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howInkAnnotation="0" defaultThemeVersion="124226"/>
  <mc:AlternateContent xmlns:mc="http://schemas.openxmlformats.org/markup-compatibility/2006">
    <mc:Choice Requires="x15">
      <x15ac:absPath xmlns:x15ac="http://schemas.microsoft.com/office/spreadsheetml/2010/11/ac" url="\\COY-FILE-01\Finance\Budget\FY 2022\Budget Document\Published Budget Documents\Adopted Budget\Adopted Budget - First Draft\"/>
    </mc:Choice>
  </mc:AlternateContent>
  <xr:revisionPtr revIDLastSave="0" documentId="13_ncr:1_{C86D7387-9718-4F73-A39B-115BAD384DDB}" xr6:coauthVersionLast="45" xr6:coauthVersionMax="46" xr10:uidLastSave="{00000000-0000-0000-0000-000000000000}"/>
  <bookViews>
    <workbookView xWindow="-120" yWindow="-120" windowWidth="29040" windowHeight="15840" tabRatio="918" activeTab="6" xr2:uid="{00000000-000D-0000-FFFF-FFFF00000000}"/>
  </bookViews>
  <sheets>
    <sheet name="Budget Summary" sheetId="42" r:id="rId1"/>
    <sheet name="Budget Summary by Category" sheetId="43" r:id="rId2"/>
    <sheet name="Fund Balance History" sheetId="45" r:id="rId3"/>
    <sheet name="Fund Balance Summary" sheetId="44" r:id="rId4"/>
    <sheet name="Gen Fd Cover Sheets" sheetId="40" r:id="rId5"/>
    <sheet name="Fund Cover Sheets" sheetId="39" r:id="rId6"/>
    <sheet name="Budget Detail FY 2019-26" sheetId="36" r:id="rId7"/>
  </sheets>
  <definedNames>
    <definedName name="_xlnm.Print_Area" localSheetId="6">'Budget Detail FY 2019-26'!$A$4:$T$1307</definedName>
    <definedName name="_xlnm.Print_Area" localSheetId="0">'Budget Summary'!$A$1:$K$36,'Budget Summary'!$A$39:$K$74</definedName>
    <definedName name="_xlnm.Print_Area" localSheetId="1">'Budget Summary by Category'!$A$1:$M$37,'Budget Summary by Category'!$A$40:$L$76</definedName>
    <definedName name="_xlnm.Print_Area" localSheetId="2">'Fund Balance History'!$A$1:$K$49</definedName>
    <definedName name="_xlnm.Print_Area" localSheetId="3">'Fund Balance Summary'!$A$1:$N$37</definedName>
    <definedName name="_xlnm.Print_Area" localSheetId="5">'Fund Cover Sheets'!$B$1:$K$875</definedName>
    <definedName name="_xlnm.Print_Area" localSheetId="4">'Gen Fd Cover Sheets'!$A$1:$K$187</definedName>
    <definedName name="_xlnm.Print_Titles" localSheetId="6">'Budget Detail FY 2019-26'!$3:$6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9" i="36" l="1"/>
  <c r="M59" i="36"/>
  <c r="N59" i="36"/>
  <c r="O59" i="36"/>
  <c r="P59" i="36"/>
  <c r="Q59" i="36"/>
  <c r="R59" i="36"/>
  <c r="S59" i="36"/>
  <c r="T59" i="36"/>
  <c r="R91" i="36"/>
  <c r="L91" i="36"/>
  <c r="M91" i="36"/>
  <c r="N91" i="36"/>
  <c r="O91" i="36"/>
  <c r="P91" i="36"/>
  <c r="Q91" i="36"/>
  <c r="R179" i="36" l="1"/>
  <c r="S91" i="36"/>
  <c r="T91" i="36"/>
  <c r="P5" i="36"/>
  <c r="T179" i="36" l="1"/>
  <c r="S179" i="36"/>
  <c r="I527" i="39" l="1"/>
  <c r="J527" i="39"/>
  <c r="K527" i="39"/>
  <c r="H527" i="39"/>
  <c r="G527" i="39"/>
  <c r="F527" i="39"/>
  <c r="E527" i="39"/>
  <c r="D527" i="39"/>
  <c r="C527" i="39"/>
  <c r="K435" i="39"/>
  <c r="G435" i="39"/>
  <c r="D31" i="43" s="1"/>
  <c r="F435" i="39"/>
  <c r="E435" i="39"/>
  <c r="D435" i="39"/>
  <c r="C435" i="39"/>
  <c r="D384" i="39"/>
  <c r="C384" i="39"/>
  <c r="K384" i="39"/>
  <c r="J384" i="39"/>
  <c r="I384" i="39"/>
  <c r="H384" i="39"/>
  <c r="G384" i="39"/>
  <c r="D30" i="43" s="1"/>
  <c r="F384" i="39"/>
  <c r="E384" i="39"/>
  <c r="T879" i="36" l="1"/>
  <c r="S879" i="36"/>
  <c r="R879" i="36"/>
  <c r="Q879" i="36"/>
  <c r="P879" i="36"/>
  <c r="O879" i="36"/>
  <c r="N879" i="36"/>
  <c r="L879" i="36"/>
  <c r="N630" i="36"/>
  <c r="L630" i="36"/>
  <c r="J435" i="39"/>
  <c r="I435" i="39"/>
  <c r="H435" i="39" l="1"/>
  <c r="O739" i="36"/>
  <c r="N739" i="36"/>
  <c r="M739" i="36"/>
  <c r="I628" i="39" l="1"/>
  <c r="I844" i="39" s="1"/>
  <c r="J628" i="39"/>
  <c r="J844" i="39" s="1"/>
  <c r="K628" i="39"/>
  <c r="K844" i="39" s="1"/>
  <c r="H628" i="39"/>
  <c r="H844" i="39" s="1"/>
  <c r="G628" i="39"/>
  <c r="G74" i="43" s="1"/>
  <c r="F628" i="39"/>
  <c r="F844" i="39" s="1"/>
  <c r="E628" i="39"/>
  <c r="E844" i="39" s="1"/>
  <c r="D628" i="39"/>
  <c r="D844" i="39" s="1"/>
  <c r="C628" i="39"/>
  <c r="C844" i="39" s="1"/>
  <c r="L1047" i="36"/>
  <c r="G844" i="39" l="1"/>
  <c r="N1214" i="36" l="1"/>
  <c r="M1214" i="36"/>
  <c r="N1213" i="36"/>
  <c r="M1213" i="36"/>
  <c r="L1214" i="36"/>
  <c r="L1213" i="36"/>
  <c r="E187" i="39" l="1"/>
  <c r="C187" i="39"/>
  <c r="E455" i="39"/>
  <c r="C455" i="39"/>
  <c r="J233" i="39"/>
  <c r="K233" i="39"/>
  <c r="H233" i="39"/>
  <c r="F233" i="39"/>
  <c r="E233" i="39"/>
  <c r="D233" i="39"/>
  <c r="C233" i="39"/>
  <c r="G234" i="39"/>
  <c r="F234" i="39"/>
  <c r="E234" i="39"/>
  <c r="D234" i="39"/>
  <c r="C234" i="39"/>
  <c r="Q713" i="36"/>
  <c r="H404" i="39" s="1"/>
  <c r="R713" i="36"/>
  <c r="R718" i="36" s="1"/>
  <c r="P713" i="36"/>
  <c r="G404" i="39" s="1"/>
  <c r="O713" i="36"/>
  <c r="N713" i="36"/>
  <c r="N718" i="36" s="1"/>
  <c r="M713" i="36"/>
  <c r="D404" i="39" s="1"/>
  <c r="L713" i="36"/>
  <c r="C404" i="39" s="1"/>
  <c r="N812" i="36"/>
  <c r="L812" i="36"/>
  <c r="O450" i="36"/>
  <c r="N450" i="36"/>
  <c r="E225" i="39" s="1"/>
  <c r="M450" i="36"/>
  <c r="D225" i="39" s="1"/>
  <c r="L450" i="36"/>
  <c r="C225" i="39" s="1"/>
  <c r="T713" i="36"/>
  <c r="T718" i="36" s="1"/>
  <c r="O476" i="36"/>
  <c r="N476" i="36"/>
  <c r="M476" i="36"/>
  <c r="L476" i="36"/>
  <c r="F231" i="39"/>
  <c r="E231" i="39"/>
  <c r="D231" i="39"/>
  <c r="C231" i="39"/>
  <c r="G233" i="39"/>
  <c r="S713" i="36" l="1"/>
  <c r="O718" i="36"/>
  <c r="F225" i="39"/>
  <c r="Q718" i="36"/>
  <c r="P718" i="36"/>
  <c r="L718" i="36"/>
  <c r="M718" i="36"/>
  <c r="F404" i="39"/>
  <c r="E404" i="39"/>
  <c r="K404" i="39"/>
  <c r="I404" i="39"/>
  <c r="I233" i="39"/>
  <c r="P450" i="36"/>
  <c r="G225" i="39" s="1"/>
  <c r="S718" i="36" l="1"/>
  <c r="J404" i="39"/>
  <c r="N423" i="36"/>
  <c r="L423" i="36"/>
  <c r="P487" i="36" l="1"/>
  <c r="F32" i="45" l="1"/>
  <c r="E32" i="45"/>
  <c r="D32" i="45"/>
  <c r="C32" i="45"/>
  <c r="D25" i="44"/>
  <c r="Q450" i="36"/>
  <c r="H225" i="39" s="1"/>
  <c r="F220" i="39"/>
  <c r="E220" i="39"/>
  <c r="D220" i="39"/>
  <c r="C220" i="39"/>
  <c r="G230" i="39"/>
  <c r="D66" i="43" s="1"/>
  <c r="F230" i="39"/>
  <c r="E230" i="39"/>
  <c r="D230" i="39"/>
  <c r="C230" i="39"/>
  <c r="G229" i="39"/>
  <c r="C66" i="43" s="1"/>
  <c r="F229" i="39"/>
  <c r="E229" i="39"/>
  <c r="D229" i="39"/>
  <c r="C229" i="39"/>
  <c r="T1307" i="36"/>
  <c r="S1307" i="36"/>
  <c r="Q1307" i="36"/>
  <c r="P1307" i="36"/>
  <c r="O1307" i="36"/>
  <c r="N1307" i="36"/>
  <c r="M1307" i="36"/>
  <c r="L1307" i="36"/>
  <c r="T1306" i="36"/>
  <c r="S1306" i="36"/>
  <c r="Q1306" i="36"/>
  <c r="P1306" i="36"/>
  <c r="O1306" i="36"/>
  <c r="N1306" i="36"/>
  <c r="M1306" i="36"/>
  <c r="L1306" i="36"/>
  <c r="T1302" i="36"/>
  <c r="T1301" i="36" s="1"/>
  <c r="S1302" i="36"/>
  <c r="S1301" i="36" s="1"/>
  <c r="R1302" i="36"/>
  <c r="R1301" i="36" s="1"/>
  <c r="P1302" i="36"/>
  <c r="O1302" i="36"/>
  <c r="O1301" i="36" s="1"/>
  <c r="N1302" i="36"/>
  <c r="N1301" i="36" s="1"/>
  <c r="M1302" i="36"/>
  <c r="M1301" i="36" s="1"/>
  <c r="L1302" i="36"/>
  <c r="T1295" i="36"/>
  <c r="S1295" i="36"/>
  <c r="R1295" i="36"/>
  <c r="N1295" i="36"/>
  <c r="M1295" i="36"/>
  <c r="L1295" i="36"/>
  <c r="T1299" i="36"/>
  <c r="S1299" i="36"/>
  <c r="R1299" i="36"/>
  <c r="P1299" i="36"/>
  <c r="O1299" i="36"/>
  <c r="N1299" i="36"/>
  <c r="M1299" i="36"/>
  <c r="T1298" i="36"/>
  <c r="S1298" i="36"/>
  <c r="R1298" i="36"/>
  <c r="P1298" i="36"/>
  <c r="O1298" i="36"/>
  <c r="N1298" i="36"/>
  <c r="M1298" i="36"/>
  <c r="L1299" i="36"/>
  <c r="L1298" i="36"/>
  <c r="T1272" i="36"/>
  <c r="S1272" i="36"/>
  <c r="R1272" i="36"/>
  <c r="O1272" i="36"/>
  <c r="N1272" i="36"/>
  <c r="L1272" i="36"/>
  <c r="L1301" i="36" l="1"/>
  <c r="P1301" i="36"/>
  <c r="N1305" i="36"/>
  <c r="P1305" i="36"/>
  <c r="T1305" i="36"/>
  <c r="Q1305" i="36"/>
  <c r="O1305" i="36"/>
  <c r="S1305" i="36"/>
  <c r="L1305" i="36"/>
  <c r="T1297" i="36"/>
  <c r="M1297" i="36"/>
  <c r="M1305" i="36"/>
  <c r="S1297" i="36"/>
  <c r="N1297" i="36"/>
  <c r="O1297" i="36"/>
  <c r="R1297" i="36"/>
  <c r="P1297" i="36"/>
  <c r="L1297" i="36"/>
  <c r="T1293" i="36" l="1"/>
  <c r="S1293" i="36"/>
  <c r="R1293" i="36"/>
  <c r="Q1293" i="36"/>
  <c r="P1293" i="36"/>
  <c r="O1293" i="36"/>
  <c r="N1293" i="36"/>
  <c r="N1292" i="36" s="1"/>
  <c r="M1293" i="36"/>
  <c r="M1292" i="36" s="1"/>
  <c r="L1293" i="36"/>
  <c r="T1294" i="36"/>
  <c r="S1294" i="36"/>
  <c r="R1294" i="36"/>
  <c r="P1242" i="36"/>
  <c r="O1242" i="36"/>
  <c r="N1242" i="36"/>
  <c r="L1242" i="36"/>
  <c r="P1240" i="36"/>
  <c r="O1240" i="36"/>
  <c r="N1240" i="36"/>
  <c r="L1240" i="36"/>
  <c r="P1222" i="36"/>
  <c r="O1222" i="36"/>
  <c r="N1222" i="36"/>
  <c r="N1180" i="36"/>
  <c r="L1180" i="36"/>
  <c r="N1178" i="36"/>
  <c r="L1178" i="36"/>
  <c r="P1176" i="36"/>
  <c r="N1176" i="36"/>
  <c r="M1176" i="36"/>
  <c r="L1176" i="36"/>
  <c r="T450" i="36"/>
  <c r="K225" i="39" s="1"/>
  <c r="S450" i="36"/>
  <c r="J225" i="39" s="1"/>
  <c r="R450" i="36"/>
  <c r="I225" i="39" s="1"/>
  <c r="L481" i="36"/>
  <c r="L443" i="36"/>
  <c r="I231" i="39"/>
  <c r="K231" i="39"/>
  <c r="J231" i="39"/>
  <c r="H231" i="39"/>
  <c r="L1292" i="36" l="1"/>
  <c r="H229" i="39"/>
  <c r="R1292" i="36"/>
  <c r="S1292" i="36"/>
  <c r="T1292" i="36"/>
  <c r="H230" i="39"/>
  <c r="I66" i="43"/>
  <c r="I232" i="39"/>
  <c r="J232" i="39"/>
  <c r="K232" i="39"/>
  <c r="H232" i="39"/>
  <c r="G232" i="39"/>
  <c r="F232" i="39"/>
  <c r="E232" i="39"/>
  <c r="D232" i="39"/>
  <c r="C232" i="39"/>
  <c r="F222" i="39"/>
  <c r="E222" i="39"/>
  <c r="D222" i="39"/>
  <c r="C222" i="39"/>
  <c r="I221" i="39"/>
  <c r="J221" i="39"/>
  <c r="K221" i="39"/>
  <c r="H221" i="39"/>
  <c r="G221" i="39"/>
  <c r="H27" i="43" s="1"/>
  <c r="F221" i="39"/>
  <c r="E221" i="39"/>
  <c r="D221" i="39"/>
  <c r="C221" i="39"/>
  <c r="I219" i="39"/>
  <c r="J219" i="39"/>
  <c r="K219" i="39"/>
  <c r="H219" i="39"/>
  <c r="G219" i="39"/>
  <c r="E27" i="43" s="1"/>
  <c r="F219" i="39"/>
  <c r="E219" i="39"/>
  <c r="D219" i="39"/>
  <c r="C219" i="39"/>
  <c r="G215" i="39"/>
  <c r="F177" i="39"/>
  <c r="E177" i="39"/>
  <c r="D177" i="39"/>
  <c r="C177" i="39"/>
  <c r="N1144" i="36"/>
  <c r="M1144" i="36"/>
  <c r="L1144" i="36"/>
  <c r="N485" i="36"/>
  <c r="L485" i="36"/>
  <c r="L487" i="36"/>
  <c r="N481" i="36"/>
  <c r="N488" i="36" s="1"/>
  <c r="L488" i="36"/>
  <c r="G66" i="43"/>
  <c r="T365" i="36"/>
  <c r="S365" i="36"/>
  <c r="R365" i="36"/>
  <c r="Q365" i="36"/>
  <c r="O365" i="36"/>
  <c r="N365" i="36"/>
  <c r="M365" i="36"/>
  <c r="L365" i="36"/>
  <c r="K234" i="39"/>
  <c r="J234" i="39"/>
  <c r="I234" i="39"/>
  <c r="H234" i="39"/>
  <c r="T481" i="36"/>
  <c r="T488" i="36" s="1"/>
  <c r="S481" i="36"/>
  <c r="S488" i="36" s="1"/>
  <c r="R481" i="36"/>
  <c r="R488" i="36" s="1"/>
  <c r="O481" i="36"/>
  <c r="M481" i="36"/>
  <c r="D237" i="39" s="1"/>
  <c r="P476" i="36"/>
  <c r="O487" i="36"/>
  <c r="N487" i="36"/>
  <c r="N443" i="36"/>
  <c r="J222" i="39"/>
  <c r="I222" i="39"/>
  <c r="H222" i="39"/>
  <c r="G222" i="39"/>
  <c r="J27" i="43" s="1"/>
  <c r="F237" i="39" l="1"/>
  <c r="I229" i="39"/>
  <c r="R476" i="36"/>
  <c r="R483" i="36" s="1"/>
  <c r="Q476" i="36"/>
  <c r="Q485" i="36" s="1"/>
  <c r="G231" i="39"/>
  <c r="E66" i="43" s="1"/>
  <c r="E235" i="39"/>
  <c r="F235" i="39"/>
  <c r="Q481" i="36"/>
  <c r="H237" i="39" s="1"/>
  <c r="F66" i="43"/>
  <c r="L27" i="43"/>
  <c r="C235" i="39"/>
  <c r="D235" i="39"/>
  <c r="D238" i="39" s="1"/>
  <c r="C64" i="42"/>
  <c r="E64" i="42"/>
  <c r="C237" i="39"/>
  <c r="K237" i="39"/>
  <c r="J177" i="39"/>
  <c r="K222" i="39"/>
  <c r="H177" i="39"/>
  <c r="J237" i="39"/>
  <c r="I177" i="39"/>
  <c r="H235" i="39"/>
  <c r="I237" i="39"/>
  <c r="K177" i="39"/>
  <c r="E237" i="39"/>
  <c r="E223" i="39"/>
  <c r="E226" i="39" s="1"/>
  <c r="C223" i="39"/>
  <c r="C226" i="39" s="1"/>
  <c r="F223" i="39"/>
  <c r="D223" i="39"/>
  <c r="T487" i="36"/>
  <c r="T489" i="36" s="1"/>
  <c r="L452" i="36"/>
  <c r="S487" i="36"/>
  <c r="S489" i="36" s="1"/>
  <c r="M488" i="36"/>
  <c r="L483" i="36"/>
  <c r="L489" i="36"/>
  <c r="L491" i="36" s="1"/>
  <c r="M485" i="36"/>
  <c r="D64" i="42" s="1"/>
  <c r="N452" i="36"/>
  <c r="N489" i="36"/>
  <c r="N483" i="36"/>
  <c r="O485" i="36"/>
  <c r="M487" i="36"/>
  <c r="F238" i="39" l="1"/>
  <c r="F64" i="42"/>
  <c r="I230" i="39"/>
  <c r="I235" i="39" s="1"/>
  <c r="I238" i="39" s="1"/>
  <c r="J229" i="39"/>
  <c r="G235" i="39"/>
  <c r="Q483" i="36"/>
  <c r="Q488" i="36"/>
  <c r="K229" i="39"/>
  <c r="P485" i="36"/>
  <c r="H25" i="44"/>
  <c r="E26" i="42"/>
  <c r="C26" i="42"/>
  <c r="R485" i="36"/>
  <c r="I64" i="42" s="1"/>
  <c r="R487" i="36"/>
  <c r="R489" i="36" s="1"/>
  <c r="H238" i="39"/>
  <c r="C238" i="39"/>
  <c r="L1125" i="36"/>
  <c r="E238" i="39"/>
  <c r="D226" i="39"/>
  <c r="F226" i="39"/>
  <c r="Q487" i="36"/>
  <c r="O488" i="36"/>
  <c r="N491" i="36"/>
  <c r="O443" i="36"/>
  <c r="M483" i="36"/>
  <c r="O483" i="36"/>
  <c r="M489" i="36"/>
  <c r="T476" i="36" l="1"/>
  <c r="T485" i="36" s="1"/>
  <c r="J230" i="39"/>
  <c r="J235" i="39" s="1"/>
  <c r="J238" i="39" s="1"/>
  <c r="S476" i="36"/>
  <c r="S485" i="36" s="1"/>
  <c r="J64" i="42" s="1"/>
  <c r="K230" i="39"/>
  <c r="K235" i="39" s="1"/>
  <c r="K238" i="39" s="1"/>
  <c r="Q489" i="36"/>
  <c r="C240" i="39"/>
  <c r="H64" i="42"/>
  <c r="E240" i="39"/>
  <c r="N1125" i="36"/>
  <c r="F240" i="39"/>
  <c r="D240" i="39"/>
  <c r="O452" i="36"/>
  <c r="O489" i="36"/>
  <c r="S483" i="36" l="1"/>
  <c r="F26" i="42"/>
  <c r="K64" i="42"/>
  <c r="T483" i="36"/>
  <c r="O491" i="36"/>
  <c r="T1105" i="36"/>
  <c r="S1105" i="36"/>
  <c r="R1105" i="36"/>
  <c r="Q1105" i="36"/>
  <c r="P1105" i="36"/>
  <c r="O1105" i="36"/>
  <c r="N1105" i="36"/>
  <c r="M1105" i="36"/>
  <c r="L1105" i="36"/>
  <c r="O1102" i="36"/>
  <c r="N1102" i="36"/>
  <c r="M1102" i="36"/>
  <c r="L1102" i="36"/>
  <c r="N1020" i="36"/>
  <c r="N1022" i="36" s="1"/>
  <c r="L1020" i="36"/>
  <c r="L1022" i="36" s="1"/>
  <c r="N976" i="36"/>
  <c r="L976" i="36"/>
  <c r="O973" i="36"/>
  <c r="N973" i="36"/>
  <c r="O493" i="36" l="1"/>
  <c r="O1125" i="36"/>
  <c r="M1107" i="36"/>
  <c r="O1107" i="36"/>
  <c r="L1107" i="36"/>
  <c r="N1107" i="36"/>
  <c r="N978" i="36"/>
  <c r="O1144" i="36" l="1"/>
  <c r="E183" i="39" l="1"/>
  <c r="K169" i="39"/>
  <c r="J169" i="39"/>
  <c r="I169" i="39"/>
  <c r="G169" i="39"/>
  <c r="F169" i="39"/>
  <c r="E169" i="39"/>
  <c r="D169" i="39"/>
  <c r="C169" i="39"/>
  <c r="G823" i="39"/>
  <c r="G766" i="39"/>
  <c r="G728" i="39"/>
  <c r="G691" i="39"/>
  <c r="G656" i="39"/>
  <c r="G616" i="39"/>
  <c r="G567" i="39"/>
  <c r="G523" i="39"/>
  <c r="G484" i="39"/>
  <c r="G431" i="39"/>
  <c r="G380" i="39"/>
  <c r="G343" i="39"/>
  <c r="G266" i="39"/>
  <c r="G165" i="39"/>
  <c r="G127" i="39"/>
  <c r="G93" i="39"/>
  <c r="G58" i="39"/>
  <c r="T600" i="36"/>
  <c r="S600" i="36"/>
  <c r="R600" i="36"/>
  <c r="N600" i="36"/>
  <c r="L600" i="36"/>
  <c r="T597" i="36"/>
  <c r="S597" i="36"/>
  <c r="R597" i="36"/>
  <c r="Q597" i="36"/>
  <c r="P597" i="36"/>
  <c r="O597" i="36"/>
  <c r="N597" i="36"/>
  <c r="M597" i="36"/>
  <c r="L597" i="36"/>
  <c r="N882" i="36"/>
  <c r="N949" i="36" s="1"/>
  <c r="N951" i="36" s="1"/>
  <c r="M882" i="36"/>
  <c r="M949" i="36" s="1"/>
  <c r="M951" i="36" s="1"/>
  <c r="L882" i="36"/>
  <c r="L949" i="36" s="1"/>
  <c r="L951" i="36" s="1"/>
  <c r="N817" i="36"/>
  <c r="L817" i="36"/>
  <c r="N808" i="36"/>
  <c r="N814" i="36" s="1"/>
  <c r="O742" i="36"/>
  <c r="N742" i="36"/>
  <c r="M742" i="36"/>
  <c r="L742" i="36"/>
  <c r="L816" i="36" s="1"/>
  <c r="N634" i="36"/>
  <c r="N717" i="36" s="1"/>
  <c r="N719" i="36" s="1"/>
  <c r="L634" i="36"/>
  <c r="L380" i="36"/>
  <c r="L377" i="36"/>
  <c r="L361" i="36"/>
  <c r="T571" i="36"/>
  <c r="S571" i="36"/>
  <c r="R571" i="36"/>
  <c r="Q571" i="36"/>
  <c r="P571" i="36"/>
  <c r="O571" i="36"/>
  <c r="N571" i="36"/>
  <c r="L571" i="36"/>
  <c r="N568" i="36"/>
  <c r="M568" i="36"/>
  <c r="L568" i="36"/>
  <c r="T554" i="36"/>
  <c r="S554" i="36"/>
  <c r="R554" i="36"/>
  <c r="Q554" i="36"/>
  <c r="P554" i="36"/>
  <c r="O554" i="36"/>
  <c r="N554" i="36"/>
  <c r="L554" i="36"/>
  <c r="N551" i="36"/>
  <c r="M551" i="36"/>
  <c r="L551" i="36"/>
  <c r="T527" i="36"/>
  <c r="T577" i="36" s="1"/>
  <c r="S527" i="36"/>
  <c r="S577" i="36" s="1"/>
  <c r="R527" i="36"/>
  <c r="R577" i="36" s="1"/>
  <c r="Q527" i="36"/>
  <c r="Q577" i="36" s="1"/>
  <c r="P527" i="36"/>
  <c r="P577" i="36" s="1"/>
  <c r="O527" i="36"/>
  <c r="N527" i="36"/>
  <c r="N577" i="36" s="1"/>
  <c r="L527" i="36"/>
  <c r="L577" i="36" s="1"/>
  <c r="N520" i="36"/>
  <c r="L520" i="36"/>
  <c r="N419" i="36"/>
  <c r="O816" i="36" l="1"/>
  <c r="T602" i="36"/>
  <c r="S602" i="36"/>
  <c r="L602" i="36"/>
  <c r="E68" i="42"/>
  <c r="N602" i="36"/>
  <c r="R602" i="36"/>
  <c r="M816" i="36"/>
  <c r="N816" i="36"/>
  <c r="O577" i="36"/>
  <c r="N884" i="36"/>
  <c r="L884" i="36"/>
  <c r="N823" i="36"/>
  <c r="L818" i="36"/>
  <c r="N744" i="36"/>
  <c r="M744" i="36"/>
  <c r="O744" i="36"/>
  <c r="N636" i="36"/>
  <c r="P578" i="36"/>
  <c r="L636" i="36"/>
  <c r="L717" i="36"/>
  <c r="L719" i="36" s="1"/>
  <c r="Q578" i="36"/>
  <c r="Q579" i="36" s="1"/>
  <c r="T578" i="36"/>
  <c r="T579" i="36" s="1"/>
  <c r="R578" i="36"/>
  <c r="R579" i="36" s="1"/>
  <c r="L573" i="36"/>
  <c r="L367" i="36"/>
  <c r="L382" i="36"/>
  <c r="N578" i="36"/>
  <c r="N579" i="36" s="1"/>
  <c r="N573" i="36"/>
  <c r="O578" i="36"/>
  <c r="L578" i="36"/>
  <c r="L579" i="36" s="1"/>
  <c r="L430" i="36"/>
  <c r="S578" i="36"/>
  <c r="S579" i="36" s="1"/>
  <c r="L556" i="36"/>
  <c r="N529" i="36"/>
  <c r="N556" i="36"/>
  <c r="N425" i="36"/>
  <c r="L529" i="36"/>
  <c r="N818" i="36" l="1"/>
  <c r="N820" i="36" s="1"/>
  <c r="P579" i="36"/>
  <c r="O579" i="36"/>
  <c r="N380" i="36" l="1"/>
  <c r="N430" i="36" s="1"/>
  <c r="T377" i="36"/>
  <c r="S377" i="36"/>
  <c r="R377" i="36"/>
  <c r="Q377" i="36"/>
  <c r="N377" i="36"/>
  <c r="N427" i="36" s="1"/>
  <c r="L429" i="36"/>
  <c r="L431" i="36" s="1"/>
  <c r="N361" i="36"/>
  <c r="N367" i="36" s="1"/>
  <c r="N429" i="36" l="1"/>
  <c r="N431" i="36" s="1"/>
  <c r="N433" i="36" s="1"/>
  <c r="E63" i="42"/>
  <c r="M429" i="36"/>
  <c r="O429" i="36"/>
  <c r="N382" i="36"/>
  <c r="O882" i="36" l="1"/>
  <c r="O884" i="36" l="1"/>
  <c r="O949" i="36"/>
  <c r="O951" i="36" l="1"/>
  <c r="T882" i="36" l="1"/>
  <c r="T884" i="36" l="1"/>
  <c r="T949" i="36"/>
  <c r="T951" i="36" s="1"/>
  <c r="Q1298" i="36"/>
  <c r="Q1299" i="36"/>
  <c r="Q1297" i="36" l="1"/>
  <c r="H169" i="39"/>
  <c r="N264" i="36" l="1"/>
  <c r="N269" i="36" s="1"/>
  <c r="L264" i="36"/>
  <c r="L269" i="36" s="1"/>
  <c r="N256" i="36"/>
  <c r="L256" i="36"/>
  <c r="L55" i="36"/>
  <c r="L61" i="36" s="1"/>
  <c r="L268" i="36" l="1"/>
  <c r="L270" i="36" s="1"/>
  <c r="M268" i="36"/>
  <c r="N268" i="36"/>
  <c r="N270" i="36" s="1"/>
  <c r="C9" i="42" l="1"/>
  <c r="S882" i="36"/>
  <c r="R882" i="36"/>
  <c r="Q882" i="36"/>
  <c r="P882" i="36" l="1"/>
  <c r="Q884" i="36"/>
  <c r="Q949" i="36"/>
  <c r="Q951" i="36" s="1"/>
  <c r="R884" i="36"/>
  <c r="R949" i="36"/>
  <c r="R951" i="36" s="1"/>
  <c r="S884" i="36"/>
  <c r="S949" i="36"/>
  <c r="S951" i="36" s="1"/>
  <c r="P949" i="36" l="1"/>
  <c r="P884" i="36"/>
  <c r="P951" i="36" l="1"/>
  <c r="O1224" i="36" l="1"/>
  <c r="N1224" i="36"/>
  <c r="L1224" i="36"/>
  <c r="Q429" i="36" l="1"/>
  <c r="T429" i="36"/>
  <c r="R429" i="36"/>
  <c r="S429" i="36"/>
  <c r="O600" i="36" l="1"/>
  <c r="O630" i="36" l="1"/>
  <c r="O1295" i="36"/>
  <c r="O602" i="36"/>
  <c r="O1292" i="36" l="1"/>
  <c r="O1180" i="36" l="1"/>
  <c r="O1178" i="36"/>
  <c r="Q1302" i="36"/>
  <c r="R1307" i="36" l="1"/>
  <c r="R1306" i="36"/>
  <c r="Q1301" i="36"/>
  <c r="O1176" i="36"/>
  <c r="R1305" i="36" l="1"/>
  <c r="N55" i="36" l="1"/>
  <c r="N61" i="36" s="1"/>
  <c r="P1224" i="36" l="1"/>
  <c r="E9" i="42" l="1"/>
  <c r="P973" i="36" l="1"/>
  <c r="H735" i="39" l="1"/>
  <c r="I735" i="39"/>
  <c r="J735" i="39"/>
  <c r="K735" i="39"/>
  <c r="G735" i="39"/>
  <c r="D735" i="39"/>
  <c r="E735" i="39"/>
  <c r="F735" i="39"/>
  <c r="C735" i="39"/>
  <c r="D275" i="39"/>
  <c r="E275" i="39"/>
  <c r="C275" i="39"/>
  <c r="E181" i="39"/>
  <c r="G177" i="39" l="1"/>
  <c r="O377" i="36"/>
  <c r="P365" i="36" l="1"/>
  <c r="P481" i="36"/>
  <c r="P377" i="36"/>
  <c r="P488" i="36" l="1"/>
  <c r="P489" i="36" s="1"/>
  <c r="P483" i="36"/>
  <c r="P429" i="36"/>
  <c r="G237" i="39"/>
  <c r="G64" i="42"/>
  <c r="I183" i="39"/>
  <c r="J183" i="39"/>
  <c r="K183" i="39"/>
  <c r="G183" i="39"/>
  <c r="H183" i="39"/>
  <c r="G238" i="39" l="1"/>
  <c r="J66" i="43"/>
  <c r="K66" i="43" s="1"/>
  <c r="J25" i="44"/>
  <c r="C181" i="39" l="1"/>
  <c r="M583" i="36" l="1"/>
  <c r="C183" i="39" l="1"/>
  <c r="L419" i="36"/>
  <c r="L427" i="36" l="1"/>
  <c r="L425" i="36"/>
  <c r="L433" i="36" l="1"/>
  <c r="C63" i="42"/>
  <c r="P419" i="36"/>
  <c r="P427" i="36" s="1"/>
  <c r="G181" i="39"/>
  <c r="L1222" i="36" l="1"/>
  <c r="Q1295" i="36" l="1"/>
  <c r="Q1292" i="36" s="1"/>
  <c r="H270" i="39" l="1"/>
  <c r="I270" i="39"/>
  <c r="J270" i="39"/>
  <c r="K270" i="39"/>
  <c r="G270" i="39"/>
  <c r="F270" i="39"/>
  <c r="E270" i="39"/>
  <c r="D270" i="39"/>
  <c r="C270" i="39"/>
  <c r="D181" i="39" l="1"/>
  <c r="K276" i="39"/>
  <c r="J276" i="39"/>
  <c r="I276" i="39"/>
  <c r="H276" i="39"/>
  <c r="G276" i="39"/>
  <c r="F276" i="39"/>
  <c r="E276" i="39"/>
  <c r="D276" i="39"/>
  <c r="C276" i="39"/>
  <c r="M973" i="36" l="1"/>
  <c r="M879" i="36"/>
  <c r="M377" i="36" l="1"/>
  <c r="M527" i="36"/>
  <c r="M443" i="36" l="1"/>
  <c r="M577" i="36"/>
  <c r="M884" i="36"/>
  <c r="N1145" i="36"/>
  <c r="L1145" i="36"/>
  <c r="N1150" i="36"/>
  <c r="L1150" i="36"/>
  <c r="M452" i="36" l="1"/>
  <c r="M491" i="36"/>
  <c r="D26" i="42" l="1"/>
  <c r="M1125" i="36"/>
  <c r="E131" i="39" l="1"/>
  <c r="D131" i="39"/>
  <c r="C131" i="39"/>
  <c r="M1272" i="36" l="1"/>
  <c r="D183" i="39" l="1"/>
  <c r="M419" i="36"/>
  <c r="M427" i="36" l="1"/>
  <c r="M1242" i="36" l="1"/>
  <c r="M1240" i="36"/>
  <c r="M1222" i="36"/>
  <c r="M600" i="36"/>
  <c r="M602" i="36" s="1"/>
  <c r="M630" i="36" l="1"/>
  <c r="I131" i="39"/>
  <c r="Q600" i="36" l="1"/>
  <c r="Q602" i="36" s="1"/>
  <c r="J131" i="39"/>
  <c r="H131" i="39"/>
  <c r="K131" i="39" l="1"/>
  <c r="F131" i="39" l="1"/>
  <c r="P1295" i="36" l="1"/>
  <c r="G131" i="39"/>
  <c r="P1292" i="36" l="1"/>
  <c r="P600" i="36" l="1"/>
  <c r="P602" i="36" l="1"/>
  <c r="F183" i="39" l="1"/>
  <c r="M1224" i="36" l="1"/>
  <c r="G7" i="39" l="1"/>
  <c r="G159" i="40"/>
  <c r="G128" i="40"/>
  <c r="G100" i="40"/>
  <c r="G67" i="40"/>
  <c r="G39" i="40"/>
  <c r="F181" i="39" l="1"/>
  <c r="K739" i="39"/>
  <c r="J739" i="39"/>
  <c r="I739" i="39"/>
  <c r="H739" i="39"/>
  <c r="G739" i="39"/>
  <c r="F739" i="39"/>
  <c r="E739" i="39"/>
  <c r="D739" i="39"/>
  <c r="C739" i="39"/>
  <c r="E494" i="39"/>
  <c r="D494" i="39"/>
  <c r="C494" i="39"/>
  <c r="S1102" i="36"/>
  <c r="S1107" i="36" s="1"/>
  <c r="R1102" i="36"/>
  <c r="R1107" i="36" s="1"/>
  <c r="Q1102" i="36"/>
  <c r="Q1107" i="36" s="1"/>
  <c r="S742" i="36"/>
  <c r="S816" i="36" s="1"/>
  <c r="R742" i="36"/>
  <c r="R816" i="36" s="1"/>
  <c r="Q742" i="36"/>
  <c r="H275" i="39"/>
  <c r="I275" i="39"/>
  <c r="J275" i="39"/>
  <c r="K275" i="39"/>
  <c r="R1214" i="36" l="1"/>
  <c r="Q816" i="36"/>
  <c r="S1214" i="36"/>
  <c r="Q1214" i="36"/>
  <c r="P1214" i="36"/>
  <c r="S1213" i="36"/>
  <c r="T1214" i="36"/>
  <c r="Q1213" i="36"/>
  <c r="T1213" i="36"/>
  <c r="P1213" i="36"/>
  <c r="R1213" i="36"/>
  <c r="R568" i="36"/>
  <c r="R573" i="36" s="1"/>
  <c r="S568" i="36"/>
  <c r="S573" i="36" s="1"/>
  <c r="P1102" i="36"/>
  <c r="P1107" i="36" s="1"/>
  <c r="L973" i="36"/>
  <c r="T568" i="36"/>
  <c r="T573" i="36" s="1"/>
  <c r="P742" i="36"/>
  <c r="P568" i="36"/>
  <c r="L978" i="36" l="1"/>
  <c r="P573" i="36"/>
  <c r="P816" i="36"/>
  <c r="P1178" i="36" l="1"/>
  <c r="P1180" i="36"/>
  <c r="F494" i="39" l="1"/>
  <c r="F275" i="39"/>
  <c r="O1213" i="36" l="1"/>
  <c r="O1214" i="36"/>
  <c r="O812" i="36"/>
  <c r="F455" i="39"/>
  <c r="O568" i="36"/>
  <c r="O808" i="36"/>
  <c r="O551" i="36"/>
  <c r="O520" i="36"/>
  <c r="O419" i="36"/>
  <c r="O380" i="36"/>
  <c r="O55" i="36"/>
  <c r="K354" i="39"/>
  <c r="J354" i="39"/>
  <c r="I354" i="39"/>
  <c r="H354" i="39"/>
  <c r="G354" i="39"/>
  <c r="F354" i="39"/>
  <c r="E354" i="39"/>
  <c r="D354" i="39"/>
  <c r="C354" i="39"/>
  <c r="K347" i="39"/>
  <c r="K348" i="39" s="1"/>
  <c r="J347" i="39"/>
  <c r="J348" i="39" s="1"/>
  <c r="I347" i="39"/>
  <c r="I348" i="39" s="1"/>
  <c r="H347" i="39"/>
  <c r="H348" i="39" s="1"/>
  <c r="G347" i="39"/>
  <c r="G348" i="39" s="1"/>
  <c r="F20" i="44" s="1"/>
  <c r="F347" i="39"/>
  <c r="F348" i="39" s="1"/>
  <c r="E347" i="39"/>
  <c r="E348" i="39" s="1"/>
  <c r="D347" i="39"/>
  <c r="D348" i="39" s="1"/>
  <c r="C347" i="39"/>
  <c r="C348" i="39" s="1"/>
  <c r="K303" i="39"/>
  <c r="J303" i="39"/>
  <c r="I303" i="39"/>
  <c r="H303" i="39"/>
  <c r="G303" i="39"/>
  <c r="F303" i="39"/>
  <c r="E303" i="39"/>
  <c r="D303" i="39"/>
  <c r="C303" i="39"/>
  <c r="K163" i="40"/>
  <c r="J163" i="40"/>
  <c r="I163" i="40"/>
  <c r="H163" i="40"/>
  <c r="G163" i="40"/>
  <c r="F163" i="40"/>
  <c r="E163" i="40"/>
  <c r="D163" i="40"/>
  <c r="C163" i="40"/>
  <c r="G6" i="45"/>
  <c r="G44" i="42"/>
  <c r="D455" i="39"/>
  <c r="M571" i="36"/>
  <c r="M573" i="36" s="1"/>
  <c r="M554" i="36"/>
  <c r="O61" i="36" l="1"/>
  <c r="L739" i="36"/>
  <c r="M812" i="36"/>
  <c r="M1180" i="36"/>
  <c r="M1178" i="36"/>
  <c r="O817" i="36"/>
  <c r="O814" i="36"/>
  <c r="O573" i="36"/>
  <c r="O361" i="36"/>
  <c r="O427" i="36"/>
  <c r="O556" i="36"/>
  <c r="M808" i="36"/>
  <c r="L808" i="36"/>
  <c r="L823" i="36" s="1"/>
  <c r="O529" i="36"/>
  <c r="M556" i="36"/>
  <c r="M578" i="36"/>
  <c r="M579" i="36" s="1"/>
  <c r="O585" i="36"/>
  <c r="M520" i="36"/>
  <c r="O382" i="36"/>
  <c r="M380" i="36"/>
  <c r="M361" i="36"/>
  <c r="M912" i="36"/>
  <c r="D187" i="39"/>
  <c r="O256" i="36"/>
  <c r="M256" i="36"/>
  <c r="M55" i="36"/>
  <c r="M61" i="36" s="1"/>
  <c r="M1020" i="36"/>
  <c r="M1022" i="36" s="1"/>
  <c r="M212" i="36"/>
  <c r="L820" i="36" l="1"/>
  <c r="L744" i="36"/>
  <c r="O589" i="36"/>
  <c r="O423" i="36"/>
  <c r="F63" i="42" s="1"/>
  <c r="F187" i="39"/>
  <c r="M423" i="36"/>
  <c r="M976" i="36"/>
  <c r="F68" i="42"/>
  <c r="M817" i="36"/>
  <c r="O583" i="36"/>
  <c r="O367" i="36"/>
  <c r="M367" i="36"/>
  <c r="O818" i="36"/>
  <c r="L814" i="36"/>
  <c r="M814" i="36"/>
  <c r="M823" i="36"/>
  <c r="O587" i="36"/>
  <c r="M634" i="36"/>
  <c r="M529" i="36"/>
  <c r="M382" i="36"/>
  <c r="O425" i="36" l="1"/>
  <c r="M264" i="36"/>
  <c r="M269" i="36" s="1"/>
  <c r="O976" i="36"/>
  <c r="O1020" i="36"/>
  <c r="O1022" i="36" s="1"/>
  <c r="M978" i="36"/>
  <c r="D68" i="42"/>
  <c r="D63" i="42"/>
  <c r="C68" i="42"/>
  <c r="O430" i="36"/>
  <c r="O591" i="36"/>
  <c r="M425" i="36"/>
  <c r="M818" i="36"/>
  <c r="O820" i="36"/>
  <c r="M636" i="36"/>
  <c r="M717" i="36"/>
  <c r="M430" i="36"/>
  <c r="M431" i="36" s="1"/>
  <c r="D9" i="42"/>
  <c r="D321" i="39"/>
  <c r="D315" i="39"/>
  <c r="O978" i="36" l="1"/>
  <c r="O431" i="36"/>
  <c r="M820" i="36"/>
  <c r="M433" i="36"/>
  <c r="M719" i="36"/>
  <c r="M270" i="36"/>
  <c r="O264" i="36"/>
  <c r="O433" i="36" l="1"/>
  <c r="O269" i="36"/>
  <c r="L1203" i="36" l="1"/>
  <c r="Q568" i="36" l="1"/>
  <c r="Q573" i="36" s="1"/>
  <c r="P585" i="36" l="1"/>
  <c r="L1223" i="36" l="1"/>
  <c r="P1203" i="36"/>
  <c r="G182" i="39" l="1"/>
  <c r="D182" i="39"/>
  <c r="E182" i="39"/>
  <c r="F182" i="39"/>
  <c r="H182" i="39"/>
  <c r="I182" i="39"/>
  <c r="J182" i="39"/>
  <c r="C182" i="39"/>
  <c r="E106" i="40"/>
  <c r="H167" i="40"/>
  <c r="H29" i="39" s="1"/>
  <c r="I167" i="40"/>
  <c r="I29" i="39" s="1"/>
  <c r="J167" i="40"/>
  <c r="J29" i="39" s="1"/>
  <c r="K167" i="40"/>
  <c r="K29" i="39" s="1"/>
  <c r="G167" i="40"/>
  <c r="D167" i="40"/>
  <c r="E167" i="40"/>
  <c r="E29" i="39" s="1"/>
  <c r="E790" i="39" s="1"/>
  <c r="F167" i="40"/>
  <c r="C167" i="40"/>
  <c r="C29" i="39" s="1"/>
  <c r="C790" i="39" s="1"/>
  <c r="I790" i="39" l="1"/>
  <c r="H790" i="39"/>
  <c r="K790" i="39"/>
  <c r="J790" i="39"/>
  <c r="D29" i="39"/>
  <c r="D790" i="39" s="1"/>
  <c r="G29" i="39"/>
  <c r="H49" i="43" s="1"/>
  <c r="H76" i="43" s="1"/>
  <c r="F29" i="39"/>
  <c r="F790" i="39" l="1"/>
  <c r="G790" i="39"/>
  <c r="Q419" i="36" l="1"/>
  <c r="Q427" i="36" s="1"/>
  <c r="I181" i="39" l="1"/>
  <c r="R419" i="36"/>
  <c r="R427" i="36" s="1"/>
  <c r="J181" i="39" l="1"/>
  <c r="K181" i="39" l="1"/>
  <c r="D392" i="39" l="1"/>
  <c r="E392" i="39"/>
  <c r="C392" i="39"/>
  <c r="H489" i="39" l="1"/>
  <c r="I489" i="39"/>
  <c r="J489" i="39"/>
  <c r="K489" i="39"/>
  <c r="G489" i="39"/>
  <c r="D489" i="39"/>
  <c r="E489" i="39"/>
  <c r="F489" i="39"/>
  <c r="C489" i="39"/>
  <c r="G494" i="39" l="1"/>
  <c r="H494" i="39" l="1"/>
  <c r="G66" i="39"/>
  <c r="H308" i="39"/>
  <c r="I308" i="39"/>
  <c r="J308" i="39"/>
  <c r="K308" i="39"/>
  <c r="G308" i="39"/>
  <c r="D308" i="39"/>
  <c r="E308" i="39"/>
  <c r="C308" i="39"/>
  <c r="H299" i="39"/>
  <c r="I299" i="39"/>
  <c r="J299" i="39"/>
  <c r="K299" i="39"/>
  <c r="G299" i="39"/>
  <c r="D299" i="39"/>
  <c r="E299" i="39"/>
  <c r="C299" i="39"/>
  <c r="H279" i="39"/>
  <c r="I279" i="39"/>
  <c r="J279" i="39"/>
  <c r="K279" i="39"/>
  <c r="G279" i="39"/>
  <c r="D279" i="39"/>
  <c r="E279" i="39"/>
  <c r="F279" i="39"/>
  <c r="C279" i="39"/>
  <c r="I494" i="39" l="1"/>
  <c r="H66" i="39"/>
  <c r="F299" i="39"/>
  <c r="F308" i="39"/>
  <c r="K494" i="39" l="1"/>
  <c r="J494" i="39"/>
  <c r="I66" i="39"/>
  <c r="P1020" i="36"/>
  <c r="P1022" i="36" s="1"/>
  <c r="P976" i="36" l="1"/>
  <c r="J66" i="39"/>
  <c r="P978" i="36" l="1"/>
  <c r="K66" i="39"/>
  <c r="T1112" i="36" l="1"/>
  <c r="S1112" i="36"/>
  <c r="R1112" i="36"/>
  <c r="Q1112" i="36"/>
  <c r="P1112" i="36"/>
  <c r="O1112" i="36"/>
  <c r="N1112" i="36"/>
  <c r="M1112" i="36"/>
  <c r="L1112" i="36"/>
  <c r="L1114" i="36" s="1"/>
  <c r="T1102" i="36" l="1"/>
  <c r="T1107" i="36" s="1"/>
  <c r="R551" i="36" l="1"/>
  <c r="R556" i="36" s="1"/>
  <c r="P551" i="36" l="1"/>
  <c r="P556" i="36" l="1"/>
  <c r="Q585" i="36"/>
  <c r="O634" i="36" l="1"/>
  <c r="F392" i="39"/>
  <c r="O636" i="36" l="1"/>
  <c r="O717" i="36"/>
  <c r="D304" i="39"/>
  <c r="E304" i="39"/>
  <c r="F304" i="39"/>
  <c r="G304" i="39"/>
  <c r="H304" i="39"/>
  <c r="I304" i="39"/>
  <c r="J304" i="39"/>
  <c r="K304" i="39"/>
  <c r="C304" i="39"/>
  <c r="O719" i="36" l="1"/>
  <c r="G275" i="39"/>
  <c r="I25" i="43" l="1"/>
  <c r="F106" i="40"/>
  <c r="D106" i="40" l="1"/>
  <c r="Q973" i="36" l="1"/>
  <c r="T742" i="36"/>
  <c r="T816" i="36" s="1"/>
  <c r="O268" i="36" l="1"/>
  <c r="P331" i="36"/>
  <c r="F9" i="42" l="1"/>
  <c r="O270" i="36"/>
  <c r="Q1180" i="36" l="1"/>
  <c r="D626" i="39" l="1"/>
  <c r="E626" i="39"/>
  <c r="F626" i="39"/>
  <c r="G626" i="39"/>
  <c r="H626" i="39"/>
  <c r="I626" i="39"/>
  <c r="J626" i="39"/>
  <c r="K626" i="39"/>
  <c r="C626" i="39"/>
  <c r="D620" i="39"/>
  <c r="E620" i="39"/>
  <c r="F620" i="39"/>
  <c r="C620" i="39"/>
  <c r="D133" i="39"/>
  <c r="E133" i="39"/>
  <c r="F133" i="39"/>
  <c r="G133" i="39"/>
  <c r="H133" i="39"/>
  <c r="I133" i="39"/>
  <c r="J133" i="39"/>
  <c r="K133" i="39"/>
  <c r="C133" i="39"/>
  <c r="L1081" i="36" l="1"/>
  <c r="L1070" i="36"/>
  <c r="L1057" i="36"/>
  <c r="L1037" i="36"/>
  <c r="L1018" i="36"/>
  <c r="L945" i="36"/>
  <c r="L912" i="36"/>
  <c r="L858" i="36"/>
  <c r="L710" i="36"/>
  <c r="L609" i="36"/>
  <c r="L611" i="36" s="1"/>
  <c r="L540" i="36"/>
  <c r="L535" i="36"/>
  <c r="L331" i="36"/>
  <c r="L321" i="36"/>
  <c r="L305" i="36"/>
  <c r="L310" i="36" s="1"/>
  <c r="L299" i="36"/>
  <c r="L287" i="36"/>
  <c r="L282" i="36"/>
  <c r="L218" i="36"/>
  <c r="L212" i="36"/>
  <c r="C106" i="40"/>
  <c r="L153" i="36"/>
  <c r="L112" i="36"/>
  <c r="L724" i="36" l="1"/>
  <c r="L715" i="36"/>
  <c r="L721" i="36"/>
  <c r="L1024" i="36"/>
  <c r="L1029" i="36"/>
  <c r="L1027" i="36"/>
  <c r="L292" i="36"/>
  <c r="L947" i="36"/>
  <c r="L956" i="36" s="1"/>
  <c r="L575" i="36"/>
  <c r="L845" i="36"/>
  <c r="L1093" i="36"/>
  <c r="L1095" i="36" s="1"/>
  <c r="L333" i="36"/>
  <c r="L220" i="36"/>
  <c r="L179" i="36"/>
  <c r="L1072" i="36"/>
  <c r="L307" i="36"/>
  <c r="L1049" i="36"/>
  <c r="L289" i="36"/>
  <c r="G8" i="40"/>
  <c r="G6" i="42"/>
  <c r="L581" i="36" l="1"/>
  <c r="C62" i="42"/>
  <c r="C51" i="42"/>
  <c r="L953" i="36"/>
  <c r="L266" i="36"/>
  <c r="L860" i="36"/>
  <c r="L275" i="36" l="1"/>
  <c r="C47" i="42"/>
  <c r="L272" i="36"/>
  <c r="L1126" i="36"/>
  <c r="L1131" i="36"/>
  <c r="M1278" i="36" l="1"/>
  <c r="M1277" i="36" s="1"/>
  <c r="N1278" i="36"/>
  <c r="N1277" i="36" s="1"/>
  <c r="O1278" i="36"/>
  <c r="O1277" i="36" s="1"/>
  <c r="P1278" i="36"/>
  <c r="Q1278" i="36"/>
  <c r="Q1277" i="36" s="1"/>
  <c r="R1278" i="36"/>
  <c r="R1277" i="36" s="1"/>
  <c r="S1278" i="36"/>
  <c r="S1277" i="36" s="1"/>
  <c r="T1278" i="36"/>
  <c r="T1277" i="36" s="1"/>
  <c r="L1278" i="36"/>
  <c r="M1290" i="36"/>
  <c r="N1290" i="36"/>
  <c r="O1290" i="36"/>
  <c r="P1290" i="36"/>
  <c r="Q1290" i="36"/>
  <c r="R1290" i="36"/>
  <c r="S1290" i="36"/>
  <c r="T1290" i="36"/>
  <c r="M1289" i="36"/>
  <c r="N1289" i="36"/>
  <c r="O1289" i="36"/>
  <c r="P1289" i="36"/>
  <c r="Q1289" i="36"/>
  <c r="R1289" i="36"/>
  <c r="S1289" i="36"/>
  <c r="T1289" i="36"/>
  <c r="L1290" i="36"/>
  <c r="L1289" i="36"/>
  <c r="L1277" i="36" l="1"/>
  <c r="P1277" i="36"/>
  <c r="M1203" i="36" l="1"/>
  <c r="N1203" i="36"/>
  <c r="O1203" i="36"/>
  <c r="Q1203" i="36"/>
  <c r="R1203" i="36"/>
  <c r="G455" i="39"/>
  <c r="D540" i="39"/>
  <c r="E540" i="39"/>
  <c r="P812" i="36" l="1"/>
  <c r="P817" i="36" l="1"/>
  <c r="P818" i="36" l="1"/>
  <c r="M1285" i="36"/>
  <c r="N1285" i="36"/>
  <c r="O1285" i="36"/>
  <c r="P1285" i="36"/>
  <c r="S1285" i="36"/>
  <c r="T1285" i="36"/>
  <c r="L1285" i="36"/>
  <c r="M1271" i="36"/>
  <c r="M1270" i="36" s="1"/>
  <c r="N1271" i="36"/>
  <c r="O1271" i="36"/>
  <c r="O1270" i="36" s="1"/>
  <c r="Q1271" i="36"/>
  <c r="R1271" i="36"/>
  <c r="S1271" i="36"/>
  <c r="T1271" i="36"/>
  <c r="L1271" i="36"/>
  <c r="M1288" i="36"/>
  <c r="M1287" i="36" s="1"/>
  <c r="N1288" i="36"/>
  <c r="N1287" i="36" s="1"/>
  <c r="O1288" i="36"/>
  <c r="O1287" i="36" s="1"/>
  <c r="P1288" i="36"/>
  <c r="Q1288" i="36"/>
  <c r="Q1287" i="36" s="1"/>
  <c r="R1288" i="36"/>
  <c r="R1287" i="36" s="1"/>
  <c r="S1288" i="36"/>
  <c r="S1287" i="36" s="1"/>
  <c r="T1288" i="36"/>
  <c r="T1287" i="36" s="1"/>
  <c r="L1288" i="36"/>
  <c r="R1275" i="36"/>
  <c r="S1275" i="36"/>
  <c r="T1275" i="36"/>
  <c r="L1270" i="36" l="1"/>
  <c r="P1287" i="36"/>
  <c r="L1287" i="36"/>
  <c r="H181" i="39" l="1"/>
  <c r="D700" i="39"/>
  <c r="E700" i="39"/>
  <c r="F700" i="39"/>
  <c r="G700" i="39"/>
  <c r="C700" i="39"/>
  <c r="S1203" i="36" l="1"/>
  <c r="T1203" i="36" l="1"/>
  <c r="H620" i="39"/>
  <c r="I620" i="39"/>
  <c r="J620" i="39"/>
  <c r="K620" i="39"/>
  <c r="G620" i="39" l="1"/>
  <c r="P1271" i="36"/>
  <c r="P1270" i="36" l="1"/>
  <c r="Q1224" i="36" l="1"/>
  <c r="R1224" i="36"/>
  <c r="S1224" i="36" l="1"/>
  <c r="T1224" i="36" l="1"/>
  <c r="Q739" i="36" l="1"/>
  <c r="Q744" i="36" s="1"/>
  <c r="P630" i="36"/>
  <c r="P739" i="36"/>
  <c r="S520" i="36"/>
  <c r="S529" i="36" s="1"/>
  <c r="P520" i="36"/>
  <c r="T520" i="36"/>
  <c r="T529" i="36" s="1"/>
  <c r="Q520" i="36"/>
  <c r="Q529" i="36" s="1"/>
  <c r="F540" i="39"/>
  <c r="P744" i="36" l="1"/>
  <c r="P529" i="36"/>
  <c r="P583" i="36" s="1"/>
  <c r="P589" i="36" l="1"/>
  <c r="P587" i="36"/>
  <c r="Q583" i="36"/>
  <c r="D490" i="39"/>
  <c r="E490" i="39"/>
  <c r="F490" i="39"/>
  <c r="G490" i="39"/>
  <c r="H490" i="39"/>
  <c r="I490" i="39"/>
  <c r="J490" i="39"/>
  <c r="K490" i="39"/>
  <c r="C490" i="39"/>
  <c r="O218" i="36"/>
  <c r="N218" i="36"/>
  <c r="M218" i="36"/>
  <c r="Q589" i="36" l="1"/>
  <c r="Q630" i="36" l="1"/>
  <c r="R630" i="36" l="1"/>
  <c r="S630" i="36" l="1"/>
  <c r="Q361" i="36"/>
  <c r="R361" i="36"/>
  <c r="T630" i="36" l="1"/>
  <c r="P361" i="36"/>
  <c r="Q367" i="36"/>
  <c r="T361" i="36"/>
  <c r="T367" i="36" s="1"/>
  <c r="S361" i="36"/>
  <c r="S367" i="36" s="1"/>
  <c r="R367" i="36"/>
  <c r="P367" i="36" l="1"/>
  <c r="R973" i="36"/>
  <c r="S973" i="36"/>
  <c r="T973" i="36"/>
  <c r="R1285" i="36" l="1"/>
  <c r="Q1285" i="36"/>
  <c r="C449" i="39" l="1"/>
  <c r="F21" i="39"/>
  <c r="N179" i="36"/>
  <c r="D107" i="40"/>
  <c r="P1189" i="36"/>
  <c r="P1190" i="36"/>
  <c r="G45" i="40"/>
  <c r="H45" i="40"/>
  <c r="I45" i="40"/>
  <c r="M112" i="36"/>
  <c r="N112" i="36"/>
  <c r="O112" i="36"/>
  <c r="C74" i="40"/>
  <c r="H74" i="40"/>
  <c r="M153" i="36"/>
  <c r="N153" i="36"/>
  <c r="I107" i="40"/>
  <c r="N212" i="36"/>
  <c r="H62" i="39"/>
  <c r="R282" i="36"/>
  <c r="S282" i="36"/>
  <c r="M282" i="36"/>
  <c r="N282" i="36"/>
  <c r="O282" i="36"/>
  <c r="P282" i="36"/>
  <c r="M287" i="36"/>
  <c r="N287" i="36"/>
  <c r="O287" i="36"/>
  <c r="S299" i="36"/>
  <c r="M299" i="36"/>
  <c r="N299" i="36"/>
  <c r="O299" i="36"/>
  <c r="Q299" i="36"/>
  <c r="H19" i="42" s="1"/>
  <c r="R299" i="36"/>
  <c r="G101" i="39"/>
  <c r="C57" i="42"/>
  <c r="M305" i="36"/>
  <c r="D13" i="43"/>
  <c r="C12" i="42"/>
  <c r="M321" i="36"/>
  <c r="R331" i="36"/>
  <c r="T331" i="36"/>
  <c r="S1258" i="36"/>
  <c r="M331" i="36"/>
  <c r="N331" i="36"/>
  <c r="E50" i="42" s="1"/>
  <c r="O331" i="36"/>
  <c r="F65" i="43"/>
  <c r="T419" i="36"/>
  <c r="T427" i="36" s="1"/>
  <c r="C273" i="39"/>
  <c r="R520" i="36"/>
  <c r="R529" i="36" s="1"/>
  <c r="M535" i="36"/>
  <c r="N535" i="36"/>
  <c r="O535" i="36"/>
  <c r="P535" i="36"/>
  <c r="Q535" i="36"/>
  <c r="R535" i="36"/>
  <c r="S535" i="36"/>
  <c r="T535" i="36"/>
  <c r="N540" i="36"/>
  <c r="M540" i="36"/>
  <c r="G294" i="39"/>
  <c r="S551" i="36"/>
  <c r="S556" i="36" s="1"/>
  <c r="T551" i="36"/>
  <c r="T556" i="36" s="1"/>
  <c r="K295" i="39"/>
  <c r="H305" i="39"/>
  <c r="H306" i="39" s="1"/>
  <c r="H309" i="39" s="1"/>
  <c r="H350" i="39"/>
  <c r="H351" i="39" s="1"/>
  <c r="P609" i="36"/>
  <c r="M609" i="36"/>
  <c r="N609" i="36"/>
  <c r="O609" i="36"/>
  <c r="Q609" i="36"/>
  <c r="H59" i="42" s="1"/>
  <c r="R609" i="36"/>
  <c r="I59" i="42" s="1"/>
  <c r="S609" i="36"/>
  <c r="T609" i="36"/>
  <c r="C29" i="42"/>
  <c r="S1259" i="36"/>
  <c r="N710" i="36"/>
  <c r="C436" i="39"/>
  <c r="C439" i="39"/>
  <c r="G442" i="39"/>
  <c r="I446" i="39"/>
  <c r="O1260" i="36"/>
  <c r="P1260" i="36"/>
  <c r="R1260" i="36"/>
  <c r="J450" i="39"/>
  <c r="I455" i="39"/>
  <c r="K455" i="39"/>
  <c r="C14" i="42"/>
  <c r="N845" i="36"/>
  <c r="O845" i="36"/>
  <c r="P845" i="36"/>
  <c r="Q845" i="36"/>
  <c r="R845" i="36"/>
  <c r="S845" i="36"/>
  <c r="J14" i="42" s="1"/>
  <c r="T845" i="36"/>
  <c r="F495" i="39"/>
  <c r="M858" i="36"/>
  <c r="N858" i="36"/>
  <c r="P858" i="36"/>
  <c r="Q858" i="36"/>
  <c r="H52" i="42" s="1"/>
  <c r="R858" i="36"/>
  <c r="S858" i="36"/>
  <c r="T858" i="36"/>
  <c r="C13" i="42"/>
  <c r="N912" i="36"/>
  <c r="O912" i="36"/>
  <c r="C540" i="39"/>
  <c r="M945" i="36"/>
  <c r="N945" i="36"/>
  <c r="O945" i="36"/>
  <c r="O1196" i="36"/>
  <c r="P1196" i="36"/>
  <c r="Q1196" i="36"/>
  <c r="R1196" i="36"/>
  <c r="S1196" i="36"/>
  <c r="T1196" i="36"/>
  <c r="F572" i="39"/>
  <c r="G574" i="39"/>
  <c r="H574" i="39"/>
  <c r="H831" i="39" s="1"/>
  <c r="I574" i="39"/>
  <c r="I831" i="39" s="1"/>
  <c r="J574" i="39"/>
  <c r="J831" i="39" s="1"/>
  <c r="K574" i="39"/>
  <c r="K831" i="39" s="1"/>
  <c r="C575" i="39"/>
  <c r="M1018" i="36"/>
  <c r="N1018" i="36"/>
  <c r="O1018" i="36"/>
  <c r="P1037" i="36"/>
  <c r="H829" i="39"/>
  <c r="S1037" i="36"/>
  <c r="M1037" i="36"/>
  <c r="N1037" i="36"/>
  <c r="O1037" i="36"/>
  <c r="Q1037" i="36"/>
  <c r="T1047" i="36"/>
  <c r="M1047" i="36"/>
  <c r="N1047" i="36"/>
  <c r="O1047" i="36"/>
  <c r="P1047" i="36"/>
  <c r="Q1047" i="36"/>
  <c r="R1047" i="36"/>
  <c r="I72" i="42" s="1"/>
  <c r="S1047" i="36"/>
  <c r="G660" i="39"/>
  <c r="H660" i="39"/>
  <c r="H661" i="39" s="1"/>
  <c r="M1057" i="36"/>
  <c r="N1057" i="36"/>
  <c r="E15" i="42" s="1"/>
  <c r="O1057" i="36"/>
  <c r="H664" i="39"/>
  <c r="M1070" i="36"/>
  <c r="N1070" i="36"/>
  <c r="E53" i="42" s="1"/>
  <c r="O1070" i="36"/>
  <c r="M1081" i="36"/>
  <c r="N1081" i="36"/>
  <c r="E16" i="42" s="1"/>
  <c r="O1081" i="36"/>
  <c r="P1081" i="36"/>
  <c r="Q1081" i="36"/>
  <c r="R1081" i="36"/>
  <c r="S1081" i="36"/>
  <c r="T1081" i="36"/>
  <c r="N1093" i="36"/>
  <c r="O1261" i="36"/>
  <c r="Q1261" i="36"/>
  <c r="R1261" i="36"/>
  <c r="M1093" i="36"/>
  <c r="L1139" i="36"/>
  <c r="N1139" i="36"/>
  <c r="L1140" i="36"/>
  <c r="N1140" i="36"/>
  <c r="L1141" i="36"/>
  <c r="N1141" i="36"/>
  <c r="L1142" i="36"/>
  <c r="N1142" i="36"/>
  <c r="L1143" i="36"/>
  <c r="N1143" i="36"/>
  <c r="L1146" i="36"/>
  <c r="N1146" i="36"/>
  <c r="L1147" i="36"/>
  <c r="N1147" i="36"/>
  <c r="L1148" i="36"/>
  <c r="N1148" i="36"/>
  <c r="L1149" i="36"/>
  <c r="N1149" i="36"/>
  <c r="L1151" i="36"/>
  <c r="N1151" i="36"/>
  <c r="L1152" i="36"/>
  <c r="N1152" i="36"/>
  <c r="L1153" i="36"/>
  <c r="N1153" i="36"/>
  <c r="L1166" i="36"/>
  <c r="N1166" i="36"/>
  <c r="L1167" i="36"/>
  <c r="N1167" i="36"/>
  <c r="L1172" i="36"/>
  <c r="M1172" i="36"/>
  <c r="N1172" i="36"/>
  <c r="O1172" i="36"/>
  <c r="L1174" i="36"/>
  <c r="M1174" i="36"/>
  <c r="N1174" i="36"/>
  <c r="O1174" i="36"/>
  <c r="P1174" i="36"/>
  <c r="Q1174" i="36"/>
  <c r="R1174" i="36"/>
  <c r="S1174" i="36"/>
  <c r="T1174" i="36"/>
  <c r="L1182" i="36"/>
  <c r="M1182" i="36"/>
  <c r="N1182" i="36"/>
  <c r="O1182" i="36"/>
  <c r="L1184" i="36"/>
  <c r="M1184" i="36"/>
  <c r="N1184" i="36"/>
  <c r="O1184" i="36"/>
  <c r="P1184" i="36"/>
  <c r="L1186" i="36"/>
  <c r="M1186" i="36"/>
  <c r="N1186" i="36"/>
  <c r="O1186" i="36"/>
  <c r="L1189" i="36"/>
  <c r="M1189" i="36"/>
  <c r="N1189" i="36"/>
  <c r="O1189" i="36"/>
  <c r="L1190" i="36"/>
  <c r="M1190" i="36"/>
  <c r="N1190" i="36"/>
  <c r="O1190" i="36"/>
  <c r="L1195" i="36"/>
  <c r="M1195" i="36"/>
  <c r="N1195" i="36"/>
  <c r="L1196" i="36"/>
  <c r="M1196" i="36"/>
  <c r="N1196" i="36"/>
  <c r="L1199" i="36"/>
  <c r="M1199" i="36"/>
  <c r="N1199" i="36"/>
  <c r="O1199" i="36"/>
  <c r="R1199" i="36"/>
  <c r="L1204" i="36"/>
  <c r="L1206" i="36"/>
  <c r="L1207" i="36" s="1"/>
  <c r="M1206" i="36"/>
  <c r="N1206" i="36"/>
  <c r="O1206" i="36"/>
  <c r="P1206" i="36"/>
  <c r="Q1206" i="36"/>
  <c r="R1206" i="36"/>
  <c r="S1206" i="36"/>
  <c r="T1206" i="36"/>
  <c r="L1212" i="36"/>
  <c r="L1217" i="36"/>
  <c r="M1217" i="36"/>
  <c r="N1217" i="36"/>
  <c r="O1217" i="36"/>
  <c r="P1217" i="36"/>
  <c r="Q1217" i="36"/>
  <c r="R1217" i="36"/>
  <c r="S1217" i="36"/>
  <c r="T1217" i="36"/>
  <c r="L1234" i="36"/>
  <c r="M1223" i="36"/>
  <c r="M1234" i="36" s="1"/>
  <c r="N1223" i="36"/>
  <c r="P1223" i="36"/>
  <c r="P1234" i="36" s="1"/>
  <c r="Q1223" i="36"/>
  <c r="Q1234" i="36" s="1"/>
  <c r="R1223" i="36"/>
  <c r="R1234" i="36" s="1"/>
  <c r="S1223" i="36"/>
  <c r="S1234" i="36" s="1"/>
  <c r="T1223" i="36"/>
  <c r="T1234" i="36" s="1"/>
  <c r="L1228" i="36"/>
  <c r="M1228" i="36"/>
  <c r="N1228" i="36"/>
  <c r="O1228" i="36"/>
  <c r="P1228" i="36"/>
  <c r="L1229" i="36"/>
  <c r="M1229" i="36"/>
  <c r="N1229" i="36"/>
  <c r="O1229" i="36"/>
  <c r="P1229" i="36"/>
  <c r="L1241" i="36"/>
  <c r="L1252" i="36" s="1"/>
  <c r="M1241" i="36"/>
  <c r="M1252" i="36" s="1"/>
  <c r="N1241" i="36"/>
  <c r="N1252" i="36" s="1"/>
  <c r="O1241" i="36"/>
  <c r="O1252" i="36" s="1"/>
  <c r="L1246" i="36"/>
  <c r="M1246" i="36"/>
  <c r="N1246" i="36"/>
  <c r="O1246" i="36"/>
  <c r="P1246" i="36"/>
  <c r="L1247" i="36"/>
  <c r="M1247" i="36"/>
  <c r="N1247" i="36"/>
  <c r="O1247" i="36"/>
  <c r="P1247" i="36"/>
  <c r="L1258" i="36"/>
  <c r="M1258" i="36"/>
  <c r="N1258" i="36"/>
  <c r="O1258" i="36"/>
  <c r="P1258" i="36"/>
  <c r="Q1258" i="36"/>
  <c r="R1258" i="36"/>
  <c r="T1258" i="36"/>
  <c r="L1259" i="36"/>
  <c r="M1259" i="36"/>
  <c r="N1259" i="36"/>
  <c r="T1259" i="36"/>
  <c r="L1260" i="36"/>
  <c r="M1260" i="36"/>
  <c r="N1260" i="36"/>
  <c r="T1260" i="36"/>
  <c r="L1261" i="36"/>
  <c r="M1261" i="36"/>
  <c r="N1261" i="36"/>
  <c r="T1261" i="36"/>
  <c r="L1264" i="36"/>
  <c r="M1264" i="36"/>
  <c r="N1264" i="36"/>
  <c r="O1264" i="36"/>
  <c r="Q1264" i="36"/>
  <c r="S1264" i="36"/>
  <c r="T1264" i="36"/>
  <c r="L1265" i="36"/>
  <c r="M1265" i="36"/>
  <c r="N1265" i="36"/>
  <c r="O1265" i="36"/>
  <c r="P1265" i="36"/>
  <c r="Q1265" i="36"/>
  <c r="R1265" i="36"/>
  <c r="S1265" i="36"/>
  <c r="T1265" i="36"/>
  <c r="L1266" i="36"/>
  <c r="M1266" i="36"/>
  <c r="N1266" i="36"/>
  <c r="O1266" i="36"/>
  <c r="P1266" i="36"/>
  <c r="Q1266" i="36"/>
  <c r="R1266" i="36"/>
  <c r="S1266" i="36"/>
  <c r="T1266" i="36"/>
  <c r="L1267" i="36"/>
  <c r="M1267" i="36"/>
  <c r="N1267" i="36"/>
  <c r="O1267" i="36"/>
  <c r="P1267" i="36"/>
  <c r="Q1267" i="36"/>
  <c r="R1267" i="36"/>
  <c r="S1267" i="36"/>
  <c r="T1267" i="36"/>
  <c r="L1275" i="36"/>
  <c r="M1275" i="36"/>
  <c r="M1274" i="36" s="1"/>
  <c r="N1275" i="36"/>
  <c r="N1274" i="36" s="1"/>
  <c r="O1275" i="36"/>
  <c r="O1274" i="36" s="1"/>
  <c r="P1275" i="36"/>
  <c r="Q1275" i="36"/>
  <c r="Q1274" i="36" s="1"/>
  <c r="R1274" i="36"/>
  <c r="S1274" i="36"/>
  <c r="T1274" i="36"/>
  <c r="L1281" i="36"/>
  <c r="M1281" i="36"/>
  <c r="N1281" i="36"/>
  <c r="O1281" i="36"/>
  <c r="P1281" i="36"/>
  <c r="Q1281" i="36"/>
  <c r="R1281" i="36"/>
  <c r="S1281" i="36"/>
  <c r="T1281" i="36"/>
  <c r="L1282" i="36"/>
  <c r="M1282" i="36"/>
  <c r="N1282" i="36"/>
  <c r="O1282" i="36"/>
  <c r="P1282" i="36"/>
  <c r="Q1282" i="36"/>
  <c r="R1282" i="36"/>
  <c r="S1282" i="36"/>
  <c r="T1282" i="36"/>
  <c r="C11" i="39"/>
  <c r="D11" i="39"/>
  <c r="E11" i="39"/>
  <c r="C12" i="39"/>
  <c r="D12" i="39"/>
  <c r="E12" i="39"/>
  <c r="F12" i="39"/>
  <c r="C13" i="39"/>
  <c r="D13" i="39"/>
  <c r="E13" i="39"/>
  <c r="F13" i="39"/>
  <c r="G13" i="39"/>
  <c r="H13" i="39"/>
  <c r="I13" i="39"/>
  <c r="J13" i="39"/>
  <c r="K13" i="39"/>
  <c r="C14" i="39"/>
  <c r="D14" i="39"/>
  <c r="E14" i="39"/>
  <c r="F14" i="39"/>
  <c r="G14" i="39"/>
  <c r="H14" i="39"/>
  <c r="I14" i="39"/>
  <c r="J14" i="39"/>
  <c r="K14" i="39"/>
  <c r="D15" i="39"/>
  <c r="E15" i="39"/>
  <c r="C16" i="39"/>
  <c r="D16" i="39"/>
  <c r="C17" i="39"/>
  <c r="D17" i="39"/>
  <c r="E17" i="39"/>
  <c r="F17" i="39"/>
  <c r="G17" i="39"/>
  <c r="H17" i="39"/>
  <c r="I17" i="39"/>
  <c r="J17" i="39"/>
  <c r="K17" i="39"/>
  <c r="C18" i="39"/>
  <c r="D18" i="39"/>
  <c r="E18" i="39"/>
  <c r="F18" i="39"/>
  <c r="G18" i="39"/>
  <c r="H18" i="39"/>
  <c r="I18" i="39"/>
  <c r="J18" i="39"/>
  <c r="K18" i="39"/>
  <c r="C21" i="39"/>
  <c r="D21" i="39"/>
  <c r="E21" i="39"/>
  <c r="C62" i="39"/>
  <c r="D62" i="39"/>
  <c r="E62" i="39"/>
  <c r="F62" i="39"/>
  <c r="G62" i="39"/>
  <c r="I62" i="39"/>
  <c r="C66" i="39"/>
  <c r="C67" i="39" s="1"/>
  <c r="D66" i="39"/>
  <c r="E66" i="39"/>
  <c r="E67" i="39" s="1"/>
  <c r="F66" i="39"/>
  <c r="C97" i="39"/>
  <c r="C98" i="39" s="1"/>
  <c r="D97" i="39"/>
  <c r="E97" i="39"/>
  <c r="E98" i="39" s="1"/>
  <c r="F97" i="39"/>
  <c r="H97" i="39"/>
  <c r="H98" i="39" s="1"/>
  <c r="I97" i="39"/>
  <c r="I98" i="39" s="1"/>
  <c r="C101" i="39"/>
  <c r="C102" i="39" s="1"/>
  <c r="D101" i="39"/>
  <c r="C132" i="39"/>
  <c r="D132" i="39"/>
  <c r="G132" i="39"/>
  <c r="H132" i="39"/>
  <c r="I132" i="39"/>
  <c r="J132" i="39"/>
  <c r="K132" i="39"/>
  <c r="C137" i="39"/>
  <c r="D137" i="39"/>
  <c r="E137" i="39"/>
  <c r="F137" i="39"/>
  <c r="G137" i="39"/>
  <c r="E52" i="43" s="1"/>
  <c r="H137" i="39"/>
  <c r="I137" i="39"/>
  <c r="J137" i="39"/>
  <c r="K137" i="39"/>
  <c r="C138" i="39"/>
  <c r="D138" i="39"/>
  <c r="E138" i="39"/>
  <c r="F138" i="39"/>
  <c r="G138" i="39"/>
  <c r="H138" i="39"/>
  <c r="I138" i="39"/>
  <c r="J138" i="39"/>
  <c r="K138" i="39"/>
  <c r="C139" i="39"/>
  <c r="D139" i="39"/>
  <c r="E139" i="39"/>
  <c r="F139" i="39"/>
  <c r="H139" i="39"/>
  <c r="K139" i="39"/>
  <c r="D26" i="43"/>
  <c r="D170" i="39"/>
  <c r="E170" i="39"/>
  <c r="F170" i="39"/>
  <c r="I170" i="39"/>
  <c r="C171" i="39"/>
  <c r="D171" i="39"/>
  <c r="E171" i="39"/>
  <c r="F171" i="39"/>
  <c r="G171" i="39"/>
  <c r="H171" i="39"/>
  <c r="I171" i="39"/>
  <c r="J171" i="39"/>
  <c r="K171" i="39"/>
  <c r="C172" i="39"/>
  <c r="D172" i="39"/>
  <c r="G172" i="39"/>
  <c r="H172" i="39"/>
  <c r="I172" i="39"/>
  <c r="J172" i="39"/>
  <c r="K172" i="39"/>
  <c r="C173" i="39"/>
  <c r="D173" i="39"/>
  <c r="E173" i="39"/>
  <c r="F173" i="39"/>
  <c r="C174" i="39"/>
  <c r="D174" i="39"/>
  <c r="E174" i="39"/>
  <c r="F174" i="39"/>
  <c r="G174" i="39"/>
  <c r="H174" i="39"/>
  <c r="I174" i="39"/>
  <c r="J174" i="39"/>
  <c r="K174" i="39"/>
  <c r="C184" i="39"/>
  <c r="D184" i="39"/>
  <c r="E184" i="39"/>
  <c r="F184" i="39"/>
  <c r="G184" i="39"/>
  <c r="H184" i="39"/>
  <c r="I184" i="39"/>
  <c r="J184" i="39"/>
  <c r="K184" i="39"/>
  <c r="C271" i="39"/>
  <c r="D271" i="39"/>
  <c r="E271" i="39"/>
  <c r="F271" i="39"/>
  <c r="C272" i="39"/>
  <c r="D272" i="39"/>
  <c r="E272" i="39"/>
  <c r="F272" i="39"/>
  <c r="G272" i="39"/>
  <c r="H272" i="39"/>
  <c r="I272" i="39"/>
  <c r="J272" i="39"/>
  <c r="K272" i="39"/>
  <c r="D273" i="39"/>
  <c r="E273" i="39"/>
  <c r="C274" i="39"/>
  <c r="D274" i="39"/>
  <c r="E274" i="39"/>
  <c r="F274" i="39"/>
  <c r="G274" i="39"/>
  <c r="H274" i="39"/>
  <c r="I274" i="39"/>
  <c r="J274" i="39"/>
  <c r="K274" i="39"/>
  <c r="J25" i="43"/>
  <c r="L25" i="43"/>
  <c r="C283" i="39"/>
  <c r="D283" i="39"/>
  <c r="E283" i="39"/>
  <c r="F283" i="39"/>
  <c r="G283" i="39"/>
  <c r="H283" i="39"/>
  <c r="I283" i="39"/>
  <c r="J283" i="39"/>
  <c r="K283" i="39"/>
  <c r="C284" i="39"/>
  <c r="D284" i="39"/>
  <c r="E284" i="39"/>
  <c r="F284" i="39"/>
  <c r="G284" i="39"/>
  <c r="H284" i="39"/>
  <c r="I284" i="39"/>
  <c r="J284" i="39"/>
  <c r="K284" i="39"/>
  <c r="D288" i="39"/>
  <c r="C289" i="39"/>
  <c r="D289" i="39"/>
  <c r="E289" i="39"/>
  <c r="F289" i="39"/>
  <c r="G289" i="39"/>
  <c r="H289" i="39"/>
  <c r="I289" i="39"/>
  <c r="J289" i="39"/>
  <c r="K289" i="39"/>
  <c r="C293" i="39"/>
  <c r="D293" i="39"/>
  <c r="E293" i="39"/>
  <c r="F293" i="39"/>
  <c r="G293" i="39"/>
  <c r="H293" i="39"/>
  <c r="I293" i="39"/>
  <c r="J293" i="39"/>
  <c r="K293" i="39"/>
  <c r="C294" i="39"/>
  <c r="D294" i="39"/>
  <c r="E294" i="39"/>
  <c r="F294" i="39"/>
  <c r="C295" i="39"/>
  <c r="D295" i="39"/>
  <c r="E295" i="39"/>
  <c r="F295" i="39"/>
  <c r="G295" i="39"/>
  <c r="H295" i="39"/>
  <c r="I295" i="39"/>
  <c r="C296" i="39"/>
  <c r="D296" i="39"/>
  <c r="E296" i="39"/>
  <c r="F296" i="39"/>
  <c r="C305" i="39"/>
  <c r="C306" i="39" s="1"/>
  <c r="C309" i="39" s="1"/>
  <c r="D305" i="39"/>
  <c r="E305" i="39"/>
  <c r="E306" i="39" s="1"/>
  <c r="E309" i="39" s="1"/>
  <c r="F305" i="39"/>
  <c r="C317" i="39"/>
  <c r="D317" i="39"/>
  <c r="E317" i="39"/>
  <c r="C350" i="39"/>
  <c r="C351" i="39" s="1"/>
  <c r="D350" i="39"/>
  <c r="E350" i="39"/>
  <c r="E351" i="39" s="1"/>
  <c r="K350" i="39"/>
  <c r="K351" i="39" s="1"/>
  <c r="E61" i="43"/>
  <c r="C355" i="39"/>
  <c r="D355" i="39"/>
  <c r="E355" i="39"/>
  <c r="F355" i="39"/>
  <c r="H355" i="39"/>
  <c r="I355" i="39"/>
  <c r="J355" i="39"/>
  <c r="K355" i="39"/>
  <c r="C385" i="39"/>
  <c r="D385" i="39"/>
  <c r="E385" i="39"/>
  <c r="F385" i="39"/>
  <c r="G385" i="39"/>
  <c r="H385" i="39"/>
  <c r="I385" i="39"/>
  <c r="J385" i="39"/>
  <c r="K385" i="39"/>
  <c r="C386" i="39"/>
  <c r="D386" i="39"/>
  <c r="E386" i="39"/>
  <c r="F386" i="39"/>
  <c r="C387" i="39"/>
  <c r="D387" i="39"/>
  <c r="G387" i="39"/>
  <c r="H387" i="39"/>
  <c r="I387" i="39"/>
  <c r="J387" i="39"/>
  <c r="K387" i="39"/>
  <c r="C388" i="39"/>
  <c r="D388" i="39"/>
  <c r="E388" i="39"/>
  <c r="F388" i="39"/>
  <c r="G388" i="39"/>
  <c r="H388" i="39"/>
  <c r="I388" i="39"/>
  <c r="J388" i="39"/>
  <c r="K388" i="39"/>
  <c r="C389" i="39"/>
  <c r="D389" i="39"/>
  <c r="E389" i="39"/>
  <c r="F389" i="39"/>
  <c r="C396" i="39"/>
  <c r="D396" i="39"/>
  <c r="E396" i="39"/>
  <c r="F396" i="39"/>
  <c r="G396" i="39"/>
  <c r="C397" i="39"/>
  <c r="D397" i="39"/>
  <c r="E397" i="39"/>
  <c r="F397" i="39"/>
  <c r="C398" i="39"/>
  <c r="D398" i="39"/>
  <c r="E398" i="39"/>
  <c r="F398" i="39"/>
  <c r="E399" i="39"/>
  <c r="F399" i="39"/>
  <c r="C400" i="39"/>
  <c r="D400" i="39"/>
  <c r="E400" i="39"/>
  <c r="K400" i="39"/>
  <c r="C401" i="39"/>
  <c r="D401" i="39"/>
  <c r="E401" i="39"/>
  <c r="F401" i="39"/>
  <c r="D436" i="39"/>
  <c r="E436" i="39"/>
  <c r="F436" i="39"/>
  <c r="G436" i="39"/>
  <c r="H436" i="39"/>
  <c r="I436" i="39"/>
  <c r="J436" i="39"/>
  <c r="K436" i="39"/>
  <c r="C437" i="39"/>
  <c r="D437" i="39"/>
  <c r="E437" i="39"/>
  <c r="F437" i="39"/>
  <c r="C438" i="39"/>
  <c r="D438" i="39"/>
  <c r="G438" i="39"/>
  <c r="H438" i="39"/>
  <c r="I438" i="39"/>
  <c r="J438" i="39"/>
  <c r="K438" i="39"/>
  <c r="D439" i="39"/>
  <c r="E439" i="39"/>
  <c r="F439" i="39"/>
  <c r="G439" i="39"/>
  <c r="H439" i="39"/>
  <c r="I439" i="39"/>
  <c r="J439" i="39"/>
  <c r="K439" i="39"/>
  <c r="C442" i="39"/>
  <c r="D442" i="39"/>
  <c r="E442" i="39"/>
  <c r="F442" i="39"/>
  <c r="C446" i="39"/>
  <c r="D446" i="39"/>
  <c r="E446" i="39"/>
  <c r="F446" i="39"/>
  <c r="G446" i="39"/>
  <c r="C447" i="39"/>
  <c r="D447" i="39"/>
  <c r="E447" i="39"/>
  <c r="F447" i="39"/>
  <c r="D448" i="39"/>
  <c r="E448" i="39"/>
  <c r="F448" i="39"/>
  <c r="D449" i="39"/>
  <c r="E449" i="39"/>
  <c r="F449" i="39"/>
  <c r="C450" i="39"/>
  <c r="D450" i="39"/>
  <c r="E450" i="39"/>
  <c r="K450" i="39"/>
  <c r="C451" i="39"/>
  <c r="C791" i="39" s="1"/>
  <c r="D451" i="39"/>
  <c r="E451" i="39"/>
  <c r="E791" i="39" s="1"/>
  <c r="F451" i="39"/>
  <c r="G451" i="39"/>
  <c r="H451" i="39"/>
  <c r="H791" i="39" s="1"/>
  <c r="I451" i="39"/>
  <c r="I791" i="39" s="1"/>
  <c r="J451" i="39"/>
  <c r="J791" i="39" s="1"/>
  <c r="K451" i="39"/>
  <c r="K791" i="39" s="1"/>
  <c r="C452" i="39"/>
  <c r="D452" i="39"/>
  <c r="E452" i="39"/>
  <c r="F452" i="39"/>
  <c r="G452" i="39"/>
  <c r="H452" i="39"/>
  <c r="I452" i="39"/>
  <c r="J452" i="39"/>
  <c r="K452" i="39"/>
  <c r="C488" i="39"/>
  <c r="D488" i="39"/>
  <c r="E488" i="39"/>
  <c r="F488" i="39"/>
  <c r="G488" i="39"/>
  <c r="H488" i="39"/>
  <c r="I488" i="39"/>
  <c r="J488" i="39"/>
  <c r="K488" i="39"/>
  <c r="C777" i="39"/>
  <c r="D777" i="39"/>
  <c r="F777" i="39"/>
  <c r="G777" i="39"/>
  <c r="H777" i="39"/>
  <c r="I777" i="39"/>
  <c r="J777" i="39"/>
  <c r="K777" i="39"/>
  <c r="E54" i="43"/>
  <c r="C495" i="39"/>
  <c r="D495" i="39"/>
  <c r="E495" i="39"/>
  <c r="G495" i="39"/>
  <c r="H495" i="39"/>
  <c r="I495" i="39"/>
  <c r="J495" i="39"/>
  <c r="K495" i="39"/>
  <c r="C528" i="39"/>
  <c r="D528" i="39"/>
  <c r="E528" i="39"/>
  <c r="F528" i="39"/>
  <c r="G528" i="39"/>
  <c r="H528" i="39"/>
  <c r="I528" i="39"/>
  <c r="J528" i="39"/>
  <c r="K528" i="39"/>
  <c r="C529" i="39"/>
  <c r="D529" i="39"/>
  <c r="E529" i="39"/>
  <c r="F529" i="39"/>
  <c r="G529" i="39"/>
  <c r="H529" i="39"/>
  <c r="I529" i="39"/>
  <c r="J529" i="39"/>
  <c r="K529" i="39"/>
  <c r="C530" i="39"/>
  <c r="D530" i="39"/>
  <c r="E530" i="39"/>
  <c r="F530" i="39"/>
  <c r="G530" i="39"/>
  <c r="H530" i="39"/>
  <c r="I530" i="39"/>
  <c r="J530" i="39"/>
  <c r="K530" i="39"/>
  <c r="C531" i="39"/>
  <c r="D531" i="39"/>
  <c r="E531" i="39"/>
  <c r="F531" i="39"/>
  <c r="G531" i="39"/>
  <c r="H531" i="39"/>
  <c r="I531" i="39"/>
  <c r="J531" i="39"/>
  <c r="K531" i="39"/>
  <c r="C534" i="39"/>
  <c r="D534" i="39"/>
  <c r="E534" i="39"/>
  <c r="F534" i="39"/>
  <c r="H534" i="39"/>
  <c r="I534" i="39"/>
  <c r="J534" i="39"/>
  <c r="K534" i="39"/>
  <c r="C538" i="39"/>
  <c r="D538" i="39"/>
  <c r="E538" i="39"/>
  <c r="F538" i="39"/>
  <c r="G538" i="39"/>
  <c r="C539" i="39"/>
  <c r="D539" i="39"/>
  <c r="E539" i="39"/>
  <c r="F539" i="39"/>
  <c r="G539" i="39"/>
  <c r="D541" i="39"/>
  <c r="E541" i="39"/>
  <c r="F541" i="39"/>
  <c r="C571" i="39"/>
  <c r="D571" i="39"/>
  <c r="E571" i="39"/>
  <c r="C572" i="39"/>
  <c r="D572" i="39"/>
  <c r="E572" i="39"/>
  <c r="G572" i="39"/>
  <c r="H572" i="39"/>
  <c r="H828" i="39" s="1"/>
  <c r="I572" i="39"/>
  <c r="I828" i="39" s="1"/>
  <c r="J572" i="39"/>
  <c r="J828" i="39" s="1"/>
  <c r="K572" i="39"/>
  <c r="K828" i="39" s="1"/>
  <c r="C573" i="39"/>
  <c r="C830" i="39" s="1"/>
  <c r="D573" i="39"/>
  <c r="E573" i="39"/>
  <c r="E830" i="39" s="1"/>
  <c r="F573" i="39"/>
  <c r="G573" i="39"/>
  <c r="H573" i="39"/>
  <c r="H830" i="39" s="1"/>
  <c r="I573" i="39"/>
  <c r="I830" i="39" s="1"/>
  <c r="J573" i="39"/>
  <c r="J830" i="39" s="1"/>
  <c r="K573" i="39"/>
  <c r="K830" i="39" s="1"/>
  <c r="C574" i="39"/>
  <c r="C831" i="39" s="1"/>
  <c r="D574" i="39"/>
  <c r="E574" i="39"/>
  <c r="E831" i="39" s="1"/>
  <c r="F574" i="39"/>
  <c r="D575" i="39"/>
  <c r="G575" i="39"/>
  <c r="H575" i="39"/>
  <c r="I575" i="39"/>
  <c r="J575" i="39"/>
  <c r="K575" i="39"/>
  <c r="C576" i="39"/>
  <c r="D576" i="39"/>
  <c r="E576" i="39"/>
  <c r="F576" i="39"/>
  <c r="G576" i="39"/>
  <c r="H576" i="39"/>
  <c r="I576" i="39"/>
  <c r="J576" i="39"/>
  <c r="K576" i="39"/>
  <c r="C579" i="39"/>
  <c r="C836" i="39" s="1"/>
  <c r="D579" i="39"/>
  <c r="E579" i="39"/>
  <c r="E836" i="39" s="1"/>
  <c r="F579" i="39"/>
  <c r="C583" i="39"/>
  <c r="C840" i="39" s="1"/>
  <c r="D583" i="39"/>
  <c r="E583" i="39"/>
  <c r="E840" i="39" s="1"/>
  <c r="F583" i="39"/>
  <c r="G583" i="39"/>
  <c r="C584" i="39"/>
  <c r="C841" i="39" s="1"/>
  <c r="D584" i="39"/>
  <c r="E584" i="39"/>
  <c r="E841" i="39" s="1"/>
  <c r="F584" i="39"/>
  <c r="C585" i="39"/>
  <c r="D585" i="39"/>
  <c r="E585" i="39"/>
  <c r="F585" i="39"/>
  <c r="C586" i="39"/>
  <c r="D586" i="39"/>
  <c r="E586" i="39"/>
  <c r="F586" i="39"/>
  <c r="G586" i="39"/>
  <c r="H586" i="39"/>
  <c r="I586" i="39"/>
  <c r="J586" i="39"/>
  <c r="K586" i="39"/>
  <c r="C587" i="39"/>
  <c r="C845" i="39" s="1"/>
  <c r="D587" i="39"/>
  <c r="E587" i="39"/>
  <c r="E845" i="39" s="1"/>
  <c r="F587" i="39"/>
  <c r="G587" i="39"/>
  <c r="H587" i="39"/>
  <c r="H845" i="39" s="1"/>
  <c r="I587" i="39"/>
  <c r="I845" i="39" s="1"/>
  <c r="J587" i="39"/>
  <c r="J845" i="39" s="1"/>
  <c r="K587" i="39"/>
  <c r="K845" i="39" s="1"/>
  <c r="D829" i="39"/>
  <c r="E829" i="39"/>
  <c r="C621" i="39"/>
  <c r="D621" i="39"/>
  <c r="E621" i="39"/>
  <c r="F621" i="39"/>
  <c r="G621" i="39"/>
  <c r="H621" i="39"/>
  <c r="I621" i="39"/>
  <c r="J621" i="39"/>
  <c r="K621" i="39"/>
  <c r="C622" i="39"/>
  <c r="D622" i="39"/>
  <c r="E622" i="39"/>
  <c r="F622" i="39"/>
  <c r="G622" i="39"/>
  <c r="H622" i="39"/>
  <c r="I622" i="39"/>
  <c r="J622" i="39"/>
  <c r="K622" i="39"/>
  <c r="C627" i="39"/>
  <c r="C629" i="39" s="1"/>
  <c r="D627" i="39"/>
  <c r="D629" i="39" s="1"/>
  <c r="E627" i="39"/>
  <c r="E629" i="39" s="1"/>
  <c r="F627" i="39"/>
  <c r="F629" i="39" s="1"/>
  <c r="G627" i="39"/>
  <c r="G629" i="39" s="1"/>
  <c r="H627" i="39"/>
  <c r="H629" i="39" s="1"/>
  <c r="I627" i="39"/>
  <c r="I629" i="39" s="1"/>
  <c r="J627" i="39"/>
  <c r="J629" i="39" s="1"/>
  <c r="C660" i="39"/>
  <c r="C661" i="39" s="1"/>
  <c r="D660" i="39"/>
  <c r="E660" i="39"/>
  <c r="E661" i="39" s="1"/>
  <c r="F660" i="39"/>
  <c r="C664" i="39"/>
  <c r="D664" i="39"/>
  <c r="E664" i="39"/>
  <c r="F664" i="39"/>
  <c r="G664" i="39"/>
  <c r="C665" i="39"/>
  <c r="D665" i="39"/>
  <c r="E665" i="39"/>
  <c r="F665" i="39"/>
  <c r="C695" i="39"/>
  <c r="D695" i="39"/>
  <c r="E695" i="39"/>
  <c r="F695" i="39"/>
  <c r="G695" i="39"/>
  <c r="H695" i="39"/>
  <c r="I695" i="39"/>
  <c r="J695" i="39"/>
  <c r="K695" i="39"/>
  <c r="C696" i="39"/>
  <c r="D696" i="39"/>
  <c r="E696" i="39"/>
  <c r="F696" i="39"/>
  <c r="G696" i="39"/>
  <c r="H696" i="39"/>
  <c r="I696" i="39"/>
  <c r="J696" i="39"/>
  <c r="K696" i="39"/>
  <c r="E56" i="43"/>
  <c r="C701" i="39"/>
  <c r="D701" i="39"/>
  <c r="K701" i="39"/>
  <c r="C702" i="39"/>
  <c r="D702" i="39"/>
  <c r="E702" i="39"/>
  <c r="F702" i="39"/>
  <c r="G702" i="39"/>
  <c r="H702" i="39"/>
  <c r="I702" i="39"/>
  <c r="J702" i="39"/>
  <c r="K702" i="39"/>
  <c r="C732" i="39"/>
  <c r="D732" i="39"/>
  <c r="E732" i="39"/>
  <c r="F732" i="39"/>
  <c r="G732" i="39"/>
  <c r="H732" i="39"/>
  <c r="I732" i="39"/>
  <c r="J732" i="39"/>
  <c r="K732" i="39"/>
  <c r="E57" i="43"/>
  <c r="D12" i="40"/>
  <c r="E12" i="40"/>
  <c r="F12" i="40"/>
  <c r="G12" i="40"/>
  <c r="C13" i="40"/>
  <c r="D13" i="40"/>
  <c r="E13" i="40"/>
  <c r="F13" i="40"/>
  <c r="G13" i="40"/>
  <c r="C14" i="40"/>
  <c r="D14" i="40"/>
  <c r="E14" i="40"/>
  <c r="F14" i="40"/>
  <c r="C15" i="40"/>
  <c r="D15" i="40"/>
  <c r="E15" i="40"/>
  <c r="F15" i="40"/>
  <c r="G15" i="40"/>
  <c r="H15" i="40"/>
  <c r="I15" i="40"/>
  <c r="J15" i="40"/>
  <c r="K15" i="40"/>
  <c r="C43" i="40"/>
  <c r="D43" i="40"/>
  <c r="E43" i="40"/>
  <c r="F43" i="40"/>
  <c r="G43" i="40"/>
  <c r="C44" i="40"/>
  <c r="D44" i="40"/>
  <c r="E44" i="40"/>
  <c r="F44" i="40"/>
  <c r="G44" i="40"/>
  <c r="C45" i="40"/>
  <c r="D45" i="40"/>
  <c r="E45" i="40"/>
  <c r="F45" i="40"/>
  <c r="J45" i="40"/>
  <c r="K45" i="40"/>
  <c r="D46" i="40"/>
  <c r="E46" i="40"/>
  <c r="F46" i="40"/>
  <c r="G46" i="40"/>
  <c r="H46" i="40"/>
  <c r="I46" i="40"/>
  <c r="J46" i="40"/>
  <c r="K46" i="40"/>
  <c r="C71" i="40"/>
  <c r="D71" i="40"/>
  <c r="E71" i="40"/>
  <c r="F71" i="40"/>
  <c r="G71" i="40"/>
  <c r="C72" i="40"/>
  <c r="D72" i="40"/>
  <c r="E72" i="40"/>
  <c r="F72" i="40"/>
  <c r="D73" i="40"/>
  <c r="E73" i="40"/>
  <c r="D74" i="40"/>
  <c r="E74" i="40"/>
  <c r="F74" i="40"/>
  <c r="C104" i="40"/>
  <c r="D104" i="40"/>
  <c r="E104" i="40"/>
  <c r="F104" i="40"/>
  <c r="G104" i="40"/>
  <c r="C105" i="40"/>
  <c r="D105" i="40"/>
  <c r="E105" i="40"/>
  <c r="F105" i="40"/>
  <c r="G105" i="40"/>
  <c r="F107" i="40"/>
  <c r="C132" i="40"/>
  <c r="D132" i="40"/>
  <c r="E132" i="40"/>
  <c r="F132" i="40"/>
  <c r="C133" i="40"/>
  <c r="D133" i="40"/>
  <c r="E133" i="40"/>
  <c r="F133" i="40"/>
  <c r="G133" i="40"/>
  <c r="C134" i="40"/>
  <c r="D134" i="40"/>
  <c r="E134" i="40"/>
  <c r="C135" i="40"/>
  <c r="D135" i="40"/>
  <c r="E135" i="40"/>
  <c r="F135" i="40"/>
  <c r="C164" i="40"/>
  <c r="D164" i="40"/>
  <c r="E164" i="40"/>
  <c r="F164" i="40"/>
  <c r="G164" i="40"/>
  <c r="C165" i="40"/>
  <c r="D165" i="40"/>
  <c r="E165" i="40"/>
  <c r="C166" i="40"/>
  <c r="D166" i="40"/>
  <c r="E166" i="40"/>
  <c r="F166" i="40"/>
  <c r="G166" i="40"/>
  <c r="H166" i="40"/>
  <c r="I166" i="40"/>
  <c r="J166" i="40"/>
  <c r="K166" i="40"/>
  <c r="C170" i="40"/>
  <c r="C32" i="39" s="1"/>
  <c r="C795" i="39" s="1"/>
  <c r="D170" i="40"/>
  <c r="C9" i="45"/>
  <c r="E9" i="45"/>
  <c r="C14" i="45"/>
  <c r="E14" i="45"/>
  <c r="C15" i="45"/>
  <c r="E15" i="45"/>
  <c r="C16" i="45"/>
  <c r="E16" i="45"/>
  <c r="C17" i="45"/>
  <c r="E17" i="45"/>
  <c r="C18" i="45"/>
  <c r="E18" i="45"/>
  <c r="C19" i="45"/>
  <c r="E19" i="45"/>
  <c r="C20" i="45"/>
  <c r="E20" i="45"/>
  <c r="C21" i="45"/>
  <c r="E21" i="45"/>
  <c r="C25" i="45"/>
  <c r="E25" i="45"/>
  <c r="C30" i="45"/>
  <c r="D30" i="45"/>
  <c r="E30" i="45"/>
  <c r="C31" i="45"/>
  <c r="E31" i="45"/>
  <c r="C37" i="45"/>
  <c r="E37" i="45"/>
  <c r="C38" i="45"/>
  <c r="E38" i="45"/>
  <c r="C43" i="45"/>
  <c r="E43" i="45"/>
  <c r="C44" i="45"/>
  <c r="E44" i="45"/>
  <c r="J62" i="39"/>
  <c r="S1199" i="36"/>
  <c r="Q1182" i="36"/>
  <c r="P1182" i="36"/>
  <c r="P1186" i="36"/>
  <c r="H700" i="39"/>
  <c r="H21" i="42"/>
  <c r="G571" i="39"/>
  <c r="P1195" i="36"/>
  <c r="S331" i="36"/>
  <c r="G50" i="42"/>
  <c r="G139" i="39"/>
  <c r="P1264" i="36"/>
  <c r="O1259" i="36"/>
  <c r="Q1199" i="36"/>
  <c r="F11" i="39"/>
  <c r="N1212" i="36"/>
  <c r="Q1229" i="36"/>
  <c r="S1260" i="36"/>
  <c r="S1261" i="36"/>
  <c r="L1274" i="36" l="1"/>
  <c r="F770" i="39"/>
  <c r="C532" i="39"/>
  <c r="C535" i="39" s="1"/>
  <c r="C770" i="39"/>
  <c r="F771" i="39"/>
  <c r="D770" i="39"/>
  <c r="D440" i="39"/>
  <c r="E771" i="39"/>
  <c r="D771" i="39"/>
  <c r="C771" i="39"/>
  <c r="C440" i="39"/>
  <c r="C443" i="39" s="1"/>
  <c r="E770" i="39"/>
  <c r="D390" i="39"/>
  <c r="C390" i="39"/>
  <c r="C393" i="39" s="1"/>
  <c r="O1024" i="36"/>
  <c r="O1026" i="36" s="1"/>
  <c r="N721" i="36"/>
  <c r="N724" i="36"/>
  <c r="N715" i="36"/>
  <c r="S812" i="36"/>
  <c r="S817" i="36" s="1"/>
  <c r="S818" i="36" s="1"/>
  <c r="J455" i="39"/>
  <c r="Q812" i="36"/>
  <c r="Q817" i="36" s="1"/>
  <c r="Q818" i="36" s="1"/>
  <c r="H455" i="39"/>
  <c r="C47" i="45"/>
  <c r="T812" i="36"/>
  <c r="T817" i="36" s="1"/>
  <c r="T818" i="36" s="1"/>
  <c r="R812" i="36"/>
  <c r="R817" i="36" s="1"/>
  <c r="R818" i="36" s="1"/>
  <c r="D789" i="39"/>
  <c r="D775" i="39"/>
  <c r="E781" i="39"/>
  <c r="C789" i="39"/>
  <c r="C775" i="39"/>
  <c r="I185" i="39"/>
  <c r="H185" i="39"/>
  <c r="E774" i="39"/>
  <c r="F772" i="39"/>
  <c r="D774" i="39"/>
  <c r="E772" i="39"/>
  <c r="F185" i="39"/>
  <c r="F792" i="39"/>
  <c r="K789" i="39"/>
  <c r="D781" i="39"/>
  <c r="E778" i="39"/>
  <c r="D772" i="39"/>
  <c r="F778" i="39"/>
  <c r="E185" i="39"/>
  <c r="E188" i="39" s="1"/>
  <c r="E792" i="39"/>
  <c r="C781" i="39"/>
  <c r="D778" i="39"/>
  <c r="G185" i="39"/>
  <c r="G24" i="44" s="1"/>
  <c r="D185" i="39"/>
  <c r="D188" i="39" s="1"/>
  <c r="D792" i="39"/>
  <c r="C778" i="39"/>
  <c r="J185" i="39"/>
  <c r="C185" i="39"/>
  <c r="C188" i="39" s="1"/>
  <c r="C792" i="39"/>
  <c r="K16" i="42"/>
  <c r="J16" i="42"/>
  <c r="R1180" i="36"/>
  <c r="Q1242" i="36"/>
  <c r="Q1176" i="36"/>
  <c r="Q1222" i="36"/>
  <c r="Q1178" i="36"/>
  <c r="H398" i="39"/>
  <c r="N292" i="36"/>
  <c r="L1268" i="36"/>
  <c r="J733" i="39"/>
  <c r="J736" i="39"/>
  <c r="J17" i="42" s="1"/>
  <c r="I736" i="39"/>
  <c r="I17" i="42" s="1"/>
  <c r="I733" i="39"/>
  <c r="H736" i="39"/>
  <c r="H17" i="42" s="1"/>
  <c r="H733" i="39"/>
  <c r="G736" i="39"/>
  <c r="G733" i="39"/>
  <c r="F733" i="39"/>
  <c r="F736" i="39"/>
  <c r="E733" i="39"/>
  <c r="E736" i="39"/>
  <c r="E17" i="42" s="1"/>
  <c r="D733" i="39"/>
  <c r="D736" i="39"/>
  <c r="C733" i="39"/>
  <c r="C736" i="39"/>
  <c r="C17" i="42" s="1"/>
  <c r="K733" i="39"/>
  <c r="K736" i="39"/>
  <c r="K17" i="42" s="1"/>
  <c r="G577" i="39"/>
  <c r="F32" i="44" s="1"/>
  <c r="N1024" i="36"/>
  <c r="M1024" i="36"/>
  <c r="C827" i="39"/>
  <c r="C577" i="39"/>
  <c r="C580" i="39" s="1"/>
  <c r="E827" i="39"/>
  <c r="D577" i="39"/>
  <c r="J29" i="44"/>
  <c r="D32" i="39"/>
  <c r="D795" i="39" s="1"/>
  <c r="K532" i="39"/>
  <c r="K535" i="39" s="1"/>
  <c r="J532" i="39"/>
  <c r="J535" i="39" s="1"/>
  <c r="I532" i="39"/>
  <c r="I535" i="39" s="1"/>
  <c r="H532" i="39"/>
  <c r="H535" i="39" s="1"/>
  <c r="G532" i="39"/>
  <c r="F12" i="44" s="1"/>
  <c r="F532" i="39"/>
  <c r="E532" i="39"/>
  <c r="E535" i="39" s="1"/>
  <c r="D532" i="39"/>
  <c r="E453" i="39"/>
  <c r="E456" i="39" s="1"/>
  <c r="E461" i="39" s="1"/>
  <c r="D453" i="39"/>
  <c r="C297" i="39"/>
  <c r="C300" i="39" s="1"/>
  <c r="D351" i="39"/>
  <c r="C277" i="39"/>
  <c r="C280" i="39" s="1"/>
  <c r="F306" i="39"/>
  <c r="F297" i="39"/>
  <c r="E297" i="39"/>
  <c r="E300" i="39" s="1"/>
  <c r="D306" i="39"/>
  <c r="D297" i="39"/>
  <c r="E277" i="39"/>
  <c r="E280" i="39" s="1"/>
  <c r="D277" i="39"/>
  <c r="D175" i="39"/>
  <c r="D19" i="39"/>
  <c r="I73" i="43"/>
  <c r="F845" i="39"/>
  <c r="D840" i="39"/>
  <c r="H31" i="43"/>
  <c r="H25" i="43"/>
  <c r="G26" i="43"/>
  <c r="C19" i="43"/>
  <c r="M19" i="43" s="1"/>
  <c r="D831" i="39"/>
  <c r="F98" i="39"/>
  <c r="D791" i="39"/>
  <c r="E55" i="43"/>
  <c r="D845" i="39"/>
  <c r="F836" i="39"/>
  <c r="G828" i="39"/>
  <c r="I30" i="43"/>
  <c r="C17" i="43"/>
  <c r="M17" i="43" s="1"/>
  <c r="G54" i="43"/>
  <c r="K54" i="43" s="1"/>
  <c r="D98" i="39"/>
  <c r="F74" i="43"/>
  <c r="D836" i="39"/>
  <c r="D828" i="39"/>
  <c r="D53" i="43"/>
  <c r="J26" i="43"/>
  <c r="H13" i="43"/>
  <c r="M13" i="43" s="1"/>
  <c r="I56" i="43"/>
  <c r="G830" i="39"/>
  <c r="H26" i="43"/>
  <c r="F830" i="39"/>
  <c r="F25" i="43"/>
  <c r="F661" i="39"/>
  <c r="D841" i="39"/>
  <c r="D827" i="39"/>
  <c r="F67" i="39"/>
  <c r="D830" i="39"/>
  <c r="D15" i="43"/>
  <c r="C16" i="43"/>
  <c r="M16" i="43" s="1"/>
  <c r="D661" i="39"/>
  <c r="F791" i="39"/>
  <c r="D102" i="39"/>
  <c r="D67" i="39"/>
  <c r="G34" i="43"/>
  <c r="F840" i="39"/>
  <c r="F828" i="39"/>
  <c r="E168" i="40"/>
  <c r="D168" i="40"/>
  <c r="C168" i="40"/>
  <c r="C171" i="40" s="1"/>
  <c r="N947" i="36"/>
  <c r="O947" i="36"/>
  <c r="M947" i="36"/>
  <c r="N575" i="36"/>
  <c r="M575" i="36"/>
  <c r="Q587" i="36"/>
  <c r="R587" i="36" s="1"/>
  <c r="S587" i="36" s="1"/>
  <c r="T587" i="36" s="1"/>
  <c r="Q551" i="36"/>
  <c r="Q556" i="36" s="1"/>
  <c r="K182" i="39"/>
  <c r="K185" i="39" s="1"/>
  <c r="S419" i="36"/>
  <c r="S427" i="36" s="1"/>
  <c r="R380" i="36"/>
  <c r="Q380" i="36"/>
  <c r="D71" i="42"/>
  <c r="D33" i="42"/>
  <c r="D59" i="42"/>
  <c r="D54" i="42"/>
  <c r="H585" i="39"/>
  <c r="H842" i="39" s="1"/>
  <c r="D15" i="42"/>
  <c r="F34" i="42"/>
  <c r="D29" i="42"/>
  <c r="D34" i="42"/>
  <c r="D57" i="42"/>
  <c r="F59" i="42"/>
  <c r="F19" i="42"/>
  <c r="P256" i="36"/>
  <c r="P55" i="36"/>
  <c r="P61" i="36" s="1"/>
  <c r="C18" i="43"/>
  <c r="M18" i="43" s="1"/>
  <c r="J773" i="39"/>
  <c r="G52" i="43"/>
  <c r="C776" i="39"/>
  <c r="D773" i="39"/>
  <c r="I65" i="43"/>
  <c r="I773" i="39"/>
  <c r="H773" i="39"/>
  <c r="F776" i="39"/>
  <c r="G773" i="39"/>
  <c r="E776" i="39"/>
  <c r="F773" i="39"/>
  <c r="D776" i="39"/>
  <c r="E773" i="39"/>
  <c r="C773" i="39"/>
  <c r="K773" i="39"/>
  <c r="M333" i="36"/>
  <c r="Q1247" i="36"/>
  <c r="H14" i="42"/>
  <c r="K106" i="40"/>
  <c r="I106" i="40"/>
  <c r="J106" i="40"/>
  <c r="H106" i="40"/>
  <c r="G106" i="40"/>
  <c r="E13" i="42"/>
  <c r="K13" i="42"/>
  <c r="E24" i="42"/>
  <c r="H13" i="42"/>
  <c r="I14" i="43"/>
  <c r="J294" i="39"/>
  <c r="G65" i="43"/>
  <c r="N220" i="36"/>
  <c r="N266" i="36" s="1"/>
  <c r="F10" i="43"/>
  <c r="I19" i="42"/>
  <c r="I10" i="43"/>
  <c r="D19" i="42"/>
  <c r="I701" i="39"/>
  <c r="N1095" i="36"/>
  <c r="N1133" i="36" s="1"/>
  <c r="I16" i="42"/>
  <c r="F18" i="42"/>
  <c r="D18" i="42"/>
  <c r="I18" i="42"/>
  <c r="G579" i="39"/>
  <c r="J32" i="44" s="1"/>
  <c r="D56" i="42"/>
  <c r="D491" i="39"/>
  <c r="K294" i="39"/>
  <c r="K665" i="39"/>
  <c r="M710" i="36"/>
  <c r="O1200" i="36"/>
  <c r="N1200" i="36"/>
  <c r="G540" i="39"/>
  <c r="H12" i="40"/>
  <c r="N1192" i="36"/>
  <c r="P1268" i="36"/>
  <c r="E701" i="39"/>
  <c r="E703" i="39" s="1"/>
  <c r="J295" i="39"/>
  <c r="I400" i="39"/>
  <c r="L1192" i="36"/>
  <c r="L1193" i="36" s="1"/>
  <c r="H400" i="39"/>
  <c r="P1259" i="36"/>
  <c r="Q1268" i="36"/>
  <c r="J401" i="39"/>
  <c r="O710" i="36"/>
  <c r="R1259" i="36"/>
  <c r="R1257" i="36" s="1"/>
  <c r="C107" i="40"/>
  <c r="C108" i="40" s="1"/>
  <c r="G18" i="42"/>
  <c r="G450" i="39"/>
  <c r="C21" i="42"/>
  <c r="P305" i="36"/>
  <c r="D13" i="42"/>
  <c r="G665" i="39"/>
  <c r="E52" i="42"/>
  <c r="G355" i="39"/>
  <c r="I442" i="39"/>
  <c r="G701" i="39"/>
  <c r="K50" i="42"/>
  <c r="Q218" i="36"/>
  <c r="P218" i="36"/>
  <c r="F134" i="40"/>
  <c r="O212" i="36"/>
  <c r="E288" i="39"/>
  <c r="E290" i="39" s="1"/>
  <c r="H273" i="39"/>
  <c r="C170" i="39"/>
  <c r="C175" i="39" s="1"/>
  <c r="C178" i="39" s="1"/>
  <c r="E56" i="42"/>
  <c r="H449" i="39"/>
  <c r="I450" i="39"/>
  <c r="D30" i="42"/>
  <c r="C448" i="39"/>
  <c r="M289" i="36"/>
  <c r="P321" i="36"/>
  <c r="J829" i="39"/>
  <c r="P1070" i="36"/>
  <c r="N1049" i="36"/>
  <c r="N1161" i="36" s="1"/>
  <c r="I401" i="39"/>
  <c r="H442" i="39"/>
  <c r="R305" i="36"/>
  <c r="G73" i="40"/>
  <c r="I52" i="42"/>
  <c r="M179" i="36"/>
  <c r="E72" i="42"/>
  <c r="F13" i="42"/>
  <c r="C541" i="39"/>
  <c r="G534" i="39"/>
  <c r="G447" i="39"/>
  <c r="F350" i="39"/>
  <c r="F781" i="39" s="1"/>
  <c r="H170" i="39"/>
  <c r="G15" i="39"/>
  <c r="K14" i="42"/>
  <c r="Q1259" i="36"/>
  <c r="I449" i="39"/>
  <c r="C19" i="42"/>
  <c r="R860" i="36"/>
  <c r="C18" i="42"/>
  <c r="H396" i="39"/>
  <c r="G12" i="39"/>
  <c r="G771" i="39" s="1"/>
  <c r="G584" i="39"/>
  <c r="Q1070" i="36"/>
  <c r="F34" i="43"/>
  <c r="H538" i="39"/>
  <c r="H539" i="39"/>
  <c r="J664" i="39"/>
  <c r="K627" i="39"/>
  <c r="K629" i="39" s="1"/>
  <c r="Q860" i="36"/>
  <c r="Q1130" i="36" s="1"/>
  <c r="I350" i="39"/>
  <c r="I351" i="39" s="1"/>
  <c r="D52" i="42"/>
  <c r="K21" i="42"/>
  <c r="F450" i="39"/>
  <c r="F453" i="39" s="1"/>
  <c r="M1197" i="36"/>
  <c r="K305" i="39"/>
  <c r="K306" i="39" s="1"/>
  <c r="K309" i="39" s="1"/>
  <c r="D12" i="42"/>
  <c r="N1284" i="36"/>
  <c r="L1280" i="36"/>
  <c r="O1192" i="36"/>
  <c r="G829" i="39"/>
  <c r="K59" i="42"/>
  <c r="F15" i="42"/>
  <c r="C832" i="39"/>
  <c r="H294" i="39"/>
  <c r="I305" i="39"/>
  <c r="I306" i="39" s="1"/>
  <c r="I309" i="39" s="1"/>
  <c r="H73" i="40"/>
  <c r="G389" i="39"/>
  <c r="G778" i="39" s="1"/>
  <c r="H133" i="40"/>
  <c r="T611" i="36"/>
  <c r="T1127" i="36" s="1"/>
  <c r="J139" i="39"/>
  <c r="T1037" i="36"/>
  <c r="T1049" i="36" s="1"/>
  <c r="H72" i="42"/>
  <c r="C73" i="43"/>
  <c r="P1114" i="36"/>
  <c r="H134" i="39"/>
  <c r="F53" i="42"/>
  <c r="E107" i="40"/>
  <c r="E108" i="40" s="1"/>
  <c r="J34" i="42"/>
  <c r="K72" i="42"/>
  <c r="J107" i="40"/>
  <c r="G401" i="39"/>
  <c r="G386" i="39"/>
  <c r="I74" i="40"/>
  <c r="P1235" i="36"/>
  <c r="P112" i="36"/>
  <c r="J14" i="43"/>
  <c r="G74" i="40"/>
  <c r="P1207" i="36"/>
  <c r="P1172" i="36"/>
  <c r="N1268" i="36"/>
  <c r="P1251" i="36"/>
  <c r="L1251" i="36"/>
  <c r="M1253" i="36"/>
  <c r="P1230" i="36"/>
  <c r="O611" i="36"/>
  <c r="C285" i="39"/>
  <c r="G845" i="39"/>
  <c r="H623" i="39"/>
  <c r="I50" i="42"/>
  <c r="Q1195" i="36"/>
  <c r="Q1197" i="36" s="1"/>
  <c r="F701" i="39"/>
  <c r="R1284" i="36"/>
  <c r="N1280" i="36"/>
  <c r="M1230" i="36"/>
  <c r="G305" i="39"/>
  <c r="H446" i="39"/>
  <c r="C46" i="40"/>
  <c r="S1270" i="36"/>
  <c r="K296" i="39"/>
  <c r="G273" i="39"/>
  <c r="H104" i="40"/>
  <c r="S1284" i="36"/>
  <c r="N1248" i="36"/>
  <c r="K57" i="43"/>
  <c r="E356" i="39"/>
  <c r="P912" i="36"/>
  <c r="G271" i="39"/>
  <c r="Q212" i="36"/>
  <c r="K273" i="39"/>
  <c r="F400" i="39"/>
  <c r="Q540" i="36"/>
  <c r="I296" i="39"/>
  <c r="Q611" i="36"/>
  <c r="Q1127" i="36" s="1"/>
  <c r="D72" i="42"/>
  <c r="F16" i="42"/>
  <c r="D399" i="39"/>
  <c r="M1280" i="36"/>
  <c r="R1270" i="36"/>
  <c r="N1270" i="36"/>
  <c r="L1248" i="36"/>
  <c r="N1253" i="36"/>
  <c r="L1235" i="36"/>
  <c r="O1235" i="36"/>
  <c r="M1233" i="36"/>
  <c r="M1192" i="36"/>
  <c r="M845" i="36"/>
  <c r="J173" i="39"/>
  <c r="J776" i="39" s="1"/>
  <c r="Q1049" i="36"/>
  <c r="J400" i="39"/>
  <c r="H105" i="40"/>
  <c r="H288" i="39"/>
  <c r="H290" i="39" s="1"/>
  <c r="D21" i="42"/>
  <c r="M1284" i="36"/>
  <c r="H34" i="42"/>
  <c r="M1243" i="36"/>
  <c r="N1072" i="36"/>
  <c r="N1132" i="36" s="1"/>
  <c r="G398" i="39"/>
  <c r="D53" i="42"/>
  <c r="T1270" i="36"/>
  <c r="N1235" i="36"/>
  <c r="M1235" i="36"/>
  <c r="Q1114" i="36"/>
  <c r="E101" i="39"/>
  <c r="E102" i="39" s="1"/>
  <c r="E107" i="39" s="1"/>
  <c r="R1229" i="36"/>
  <c r="R1235" i="36" s="1"/>
  <c r="G13" i="42"/>
  <c r="I389" i="39"/>
  <c r="I778" i="39" s="1"/>
  <c r="H389" i="39"/>
  <c r="H778" i="39" s="1"/>
  <c r="G59" i="42"/>
  <c r="J273" i="39"/>
  <c r="J73" i="40"/>
  <c r="M1263" i="36"/>
  <c r="O1251" i="36"/>
  <c r="N1204" i="36"/>
  <c r="R1182" i="36"/>
  <c r="Q1093" i="36"/>
  <c r="E34" i="42"/>
  <c r="H16" i="42"/>
  <c r="G63" i="39"/>
  <c r="P1284" i="36"/>
  <c r="L1257" i="36"/>
  <c r="M1257" i="36"/>
  <c r="O1248" i="36"/>
  <c r="M1204" i="36"/>
  <c r="N1197" i="36"/>
  <c r="O1072" i="36"/>
  <c r="O858" i="36"/>
  <c r="I273" i="39"/>
  <c r="M307" i="36"/>
  <c r="F165" i="40"/>
  <c r="O1257" i="36"/>
  <c r="L1155" i="36"/>
  <c r="P1197" i="36"/>
  <c r="Q1207" i="36"/>
  <c r="P1018" i="36"/>
  <c r="H701" i="39"/>
  <c r="G585" i="39"/>
  <c r="C496" i="39"/>
  <c r="M1268" i="36"/>
  <c r="N1243" i="36"/>
  <c r="L1197" i="36"/>
  <c r="S1049" i="36"/>
  <c r="S1161" i="36" s="1"/>
  <c r="G135" i="40"/>
  <c r="H135" i="40"/>
  <c r="F666" i="39"/>
  <c r="D833" i="39"/>
  <c r="E63" i="39"/>
  <c r="E69" i="39" s="1"/>
  <c r="C843" i="39"/>
  <c r="D842" i="39"/>
  <c r="D623" i="39"/>
  <c r="G72" i="40"/>
  <c r="P1192" i="36"/>
  <c r="L31" i="43"/>
  <c r="E47" i="45"/>
  <c r="H14" i="43"/>
  <c r="G831" i="39"/>
  <c r="I740" i="39"/>
  <c r="E740" i="39"/>
  <c r="D832" i="39"/>
  <c r="C134" i="39"/>
  <c r="K740" i="39"/>
  <c r="C740" i="39"/>
  <c r="F740" i="39"/>
  <c r="E666" i="39"/>
  <c r="I843" i="39"/>
  <c r="J832" i="39"/>
  <c r="J665" i="39"/>
  <c r="C15" i="42"/>
  <c r="C15" i="39"/>
  <c r="P287" i="36"/>
  <c r="F273" i="39"/>
  <c r="H399" i="39"/>
  <c r="F71" i="42"/>
  <c r="J170" i="39"/>
  <c r="C50" i="42"/>
  <c r="J19" i="42"/>
  <c r="E19" i="42"/>
  <c r="N289" i="36"/>
  <c r="E18" i="42"/>
  <c r="J18" i="42"/>
  <c r="H386" i="39"/>
  <c r="M1251" i="36"/>
  <c r="M1248" i="36"/>
  <c r="M1114" i="36"/>
  <c r="R1114" i="36"/>
  <c r="N1114" i="36"/>
  <c r="J442" i="39"/>
  <c r="K401" i="39"/>
  <c r="C73" i="40"/>
  <c r="C75" i="40" s="1"/>
  <c r="N305" i="36"/>
  <c r="L1169" i="36"/>
  <c r="G14" i="40"/>
  <c r="C25" i="42"/>
  <c r="E54" i="42"/>
  <c r="P1225" i="36"/>
  <c r="P1233" i="36"/>
  <c r="H296" i="39"/>
  <c r="J296" i="39"/>
  <c r="H271" i="39"/>
  <c r="I271" i="39"/>
  <c r="I772" i="39" s="1"/>
  <c r="J271" i="39"/>
  <c r="E65" i="43"/>
  <c r="Q1270" i="36"/>
  <c r="J446" i="39"/>
  <c r="Q1186" i="36"/>
  <c r="G791" i="39"/>
  <c r="O1243" i="36"/>
  <c r="O1253" i="36"/>
  <c r="F72" i="42"/>
  <c r="E21" i="42"/>
  <c r="G170" i="39"/>
  <c r="C56" i="42"/>
  <c r="H43" i="40"/>
  <c r="L1233" i="36"/>
  <c r="G288" i="39"/>
  <c r="P540" i="36"/>
  <c r="I31" i="43"/>
  <c r="N1233" i="36"/>
  <c r="N1230" i="36"/>
  <c r="O1093" i="36"/>
  <c r="D16" i="42"/>
  <c r="M1095" i="36"/>
  <c r="C53" i="42"/>
  <c r="P1204" i="36"/>
  <c r="P1057" i="36"/>
  <c r="G72" i="42"/>
  <c r="C34" i="42"/>
  <c r="I13" i="42"/>
  <c r="J52" i="42"/>
  <c r="F14" i="42"/>
  <c r="J59" i="42"/>
  <c r="J305" i="39"/>
  <c r="J306" i="39" s="1"/>
  <c r="J309" i="39" s="1"/>
  <c r="P212" i="36"/>
  <c r="G132" i="40"/>
  <c r="L1230" i="36"/>
  <c r="J701" i="39"/>
  <c r="S1257" i="36"/>
  <c r="J72" i="42"/>
  <c r="H71" i="40"/>
  <c r="M1225" i="36"/>
  <c r="M611" i="36"/>
  <c r="F842" i="39"/>
  <c r="O1284" i="36"/>
  <c r="L1284" i="36"/>
  <c r="R1037" i="36"/>
  <c r="S860" i="36"/>
  <c r="G449" i="39"/>
  <c r="O179" i="36"/>
  <c r="L1243" i="36"/>
  <c r="L1253" i="36"/>
  <c r="C72" i="42"/>
  <c r="I700" i="39"/>
  <c r="D14" i="43"/>
  <c r="F52" i="43"/>
  <c r="G140" i="39"/>
  <c r="N1234" i="36"/>
  <c r="N1225" i="36"/>
  <c r="O1207" i="36"/>
  <c r="N1207" i="36"/>
  <c r="M1207" i="36"/>
  <c r="M1200" i="36"/>
  <c r="L1200" i="36"/>
  <c r="Q1057" i="36"/>
  <c r="N1029" i="36"/>
  <c r="E71" i="42"/>
  <c r="Q1184" i="36"/>
  <c r="F571" i="39"/>
  <c r="O1195" i="36"/>
  <c r="O1197" i="36" s="1"/>
  <c r="G14" i="42"/>
  <c r="P860" i="36"/>
  <c r="J70" i="43"/>
  <c r="Q1260" i="36"/>
  <c r="H450" i="39"/>
  <c r="G397" i="39"/>
  <c r="G350" i="39"/>
  <c r="J20" i="44" s="1"/>
  <c r="G296" i="39"/>
  <c r="I294" i="39"/>
  <c r="Q1235" i="36"/>
  <c r="H132" i="40"/>
  <c r="C16" i="42"/>
  <c r="G11" i="39"/>
  <c r="S1114" i="36"/>
  <c r="N1251" i="36"/>
  <c r="G399" i="39"/>
  <c r="Q282" i="36"/>
  <c r="C12" i="40"/>
  <c r="C16" i="40" s="1"/>
  <c r="C71" i="42"/>
  <c r="H832" i="39"/>
  <c r="T1284" i="36"/>
  <c r="T1280" i="36"/>
  <c r="T1263" i="36"/>
  <c r="N1263" i="36"/>
  <c r="I665" i="39"/>
  <c r="H697" i="39"/>
  <c r="D697" i="39"/>
  <c r="E496" i="39"/>
  <c r="J285" i="39"/>
  <c r="G285" i="39"/>
  <c r="K140" i="39"/>
  <c r="D140" i="39"/>
  <c r="D134" i="39"/>
  <c r="H63" i="39"/>
  <c r="R1280" i="36"/>
  <c r="M1212" i="36"/>
  <c r="M1072" i="36"/>
  <c r="M1049" i="36"/>
  <c r="K271" i="39"/>
  <c r="I173" i="39"/>
  <c r="I776" i="39" s="1"/>
  <c r="G107" i="40"/>
  <c r="D25" i="42"/>
  <c r="C107" i="39"/>
  <c r="C53" i="43"/>
  <c r="G840" i="39"/>
  <c r="J491" i="39"/>
  <c r="H34" i="43"/>
  <c r="K15" i="43"/>
  <c r="K37" i="43" s="1"/>
  <c r="D136" i="40"/>
  <c r="F28" i="39"/>
  <c r="F16" i="40"/>
  <c r="D666" i="39"/>
  <c r="F843" i="39"/>
  <c r="K833" i="39"/>
  <c r="G833" i="39"/>
  <c r="C833" i="39"/>
  <c r="G134" i="39"/>
  <c r="I623" i="39"/>
  <c r="D542" i="39"/>
  <c r="G14" i="43"/>
  <c r="E16" i="40"/>
  <c r="D75" i="40"/>
  <c r="E588" i="39"/>
  <c r="E594" i="39" s="1"/>
  <c r="D703" i="39"/>
  <c r="H496" i="39"/>
  <c r="C63" i="39"/>
  <c r="D108" i="40"/>
  <c r="I829" i="39"/>
  <c r="G740" i="39"/>
  <c r="C666" i="39"/>
  <c r="H843" i="39"/>
  <c r="D588" i="39"/>
  <c r="E842" i="39"/>
  <c r="K832" i="39"/>
  <c r="I496" i="39"/>
  <c r="D285" i="39"/>
  <c r="C104" i="39"/>
  <c r="E75" i="40"/>
  <c r="G47" i="40"/>
  <c r="J34" i="43"/>
  <c r="G496" i="39"/>
  <c r="H740" i="39"/>
  <c r="G697" i="39"/>
  <c r="C697" i="39"/>
  <c r="I356" i="39"/>
  <c r="F697" i="39"/>
  <c r="E491" i="39"/>
  <c r="K491" i="39"/>
  <c r="C491" i="39"/>
  <c r="E402" i="39"/>
  <c r="E405" i="39" s="1"/>
  <c r="H356" i="39"/>
  <c r="D356" i="39"/>
  <c r="D290" i="39"/>
  <c r="F285" i="39"/>
  <c r="F496" i="39"/>
  <c r="S1268" i="36"/>
  <c r="Q1263" i="36"/>
  <c r="O1263" i="36"/>
  <c r="O1268" i="36"/>
  <c r="F140" i="39"/>
  <c r="S1263" i="36"/>
  <c r="F50" i="42"/>
  <c r="C72" i="39"/>
  <c r="D843" i="39"/>
  <c r="E542" i="39"/>
  <c r="E10" i="43"/>
  <c r="D26" i="39"/>
  <c r="D786" i="39" s="1"/>
  <c r="D47" i="40"/>
  <c r="D28" i="39"/>
  <c r="C703" i="39"/>
  <c r="E843" i="39"/>
  <c r="K285" i="39"/>
  <c r="E25" i="39"/>
  <c r="E785" i="39" s="1"/>
  <c r="F108" i="40"/>
  <c r="E777" i="39"/>
  <c r="J356" i="39"/>
  <c r="C356" i="39"/>
  <c r="G661" i="39"/>
  <c r="J63" i="39"/>
  <c r="K697" i="39"/>
  <c r="H833" i="39"/>
  <c r="K356" i="39"/>
  <c r="I285" i="39"/>
  <c r="E285" i="39"/>
  <c r="E140" i="39"/>
  <c r="Q1280" i="36"/>
  <c r="P1263" i="36"/>
  <c r="R1195" i="36"/>
  <c r="R1197" i="36" s="1"/>
  <c r="J571" i="39"/>
  <c r="J577" i="39" s="1"/>
  <c r="I571" i="39"/>
  <c r="H571" i="39"/>
  <c r="H577" i="39" s="1"/>
  <c r="P153" i="36"/>
  <c r="P1241" i="36"/>
  <c r="Q1284" i="36"/>
  <c r="P179" i="36"/>
  <c r="P1280" i="36"/>
  <c r="S1280" i="36"/>
  <c r="O1280" i="36"/>
  <c r="P1274" i="36"/>
  <c r="E170" i="40"/>
  <c r="E32" i="39" s="1"/>
  <c r="E795" i="39" s="1"/>
  <c r="K135" i="40"/>
  <c r="J135" i="40"/>
  <c r="Q179" i="36"/>
  <c r="H107" i="40"/>
  <c r="P299" i="36"/>
  <c r="G97" i="39"/>
  <c r="P1199" i="36"/>
  <c r="Q1189" i="36"/>
  <c r="K73" i="40"/>
  <c r="J50" i="42"/>
  <c r="K623" i="39"/>
  <c r="K829" i="39"/>
  <c r="C136" i="40"/>
  <c r="O1114" i="36"/>
  <c r="P945" i="36"/>
  <c r="H401" i="39"/>
  <c r="E136" i="40"/>
  <c r="N1155" i="36"/>
  <c r="G400" i="39"/>
  <c r="G34" i="42"/>
  <c r="P1049" i="36"/>
  <c r="G541" i="39"/>
  <c r="I14" i="42"/>
  <c r="N860" i="36"/>
  <c r="E14" i="42"/>
  <c r="E67" i="42"/>
  <c r="D50" i="42"/>
  <c r="Q1190" i="36"/>
  <c r="E623" i="39"/>
  <c r="E833" i="39"/>
  <c r="L1263" i="36"/>
  <c r="P1248" i="36"/>
  <c r="P1253" i="36"/>
  <c r="C54" i="42"/>
  <c r="P1261" i="36"/>
  <c r="P1093" i="36"/>
  <c r="G16" i="42"/>
  <c r="H583" i="39"/>
  <c r="Q1228" i="36"/>
  <c r="R1247" i="36"/>
  <c r="J13" i="42"/>
  <c r="K52" i="42"/>
  <c r="G52" i="42"/>
  <c r="K449" i="39"/>
  <c r="J449" i="39"/>
  <c r="C399" i="39"/>
  <c r="D24" i="42"/>
  <c r="H164" i="40"/>
  <c r="T1257" i="36"/>
  <c r="P710" i="36"/>
  <c r="C70" i="43"/>
  <c r="O1230" i="36"/>
  <c r="O1233" i="36"/>
  <c r="O1204" i="36"/>
  <c r="C52" i="42"/>
  <c r="K442" i="39"/>
  <c r="H437" i="39"/>
  <c r="H440" i="39" s="1"/>
  <c r="E59" i="42"/>
  <c r="N611" i="36"/>
  <c r="J350" i="39"/>
  <c r="J351" i="39" s="1"/>
  <c r="F56" i="42"/>
  <c r="K62" i="39"/>
  <c r="K63" i="39" s="1"/>
  <c r="T282" i="36"/>
  <c r="O289" i="36"/>
  <c r="G134" i="40"/>
  <c r="N1169" i="36"/>
  <c r="D740" i="39"/>
  <c r="C140" i="39"/>
  <c r="H140" i="39"/>
  <c r="T1268" i="36"/>
  <c r="N1257" i="36"/>
  <c r="T1114" i="36"/>
  <c r="H665" i="39"/>
  <c r="H666" i="39" s="1"/>
  <c r="K170" i="39"/>
  <c r="Q331" i="36"/>
  <c r="J97" i="39"/>
  <c r="J98" i="39" s="1"/>
  <c r="J697" i="39"/>
  <c r="J843" i="39"/>
  <c r="K496" i="39"/>
  <c r="I135" i="40"/>
  <c r="I697" i="39"/>
  <c r="E697" i="39"/>
  <c r="G437" i="39"/>
  <c r="G440" i="39" s="1"/>
  <c r="R1264" i="36"/>
  <c r="I139" i="39"/>
  <c r="O305" i="36"/>
  <c r="F101" i="39"/>
  <c r="J740" i="39"/>
  <c r="O1212" i="36"/>
  <c r="O1049" i="36"/>
  <c r="N1027" i="36"/>
  <c r="T860" i="36"/>
  <c r="M220" i="36"/>
  <c r="C588" i="39"/>
  <c r="F833" i="39"/>
  <c r="H491" i="39"/>
  <c r="I491" i="39"/>
  <c r="F491" i="39"/>
  <c r="F356" i="39"/>
  <c r="I63" i="39"/>
  <c r="F63" i="39"/>
  <c r="J10" i="43"/>
  <c r="E27" i="39"/>
  <c r="E47" i="40"/>
  <c r="F26" i="39"/>
  <c r="F786" i="39" s="1"/>
  <c r="F47" i="40"/>
  <c r="D16" i="40"/>
  <c r="D27" i="39"/>
  <c r="D787" i="39" s="1"/>
  <c r="G832" i="39"/>
  <c r="H35" i="43"/>
  <c r="F623" i="39"/>
  <c r="F829" i="39"/>
  <c r="C829" i="39"/>
  <c r="C623" i="39"/>
  <c r="G843" i="39"/>
  <c r="F73" i="43"/>
  <c r="J833" i="39"/>
  <c r="I832" i="39"/>
  <c r="D34" i="43"/>
  <c r="C828" i="39"/>
  <c r="I70" i="43"/>
  <c r="J496" i="39"/>
  <c r="H30" i="43"/>
  <c r="E22" i="43"/>
  <c r="G64" i="43"/>
  <c r="H285" i="39"/>
  <c r="E59" i="43"/>
  <c r="K59" i="43" s="1"/>
  <c r="G102" i="39"/>
  <c r="F831" i="39"/>
  <c r="D63" i="39"/>
  <c r="E26" i="39"/>
  <c r="E786" i="39" s="1"/>
  <c r="D25" i="39"/>
  <c r="D785" i="39" s="1"/>
  <c r="D496" i="39"/>
  <c r="C26" i="39"/>
  <c r="C786" i="39" s="1"/>
  <c r="E74" i="43"/>
  <c r="C842" i="39"/>
  <c r="F841" i="39"/>
  <c r="F588" i="39"/>
  <c r="E828" i="39"/>
  <c r="F542" i="39"/>
  <c r="G491" i="39"/>
  <c r="C69" i="43"/>
  <c r="C34" i="43"/>
  <c r="G827" i="39"/>
  <c r="E72" i="39"/>
  <c r="I833" i="39"/>
  <c r="H390" i="39" l="1"/>
  <c r="G770" i="39"/>
  <c r="G390" i="39"/>
  <c r="F28" i="44" s="1"/>
  <c r="E787" i="39"/>
  <c r="H24" i="44"/>
  <c r="H772" i="39"/>
  <c r="P715" i="36"/>
  <c r="T380" i="36"/>
  <c r="T382" i="36" s="1"/>
  <c r="K187" i="39"/>
  <c r="K188" i="39" s="1"/>
  <c r="N275" i="36"/>
  <c r="O715" i="36"/>
  <c r="M724" i="36"/>
  <c r="M715" i="36"/>
  <c r="C594" i="39"/>
  <c r="C593" i="39"/>
  <c r="E410" i="39"/>
  <c r="K772" i="39"/>
  <c r="G789" i="39"/>
  <c r="G772" i="39"/>
  <c r="D788" i="39"/>
  <c r="I789" i="39"/>
  <c r="S1180" i="36"/>
  <c r="F789" i="39"/>
  <c r="T423" i="36"/>
  <c r="T425" i="36" s="1"/>
  <c r="H792" i="39"/>
  <c r="J772" i="39"/>
  <c r="K792" i="39"/>
  <c r="J789" i="39"/>
  <c r="I792" i="39"/>
  <c r="J792" i="39"/>
  <c r="H789" i="39"/>
  <c r="C774" i="39"/>
  <c r="G792" i="39"/>
  <c r="E789" i="39"/>
  <c r="C772" i="39"/>
  <c r="F277" i="39"/>
  <c r="F280" i="39" s="1"/>
  <c r="R1222" i="36"/>
  <c r="R1225" i="36" s="1"/>
  <c r="R1242" i="36"/>
  <c r="R1253" i="36" s="1"/>
  <c r="H44" i="40"/>
  <c r="H47" i="40" s="1"/>
  <c r="Q1240" i="36"/>
  <c r="R1178" i="36"/>
  <c r="R1176" i="36"/>
  <c r="T1176" i="36"/>
  <c r="S1176" i="36"/>
  <c r="Q268" i="36"/>
  <c r="R268" i="36"/>
  <c r="P1024" i="36"/>
  <c r="I827" i="39"/>
  <c r="I834" i="39" s="1"/>
  <c r="I577" i="39"/>
  <c r="G580" i="39"/>
  <c r="D580" i="39"/>
  <c r="J12" i="44"/>
  <c r="N581" i="36"/>
  <c r="E62" i="42"/>
  <c r="E47" i="42"/>
  <c r="D51" i="42"/>
  <c r="D62" i="42"/>
  <c r="E51" i="42"/>
  <c r="F51" i="42"/>
  <c r="H443" i="39"/>
  <c r="G834" i="39"/>
  <c r="D171" i="40"/>
  <c r="C834" i="39"/>
  <c r="C837" i="39" s="1"/>
  <c r="C55" i="42"/>
  <c r="C668" i="39"/>
  <c r="D834" i="39"/>
  <c r="C69" i="39"/>
  <c r="D779" i="39"/>
  <c r="D782" i="39" s="1"/>
  <c r="J175" i="39"/>
  <c r="J178" i="39" s="1"/>
  <c r="G535" i="39"/>
  <c r="D535" i="39"/>
  <c r="F535" i="39"/>
  <c r="F456" i="39"/>
  <c r="C453" i="39"/>
  <c r="C456" i="39" s="1"/>
  <c r="F29" i="44"/>
  <c r="D456" i="39"/>
  <c r="D461" i="39" s="1"/>
  <c r="D443" i="39"/>
  <c r="H277" i="39"/>
  <c r="H280" i="39" s="1"/>
  <c r="I297" i="39"/>
  <c r="I300" i="39" s="1"/>
  <c r="K297" i="39"/>
  <c r="K300" i="39" s="1"/>
  <c r="D393" i="39"/>
  <c r="K74" i="43"/>
  <c r="I277" i="39"/>
  <c r="I280" i="39" s="1"/>
  <c r="F351" i="39"/>
  <c r="G351" i="39"/>
  <c r="J297" i="39"/>
  <c r="J300" i="39" s="1"/>
  <c r="H297" i="39"/>
  <c r="H300" i="39" s="1"/>
  <c r="H311" i="39" s="1"/>
  <c r="D280" i="39"/>
  <c r="K277" i="39"/>
  <c r="K280" i="39" s="1"/>
  <c r="J277" i="39"/>
  <c r="J280" i="39" s="1"/>
  <c r="F300" i="39"/>
  <c r="G306" i="39"/>
  <c r="F309" i="39"/>
  <c r="D300" i="39"/>
  <c r="G277" i="39"/>
  <c r="D309" i="39"/>
  <c r="G297" i="39"/>
  <c r="D178" i="39"/>
  <c r="I175" i="39"/>
  <c r="I178" i="39" s="1"/>
  <c r="D30" i="39"/>
  <c r="D22" i="39"/>
  <c r="C19" i="39"/>
  <c r="C22" i="39" s="1"/>
  <c r="D104" i="39"/>
  <c r="D21" i="45" s="1"/>
  <c r="F69" i="39"/>
  <c r="F703" i="39"/>
  <c r="F705" i="39" s="1"/>
  <c r="H13" i="44"/>
  <c r="D55" i="42"/>
  <c r="G30" i="43"/>
  <c r="L22" i="43"/>
  <c r="M22" i="43" s="1"/>
  <c r="F827" i="39"/>
  <c r="E26" i="43"/>
  <c r="F402" i="39"/>
  <c r="F405" i="39" s="1"/>
  <c r="I69" i="43"/>
  <c r="F11" i="44"/>
  <c r="D402" i="39"/>
  <c r="D405" i="39" s="1"/>
  <c r="F55" i="42"/>
  <c r="F668" i="39"/>
  <c r="F17" i="44"/>
  <c r="G56" i="43"/>
  <c r="K56" i="43" s="1"/>
  <c r="G70" i="43"/>
  <c r="G836" i="39"/>
  <c r="G290" i="39"/>
  <c r="I61" i="43"/>
  <c r="K61" i="43" s="1"/>
  <c r="F102" i="39"/>
  <c r="F69" i="43"/>
  <c r="G25" i="43"/>
  <c r="G841" i="39"/>
  <c r="F70" i="43"/>
  <c r="I55" i="43"/>
  <c r="K55" i="43" s="1"/>
  <c r="G25" i="39"/>
  <c r="G16" i="40"/>
  <c r="F168" i="40"/>
  <c r="F136" i="40"/>
  <c r="E171" i="40"/>
  <c r="N272" i="36"/>
  <c r="M721" i="36"/>
  <c r="M581" i="36"/>
  <c r="O953" i="36"/>
  <c r="P575" i="36"/>
  <c r="M956" i="36"/>
  <c r="M953" i="36"/>
  <c r="N956" i="36"/>
  <c r="N953" i="36"/>
  <c r="P947" i="36"/>
  <c r="I437" i="39"/>
  <c r="O721" i="36"/>
  <c r="I21" i="39"/>
  <c r="R634" i="36"/>
  <c r="J392" i="39"/>
  <c r="S634" i="36"/>
  <c r="H392" i="39"/>
  <c r="Q634" i="36"/>
  <c r="P634" i="36"/>
  <c r="K392" i="39"/>
  <c r="T634" i="36"/>
  <c r="Q575" i="36"/>
  <c r="H21" i="39"/>
  <c r="Q382" i="36"/>
  <c r="R382" i="36"/>
  <c r="P380" i="36"/>
  <c r="S380" i="36"/>
  <c r="G53" i="42"/>
  <c r="M860" i="36"/>
  <c r="O1132" i="36"/>
  <c r="G57" i="42"/>
  <c r="M266" i="36"/>
  <c r="Q256" i="36"/>
  <c r="K164" i="40"/>
  <c r="J164" i="40"/>
  <c r="Q55" i="36"/>
  <c r="Q112" i="36"/>
  <c r="K52" i="43"/>
  <c r="J132" i="40"/>
  <c r="I105" i="40"/>
  <c r="R583" i="36"/>
  <c r="S583" i="36" s="1"/>
  <c r="T583" i="36" s="1"/>
  <c r="R589" i="36"/>
  <c r="R585" i="36"/>
  <c r="S585" i="36" s="1"/>
  <c r="T585" i="36" s="1"/>
  <c r="J140" i="39"/>
  <c r="I140" i="39"/>
  <c r="D10" i="43"/>
  <c r="D37" i="43" s="1"/>
  <c r="G10" i="43"/>
  <c r="I73" i="40"/>
  <c r="D107" i="39"/>
  <c r="O291" i="36"/>
  <c r="O1116" i="36"/>
  <c r="M1146" i="36"/>
  <c r="M310" i="36"/>
  <c r="G392" i="39"/>
  <c r="R540" i="36"/>
  <c r="R575" i="36" s="1"/>
  <c r="L14" i="43"/>
  <c r="M14" i="43" s="1"/>
  <c r="I392" i="39"/>
  <c r="E64" i="43"/>
  <c r="F37" i="43"/>
  <c r="O220" i="36"/>
  <c r="M1209" i="36"/>
  <c r="N1209" i="36"/>
  <c r="L1209" i="36"/>
  <c r="P1209" i="36"/>
  <c r="O1209" i="36"/>
  <c r="C10" i="43"/>
  <c r="M1153" i="36"/>
  <c r="M1151" i="36"/>
  <c r="M1167" i="36"/>
  <c r="M1160" i="36"/>
  <c r="M1148" i="36"/>
  <c r="F67" i="42"/>
  <c r="L34" i="43"/>
  <c r="M34" i="43" s="1"/>
  <c r="G356" i="39"/>
  <c r="C24" i="42"/>
  <c r="I12" i="40"/>
  <c r="I396" i="39"/>
  <c r="I71" i="40"/>
  <c r="D67" i="42"/>
  <c r="H540" i="39"/>
  <c r="J12" i="40"/>
  <c r="H134" i="40"/>
  <c r="H136" i="40" s="1"/>
  <c r="C28" i="39"/>
  <c r="H101" i="39"/>
  <c r="H102" i="39" s="1"/>
  <c r="H104" i="39" s="1"/>
  <c r="T1182" i="36"/>
  <c r="P220" i="36"/>
  <c r="K843" i="39"/>
  <c r="T305" i="36"/>
  <c r="T1212" i="36"/>
  <c r="E55" i="42"/>
  <c r="G666" i="39"/>
  <c r="J623" i="39"/>
  <c r="G703" i="39"/>
  <c r="P333" i="36"/>
  <c r="I133" i="40"/>
  <c r="H498" i="39"/>
  <c r="M1133" i="36"/>
  <c r="G24" i="42"/>
  <c r="O1074" i="36"/>
  <c r="L1161" i="36"/>
  <c r="I132" i="40"/>
  <c r="J74" i="40"/>
  <c r="J28" i="39" s="1"/>
  <c r="I101" i="39"/>
  <c r="I102" i="39" s="1"/>
  <c r="I104" i="39" s="1"/>
  <c r="R1130" i="36"/>
  <c r="G173" i="39"/>
  <c r="G175" i="39" s="1"/>
  <c r="F24" i="44" s="1"/>
  <c r="Q1257" i="36"/>
  <c r="G12" i="42"/>
  <c r="M1121" i="36"/>
  <c r="C33" i="42"/>
  <c r="D70" i="43"/>
  <c r="L1254" i="36"/>
  <c r="Q305" i="36"/>
  <c r="Q307" i="36" s="1"/>
  <c r="Q1122" i="36" s="1"/>
  <c r="I104" i="40"/>
  <c r="P1134" i="36"/>
  <c r="E69" i="43"/>
  <c r="E705" i="39"/>
  <c r="E104" i="39"/>
  <c r="K34" i="42"/>
  <c r="H53" i="42"/>
  <c r="E28" i="39"/>
  <c r="E788" i="39" s="1"/>
  <c r="D73" i="43"/>
  <c r="J30" i="43"/>
  <c r="J37" i="43" s="1"/>
  <c r="S1070" i="36"/>
  <c r="J53" i="42" s="1"/>
  <c r="I28" i="39"/>
  <c r="G75" i="40"/>
  <c r="G842" i="39"/>
  <c r="I538" i="39"/>
  <c r="Q220" i="36"/>
  <c r="C542" i="39"/>
  <c r="C547" i="39" s="1"/>
  <c r="H54" i="42"/>
  <c r="G33" i="42"/>
  <c r="R611" i="36"/>
  <c r="I21" i="42"/>
  <c r="R1070" i="36"/>
  <c r="I53" i="42" s="1"/>
  <c r="C59" i="42"/>
  <c r="Q321" i="36"/>
  <c r="I664" i="39"/>
  <c r="I666" i="39" s="1"/>
  <c r="D14" i="42"/>
  <c r="Q1134" i="36"/>
  <c r="I134" i="39"/>
  <c r="L1236" i="36"/>
  <c r="J666" i="39"/>
  <c r="G623" i="39"/>
  <c r="E35" i="43"/>
  <c r="M35" i="43" s="1"/>
  <c r="Q1253" i="36"/>
  <c r="H631" i="39"/>
  <c r="C47" i="40"/>
  <c r="T540" i="36"/>
  <c r="I288" i="39"/>
  <c r="I290" i="39" s="1"/>
  <c r="H13" i="40"/>
  <c r="C288" i="39"/>
  <c r="G55" i="42"/>
  <c r="E358" i="39"/>
  <c r="G28" i="39"/>
  <c r="K288" i="39"/>
  <c r="K290" i="39" s="1"/>
  <c r="M1254" i="36"/>
  <c r="S1212" i="36"/>
  <c r="S212" i="36"/>
  <c r="Q1095" i="36"/>
  <c r="P1236" i="36"/>
  <c r="F21" i="42"/>
  <c r="M1236" i="36"/>
  <c r="K107" i="40"/>
  <c r="M1123" i="36"/>
  <c r="H11" i="44"/>
  <c r="E58" i="43"/>
  <c r="K58" i="43" s="1"/>
  <c r="H108" i="40"/>
  <c r="G588" i="39"/>
  <c r="H32" i="44" s="1"/>
  <c r="D846" i="39"/>
  <c r="E73" i="43"/>
  <c r="H447" i="39"/>
  <c r="L1225" i="36"/>
  <c r="R1212" i="36"/>
  <c r="C27" i="39"/>
  <c r="C787" i="39" s="1"/>
  <c r="I358" i="39"/>
  <c r="C498" i="39"/>
  <c r="Q1204" i="36"/>
  <c r="D498" i="39"/>
  <c r="Q710" i="36"/>
  <c r="D668" i="39"/>
  <c r="C846" i="39"/>
  <c r="E25" i="43"/>
  <c r="H703" i="39"/>
  <c r="H705" i="39" s="1"/>
  <c r="E742" i="39"/>
  <c r="Q1161" i="36"/>
  <c r="N1254" i="36"/>
  <c r="O1193" i="36"/>
  <c r="K55" i="42"/>
  <c r="N1134" i="36"/>
  <c r="D69" i="43"/>
  <c r="O1254" i="36"/>
  <c r="P1212" i="36"/>
  <c r="M1193" i="36"/>
  <c r="P1193" i="36"/>
  <c r="G742" i="39"/>
  <c r="N1193" i="36"/>
  <c r="C30" i="42"/>
  <c r="M1122" i="36"/>
  <c r="R912" i="36"/>
  <c r="G71" i="42"/>
  <c r="O860" i="36"/>
  <c r="F52" i="42"/>
  <c r="S1229" i="36"/>
  <c r="S1235" i="36" s="1"/>
  <c r="T1229" i="36"/>
  <c r="T1235" i="36" s="1"/>
  <c r="H14" i="40"/>
  <c r="K742" i="39"/>
  <c r="I64" i="43"/>
  <c r="G108" i="40"/>
  <c r="E498" i="39"/>
  <c r="E668" i="39"/>
  <c r="H25" i="39"/>
  <c r="H785" i="39" s="1"/>
  <c r="G136" i="40"/>
  <c r="G26" i="39"/>
  <c r="F64" i="43"/>
  <c r="G67" i="39"/>
  <c r="D142" i="39"/>
  <c r="D14" i="45" s="1"/>
  <c r="I742" i="39"/>
  <c r="C742" i="39"/>
  <c r="I55" i="42"/>
  <c r="C358" i="39"/>
  <c r="H16" i="44"/>
  <c r="G402" i="39"/>
  <c r="G405" i="39" s="1"/>
  <c r="E846" i="39"/>
  <c r="E851" i="39" s="1"/>
  <c r="I660" i="39"/>
  <c r="I661" i="39" s="1"/>
  <c r="R1057" i="36"/>
  <c r="N1121" i="36"/>
  <c r="I399" i="39"/>
  <c r="P289" i="36"/>
  <c r="G56" i="42"/>
  <c r="S1134" i="36"/>
  <c r="H15" i="42"/>
  <c r="Q1072" i="36"/>
  <c r="M1127" i="36"/>
  <c r="E57" i="42"/>
  <c r="N310" i="36"/>
  <c r="I386" i="39"/>
  <c r="I390" i="39" s="1"/>
  <c r="M1132" i="36"/>
  <c r="H18" i="42"/>
  <c r="S1130" i="36"/>
  <c r="L1121" i="36"/>
  <c r="I57" i="42"/>
  <c r="R307" i="36"/>
  <c r="R1134" i="36"/>
  <c r="L1123" i="36"/>
  <c r="F73" i="40"/>
  <c r="O153" i="36"/>
  <c r="Q1212" i="36"/>
  <c r="Q1172" i="36"/>
  <c r="H15" i="39"/>
  <c r="D17" i="42"/>
  <c r="R1186" i="36"/>
  <c r="C25" i="39"/>
  <c r="C785" i="39" s="1"/>
  <c r="I631" i="39"/>
  <c r="Q1225" i="36"/>
  <c r="I703" i="39"/>
  <c r="R1093" i="36"/>
  <c r="L1122" i="36"/>
  <c r="I24" i="42"/>
  <c r="T1161" i="36"/>
  <c r="P611" i="36"/>
  <c r="G21" i="42"/>
  <c r="R1184" i="36"/>
  <c r="R1049" i="36"/>
  <c r="I34" i="42"/>
  <c r="P423" i="36"/>
  <c r="Q287" i="36"/>
  <c r="H67" i="39"/>
  <c r="H69" i="39" s="1"/>
  <c r="I14" i="40"/>
  <c r="M1161" i="36"/>
  <c r="K24" i="42"/>
  <c r="P1130" i="36"/>
  <c r="P1072" i="36"/>
  <c r="G15" i="42"/>
  <c r="O1095" i="36"/>
  <c r="F54" i="42"/>
  <c r="I43" i="40"/>
  <c r="H24" i="42"/>
  <c r="M1134" i="36"/>
  <c r="L1132" i="36"/>
  <c r="H397" i="39"/>
  <c r="H402" i="39" s="1"/>
  <c r="H405" i="39" s="1"/>
  <c r="F15" i="44"/>
  <c r="G30" i="42"/>
  <c r="N1236" i="36"/>
  <c r="N307" i="36"/>
  <c r="E311" i="39"/>
  <c r="D742" i="39"/>
  <c r="F846" i="39"/>
  <c r="K358" i="39"/>
  <c r="E53" i="43"/>
  <c r="E593" i="39"/>
  <c r="D631" i="39"/>
  <c r="H358" i="39"/>
  <c r="G142" i="39"/>
  <c r="K498" i="39"/>
  <c r="C190" i="39"/>
  <c r="C705" i="39"/>
  <c r="E547" i="39"/>
  <c r="F16" i="44"/>
  <c r="F742" i="39"/>
  <c r="H742" i="39"/>
  <c r="H28" i="39"/>
  <c r="D358" i="39"/>
  <c r="F17" i="42"/>
  <c r="C402" i="39"/>
  <c r="C405" i="39" s="1"/>
  <c r="G17" i="42"/>
  <c r="G542" i="39"/>
  <c r="H55" i="42"/>
  <c r="D705" i="39"/>
  <c r="F14" i="44"/>
  <c r="J827" i="39"/>
  <c r="J834" i="39" s="1"/>
  <c r="H827" i="39"/>
  <c r="H834" i="39" s="1"/>
  <c r="S1195" i="36"/>
  <c r="S1197" i="36" s="1"/>
  <c r="P1252" i="36"/>
  <c r="P1254" i="36" s="1"/>
  <c r="P1243" i="36"/>
  <c r="H668" i="39"/>
  <c r="M1129" i="36"/>
  <c r="N1127" i="36"/>
  <c r="G67" i="42"/>
  <c r="Q1230" i="36"/>
  <c r="Q1233" i="36"/>
  <c r="Q1236" i="36" s="1"/>
  <c r="H72" i="40"/>
  <c r="H75" i="40" s="1"/>
  <c r="Q1241" i="36"/>
  <c r="Q153" i="36"/>
  <c r="T1186" i="36"/>
  <c r="S1186" i="36"/>
  <c r="H541" i="39"/>
  <c r="G19" i="42"/>
  <c r="P307" i="36"/>
  <c r="I498" i="39"/>
  <c r="T1130" i="36"/>
  <c r="J55" i="42"/>
  <c r="R1263" i="36"/>
  <c r="R1268" i="36"/>
  <c r="J187" i="39"/>
  <c r="O1121" i="36"/>
  <c r="L1130" i="36"/>
  <c r="F288" i="39"/>
  <c r="F788" i="39" s="1"/>
  <c r="O540" i="36"/>
  <c r="R1228" i="36"/>
  <c r="I583" i="39"/>
  <c r="N1130" i="36"/>
  <c r="F53" i="43"/>
  <c r="G69" i="43"/>
  <c r="Q945" i="36"/>
  <c r="O1134" i="36"/>
  <c r="G98" i="39"/>
  <c r="C20" i="43"/>
  <c r="M20" i="43" s="1"/>
  <c r="F498" i="39"/>
  <c r="O1127" i="36"/>
  <c r="O613" i="36"/>
  <c r="G31" i="43"/>
  <c r="L1133" i="36"/>
  <c r="H50" i="42"/>
  <c r="H142" i="39"/>
  <c r="H12" i="39"/>
  <c r="H771" i="39" s="1"/>
  <c r="K18" i="42"/>
  <c r="J21" i="42"/>
  <c r="S611" i="36"/>
  <c r="H30" i="42"/>
  <c r="F24" i="42"/>
  <c r="J288" i="39"/>
  <c r="J290" i="39" s="1"/>
  <c r="S540" i="36"/>
  <c r="Q1246" i="36"/>
  <c r="Q1018" i="36"/>
  <c r="H584" i="39"/>
  <c r="H841" i="39" s="1"/>
  <c r="L1134" i="36"/>
  <c r="R1189" i="36"/>
  <c r="Q1200" i="36"/>
  <c r="P1200" i="36"/>
  <c r="C142" i="39"/>
  <c r="O1161" i="36"/>
  <c r="O1051" i="36"/>
  <c r="O307" i="36"/>
  <c r="F57" i="42"/>
  <c r="H173" i="39"/>
  <c r="H776" i="39" s="1"/>
  <c r="K97" i="39"/>
  <c r="K98" i="39" s="1"/>
  <c r="T299" i="36"/>
  <c r="T1134" i="36"/>
  <c r="G165" i="40"/>
  <c r="I164" i="40"/>
  <c r="J24" i="42"/>
  <c r="C67" i="42"/>
  <c r="H840" i="39"/>
  <c r="G54" i="42"/>
  <c r="P1095" i="36"/>
  <c r="R1190" i="36"/>
  <c r="P1161" i="36"/>
  <c r="R1172" i="36"/>
  <c r="I447" i="39"/>
  <c r="J389" i="39"/>
  <c r="J778" i="39" s="1"/>
  <c r="H11" i="39"/>
  <c r="H770" i="39" s="1"/>
  <c r="J742" i="39"/>
  <c r="T1199" i="36"/>
  <c r="Q912" i="36"/>
  <c r="Q1192" i="36"/>
  <c r="Q1209" i="36" s="1"/>
  <c r="P1257" i="36"/>
  <c r="G498" i="39"/>
  <c r="F13" i="44"/>
  <c r="D69" i="39"/>
  <c r="J498" i="39"/>
  <c r="C631" i="39"/>
  <c r="K631" i="39"/>
  <c r="M15" i="43"/>
  <c r="H33" i="44"/>
  <c r="H18" i="44"/>
  <c r="F631" i="39"/>
  <c r="E544" i="39"/>
  <c r="E631" i="39"/>
  <c r="C590" i="39"/>
  <c r="Q61" i="36" l="1"/>
  <c r="I440" i="39"/>
  <c r="I443" i="39" s="1"/>
  <c r="S739" i="36"/>
  <c r="T430" i="36"/>
  <c r="T431" i="36" s="1"/>
  <c r="T433" i="36" s="1"/>
  <c r="K63" i="42"/>
  <c r="M275" i="36"/>
  <c r="Q715" i="36"/>
  <c r="R423" i="36"/>
  <c r="I187" i="39"/>
  <c r="I188" i="39" s="1"/>
  <c r="Q423" i="36"/>
  <c r="Q430" i="36" s="1"/>
  <c r="Q431" i="36" s="1"/>
  <c r="Q433" i="36" s="1"/>
  <c r="H187" i="39"/>
  <c r="H188" i="39" s="1"/>
  <c r="G187" i="39"/>
  <c r="G188" i="39" s="1"/>
  <c r="D407" i="39"/>
  <c r="C851" i="39"/>
  <c r="C410" i="39"/>
  <c r="C461" i="39"/>
  <c r="D410" i="39"/>
  <c r="C407" i="39"/>
  <c r="S423" i="36"/>
  <c r="S425" i="36" s="1"/>
  <c r="C779" i="39"/>
  <c r="H781" i="39"/>
  <c r="H788" i="39"/>
  <c r="G788" i="39"/>
  <c r="C49" i="43"/>
  <c r="C76" i="43" s="1"/>
  <c r="G785" i="39"/>
  <c r="I781" i="39"/>
  <c r="C788" i="39"/>
  <c r="G786" i="39"/>
  <c r="S1222" i="36"/>
  <c r="S1225" i="36" s="1"/>
  <c r="I13" i="40"/>
  <c r="I16" i="40" s="1"/>
  <c r="R1240" i="36"/>
  <c r="S1178" i="36"/>
  <c r="S1242" i="36"/>
  <c r="I398" i="39"/>
  <c r="C458" i="39"/>
  <c r="I585" i="39"/>
  <c r="I842" i="39" s="1"/>
  <c r="S268" i="36"/>
  <c r="T268" i="36"/>
  <c r="L13" i="44"/>
  <c r="L16" i="44"/>
  <c r="F544" i="39"/>
  <c r="F546" i="39" s="1"/>
  <c r="D590" i="39"/>
  <c r="D544" i="39"/>
  <c r="Q976" i="36"/>
  <c r="Q978" i="36" s="1"/>
  <c r="Q1020" i="36"/>
  <c r="Q1022" i="36" s="1"/>
  <c r="R976" i="36"/>
  <c r="R978" i="36" s="1"/>
  <c r="R1020" i="36"/>
  <c r="R1022" i="36" s="1"/>
  <c r="M1130" i="36"/>
  <c r="D311" i="39"/>
  <c r="J28" i="44"/>
  <c r="H28" i="44"/>
  <c r="L11" i="44"/>
  <c r="D47" i="42"/>
  <c r="J437" i="39"/>
  <c r="H393" i="39"/>
  <c r="H407" i="39" s="1"/>
  <c r="S589" i="36"/>
  <c r="G51" i="42"/>
  <c r="R581" i="36"/>
  <c r="R1126" i="36" s="1"/>
  <c r="I62" i="42"/>
  <c r="Q581" i="36"/>
  <c r="Q1126" i="36" s="1"/>
  <c r="H62" i="42"/>
  <c r="G62" i="42"/>
  <c r="G837" i="39"/>
  <c r="D837" i="39"/>
  <c r="C544" i="39"/>
  <c r="F358" i="39"/>
  <c r="F360" i="39" s="1"/>
  <c r="D793" i="39"/>
  <c r="E793" i="39"/>
  <c r="E796" i="39" s="1"/>
  <c r="E801" i="39" s="1"/>
  <c r="D458" i="39"/>
  <c r="G443" i="39"/>
  <c r="I393" i="39"/>
  <c r="G393" i="39"/>
  <c r="G300" i="39"/>
  <c r="G309" i="39"/>
  <c r="D190" i="39"/>
  <c r="G280" i="39"/>
  <c r="F188" i="39"/>
  <c r="G178" i="39"/>
  <c r="H175" i="39"/>
  <c r="H178" i="39" s="1"/>
  <c r="I76" i="43"/>
  <c r="D33" i="39"/>
  <c r="E30" i="39"/>
  <c r="E33" i="39" s="1"/>
  <c r="C30" i="39"/>
  <c r="C33" i="39" s="1"/>
  <c r="G76" i="43"/>
  <c r="D43" i="45"/>
  <c r="F71" i="39"/>
  <c r="D17" i="44" s="1"/>
  <c r="F104" i="39"/>
  <c r="F106" i="39" s="1"/>
  <c r="G776" i="39"/>
  <c r="D16" i="45"/>
  <c r="D15" i="45"/>
  <c r="D37" i="45"/>
  <c r="M25" i="43"/>
  <c r="F290" i="39"/>
  <c r="D38" i="45"/>
  <c r="D44" i="45"/>
  <c r="D17" i="45"/>
  <c r="G846" i="39"/>
  <c r="D25" i="45"/>
  <c r="D18" i="45"/>
  <c r="C290" i="39"/>
  <c r="H14" i="44"/>
  <c r="L14" i="44" s="1"/>
  <c r="D19" i="45"/>
  <c r="D31" i="45"/>
  <c r="G168" i="40"/>
  <c r="O575" i="36"/>
  <c r="P953" i="36"/>
  <c r="P581" i="36"/>
  <c r="Q947" i="36"/>
  <c r="T636" i="36"/>
  <c r="T717" i="36"/>
  <c r="T719" i="36" s="1"/>
  <c r="P636" i="36"/>
  <c r="P717" i="36"/>
  <c r="Q636" i="36"/>
  <c r="Q717" i="36"/>
  <c r="Q719" i="36" s="1"/>
  <c r="Q721" i="36" s="1"/>
  <c r="S636" i="36"/>
  <c r="S717" i="36"/>
  <c r="S719" i="36" s="1"/>
  <c r="R636" i="36"/>
  <c r="R717" i="36"/>
  <c r="R719" i="36" s="1"/>
  <c r="T575" i="36"/>
  <c r="S575" i="36"/>
  <c r="J21" i="39"/>
  <c r="J781" i="39" s="1"/>
  <c r="P382" i="36"/>
  <c r="S382" i="36"/>
  <c r="O1097" i="36"/>
  <c r="P1123" i="36"/>
  <c r="P1160" i="36"/>
  <c r="P1163" i="36" s="1"/>
  <c r="M1131" i="36"/>
  <c r="P266" i="36"/>
  <c r="O266" i="36"/>
  <c r="M272" i="36"/>
  <c r="Q266" i="36"/>
  <c r="R256" i="36"/>
  <c r="R55" i="36"/>
  <c r="J700" i="39"/>
  <c r="J703" i="39" s="1"/>
  <c r="K700" i="39"/>
  <c r="S1247" i="36"/>
  <c r="T1247" i="36"/>
  <c r="S912" i="36"/>
  <c r="J71" i="40"/>
  <c r="N1126" i="36"/>
  <c r="D49" i="43"/>
  <c r="D76" i="43" s="1"/>
  <c r="M1145" i="36"/>
  <c r="M1126" i="36"/>
  <c r="O1131" i="36"/>
  <c r="N1131" i="36"/>
  <c r="F744" i="39"/>
  <c r="K664" i="39"/>
  <c r="K666" i="39" s="1"/>
  <c r="F670" i="39"/>
  <c r="D593" i="39"/>
  <c r="D594" i="39"/>
  <c r="D547" i="39"/>
  <c r="D20" i="45"/>
  <c r="D72" i="39"/>
  <c r="M1141" i="36"/>
  <c r="M1163" i="36"/>
  <c r="H12" i="42"/>
  <c r="J104" i="40"/>
  <c r="I26" i="43"/>
  <c r="I37" i="43" s="1"/>
  <c r="H20" i="44"/>
  <c r="M1152" i="36"/>
  <c r="M1027" i="36"/>
  <c r="M1166" i="36"/>
  <c r="M1029" i="36"/>
  <c r="M1149" i="36"/>
  <c r="M1128" i="36"/>
  <c r="M1143" i="36"/>
  <c r="M1140" i="36"/>
  <c r="M292" i="36"/>
  <c r="M1142" i="36"/>
  <c r="L30" i="43"/>
  <c r="M30" i="43" s="1"/>
  <c r="K101" i="39"/>
  <c r="K102" i="39" s="1"/>
  <c r="S305" i="36"/>
  <c r="S307" i="36" s="1"/>
  <c r="J101" i="39"/>
  <c r="J102" i="39" s="1"/>
  <c r="J104" i="39" s="1"/>
  <c r="K396" i="39"/>
  <c r="L1210" i="36"/>
  <c r="J540" i="39"/>
  <c r="K12" i="40"/>
  <c r="I540" i="39"/>
  <c r="L1160" i="36"/>
  <c r="L1163" i="36" s="1"/>
  <c r="S1182" i="36"/>
  <c r="I134" i="40"/>
  <c r="I136" i="40" s="1"/>
  <c r="R218" i="36"/>
  <c r="J134" i="40"/>
  <c r="J631" i="39"/>
  <c r="I108" i="40"/>
  <c r="H57" i="42"/>
  <c r="O1210" i="36"/>
  <c r="D36" i="42"/>
  <c r="G668" i="39"/>
  <c r="H15" i="44"/>
  <c r="L15" i="44" s="1"/>
  <c r="G705" i="39"/>
  <c r="R212" i="36"/>
  <c r="I397" i="39"/>
  <c r="L1127" i="36"/>
  <c r="K74" i="40"/>
  <c r="K28" i="39" s="1"/>
  <c r="C36" i="42"/>
  <c r="G544" i="39"/>
  <c r="Q333" i="36"/>
  <c r="Q1123" i="36" s="1"/>
  <c r="R321" i="36"/>
  <c r="I311" i="39"/>
  <c r="I313" i="39" s="1"/>
  <c r="S218" i="36"/>
  <c r="S220" i="36" s="1"/>
  <c r="H579" i="39"/>
  <c r="I25" i="39"/>
  <c r="I785" i="39" s="1"/>
  <c r="K73" i="43"/>
  <c r="O1151" i="36"/>
  <c r="R710" i="36"/>
  <c r="G631" i="39"/>
  <c r="J396" i="39"/>
  <c r="F33" i="44"/>
  <c r="L33" i="44" s="1"/>
  <c r="K311" i="39"/>
  <c r="K313" i="39" s="1"/>
  <c r="G590" i="39"/>
  <c r="K64" i="43"/>
  <c r="H67" i="42"/>
  <c r="J538" i="39"/>
  <c r="R1127" i="36"/>
  <c r="T1070" i="36"/>
  <c r="F49" i="43"/>
  <c r="F76" i="43" s="1"/>
  <c r="Q1133" i="36"/>
  <c r="H16" i="40"/>
  <c r="J133" i="40"/>
  <c r="G358" i="39"/>
  <c r="L1129" i="36"/>
  <c r="E37" i="43"/>
  <c r="I668" i="39"/>
  <c r="K133" i="40"/>
  <c r="K132" i="40"/>
  <c r="H26" i="39"/>
  <c r="H786" i="39" s="1"/>
  <c r="I11" i="39"/>
  <c r="I770" i="39" s="1"/>
  <c r="H12" i="44"/>
  <c r="L12" i="44" s="1"/>
  <c r="M1210" i="36"/>
  <c r="N1210" i="36"/>
  <c r="I539" i="39"/>
  <c r="K446" i="39"/>
  <c r="O1130" i="36"/>
  <c r="O862" i="36"/>
  <c r="H588" i="39"/>
  <c r="C37" i="43"/>
  <c r="G69" i="39"/>
  <c r="H17" i="44"/>
  <c r="L17" i="44" s="1"/>
  <c r="K14" i="40"/>
  <c r="J14" i="40"/>
  <c r="J585" i="39"/>
  <c r="J842" i="39" s="1"/>
  <c r="K585" i="39"/>
  <c r="K842" i="39" s="1"/>
  <c r="I67" i="39"/>
  <c r="I69" i="39" s="1"/>
  <c r="R287" i="36"/>
  <c r="R1161" i="36"/>
  <c r="T1184" i="36"/>
  <c r="S1184" i="36"/>
  <c r="P1127" i="36"/>
  <c r="R1095" i="36"/>
  <c r="I54" i="42"/>
  <c r="F75" i="40"/>
  <c r="F27" i="39"/>
  <c r="F787" i="39" s="1"/>
  <c r="J386" i="39"/>
  <c r="K386" i="39"/>
  <c r="K399" i="39"/>
  <c r="J399" i="39"/>
  <c r="R1072" i="36"/>
  <c r="I15" i="42"/>
  <c r="I579" i="39"/>
  <c r="I580" i="39" s="1"/>
  <c r="J43" i="40"/>
  <c r="S112" i="36"/>
  <c r="O1133" i="36"/>
  <c r="P1132" i="36"/>
  <c r="P1074" i="36"/>
  <c r="Q289" i="36"/>
  <c r="H56" i="42"/>
  <c r="G21" i="39"/>
  <c r="S1093" i="36"/>
  <c r="S55" i="36"/>
  <c r="I15" i="39"/>
  <c r="P1121" i="36"/>
  <c r="J660" i="39"/>
  <c r="J661" i="39" s="1"/>
  <c r="J668" i="39" s="1"/>
  <c r="S1057" i="36"/>
  <c r="J447" i="39"/>
  <c r="R112" i="36"/>
  <c r="I705" i="39"/>
  <c r="N1122" i="36"/>
  <c r="R1122" i="36"/>
  <c r="Q1132" i="36"/>
  <c r="I44" i="40"/>
  <c r="I47" i="40" s="1"/>
  <c r="E313" i="39"/>
  <c r="C848" i="39"/>
  <c r="H846" i="39"/>
  <c r="K69" i="43"/>
  <c r="K571" i="39"/>
  <c r="K577" i="39" s="1"/>
  <c r="T1195" i="36"/>
  <c r="T1197" i="36" s="1"/>
  <c r="G27" i="39"/>
  <c r="K19" i="42"/>
  <c r="T307" i="36"/>
  <c r="J311" i="39"/>
  <c r="I584" i="39"/>
  <c r="I841" i="39" s="1"/>
  <c r="R1246" i="36"/>
  <c r="F317" i="39"/>
  <c r="Q1252" i="36"/>
  <c r="Q1243" i="36"/>
  <c r="H165" i="40"/>
  <c r="H168" i="40" s="1"/>
  <c r="I72" i="40"/>
  <c r="R1241" i="36"/>
  <c r="R153" i="36"/>
  <c r="L1128" i="36"/>
  <c r="H542" i="39"/>
  <c r="F315" i="39"/>
  <c r="M31" i="43"/>
  <c r="P613" i="36"/>
  <c r="O1146" i="36"/>
  <c r="J583" i="39"/>
  <c r="S1228" i="36"/>
  <c r="S1230" i="36" s="1"/>
  <c r="K389" i="39"/>
  <c r="K778" i="39" s="1"/>
  <c r="M1124" i="36"/>
  <c r="I142" i="39"/>
  <c r="S1172" i="36"/>
  <c r="K21" i="39"/>
  <c r="K781" i="39" s="1"/>
  <c r="P1051" i="36"/>
  <c r="O1167" i="36"/>
  <c r="P1210" i="36"/>
  <c r="S1189" i="36"/>
  <c r="Q1248" i="36"/>
  <c r="Q1251" i="36"/>
  <c r="F319" i="39"/>
  <c r="F500" i="39"/>
  <c r="F18" i="44"/>
  <c r="L18" i="44" s="1"/>
  <c r="T1180" i="36"/>
  <c r="K57" i="42"/>
  <c r="I840" i="39"/>
  <c r="R1233" i="36"/>
  <c r="R1236" i="36" s="1"/>
  <c r="R1230" i="36"/>
  <c r="J188" i="39"/>
  <c r="L1124" i="36"/>
  <c r="I541" i="39"/>
  <c r="I788" i="39" s="1"/>
  <c r="Q1193" i="36"/>
  <c r="S1190" i="36"/>
  <c r="P1133" i="36"/>
  <c r="J358" i="39"/>
  <c r="O1122" i="36"/>
  <c r="O309" i="36"/>
  <c r="H71" i="42"/>
  <c r="F321" i="39"/>
  <c r="S1127" i="36"/>
  <c r="I12" i="39"/>
  <c r="I771" i="39" s="1"/>
  <c r="P1116" i="36"/>
  <c r="O1153" i="36"/>
  <c r="O292" i="36"/>
  <c r="P291" i="36"/>
  <c r="O1140" i="36"/>
  <c r="E74" i="42"/>
  <c r="P1122" i="36"/>
  <c r="K53" i="43"/>
  <c r="J13" i="40"/>
  <c r="G104" i="39"/>
  <c r="R945" i="36"/>
  <c r="R1192" i="36"/>
  <c r="R1209" i="36" s="1"/>
  <c r="R1018" i="36"/>
  <c r="H313" i="39"/>
  <c r="F633" i="39"/>
  <c r="F707" i="39"/>
  <c r="R61" i="36" l="1"/>
  <c r="S61" i="36"/>
  <c r="J440" i="39"/>
  <c r="J443" i="39" s="1"/>
  <c r="K390" i="39"/>
  <c r="K393" i="39" s="1"/>
  <c r="J390" i="39"/>
  <c r="J393" i="39" s="1"/>
  <c r="T739" i="36"/>
  <c r="J24" i="44"/>
  <c r="L24" i="44" s="1"/>
  <c r="J63" i="42"/>
  <c r="S430" i="36"/>
  <c r="S431" i="36" s="1"/>
  <c r="S433" i="36" s="1"/>
  <c r="G546" i="39"/>
  <c r="G547" i="39" s="1"/>
  <c r="K437" i="39"/>
  <c r="H63" i="42"/>
  <c r="Q425" i="36"/>
  <c r="R715" i="36"/>
  <c r="R721" i="36"/>
  <c r="R1128" i="36" s="1"/>
  <c r="G407" i="39"/>
  <c r="I402" i="39"/>
  <c r="I405" i="39" s="1"/>
  <c r="G781" i="39"/>
  <c r="G30" i="39"/>
  <c r="H8" i="44" s="1"/>
  <c r="T1222" i="36"/>
  <c r="T1225" i="36" s="1"/>
  <c r="T1242" i="36"/>
  <c r="T1253" i="36" s="1"/>
  <c r="S1240" i="36"/>
  <c r="T1178" i="36"/>
  <c r="R1024" i="36"/>
  <c r="K398" i="39"/>
  <c r="D313" i="39"/>
  <c r="Q1024" i="36"/>
  <c r="J398" i="39"/>
  <c r="S1020" i="36"/>
  <c r="S1022" i="36" s="1"/>
  <c r="T1020" i="36"/>
  <c r="T1022" i="36" s="1"/>
  <c r="H29" i="42"/>
  <c r="H836" i="39"/>
  <c r="H837" i="39" s="1"/>
  <c r="H848" i="39" s="1"/>
  <c r="H580" i="39"/>
  <c r="G29" i="42"/>
  <c r="L20" i="44"/>
  <c r="G71" i="39"/>
  <c r="G72" i="39" s="1"/>
  <c r="L28" i="44"/>
  <c r="T976" i="36"/>
  <c r="S976" i="36"/>
  <c r="F23" i="44"/>
  <c r="L32" i="44"/>
  <c r="P430" i="36"/>
  <c r="P431" i="36" s="1"/>
  <c r="G63" i="42"/>
  <c r="R430" i="36"/>
  <c r="R431" i="36" s="1"/>
  <c r="R433" i="36" s="1"/>
  <c r="I63" i="42"/>
  <c r="F47" i="42"/>
  <c r="T589" i="36"/>
  <c r="F20" i="45"/>
  <c r="F72" i="39"/>
  <c r="D35" i="39"/>
  <c r="H9" i="42"/>
  <c r="F62" i="42"/>
  <c r="D848" i="39"/>
  <c r="Q953" i="36"/>
  <c r="H51" i="42"/>
  <c r="T581" i="36"/>
  <c r="T1126" i="36" s="1"/>
  <c r="K62" i="42"/>
  <c r="S581" i="36"/>
  <c r="S1126" i="36" s="1"/>
  <c r="J62" i="42"/>
  <c r="D796" i="39"/>
  <c r="D801" i="39" s="1"/>
  <c r="C793" i="39"/>
  <c r="C796" i="39" s="1"/>
  <c r="C801" i="39" s="1"/>
  <c r="C782" i="39"/>
  <c r="G311" i="39"/>
  <c r="H23" i="44" s="1"/>
  <c r="C311" i="39"/>
  <c r="G848" i="39"/>
  <c r="C35" i="39"/>
  <c r="D20" i="44"/>
  <c r="D16" i="44"/>
  <c r="N16" i="44" s="1"/>
  <c r="G500" i="39"/>
  <c r="F311" i="39"/>
  <c r="D14" i="44"/>
  <c r="N14" i="44" s="1"/>
  <c r="P425" i="36"/>
  <c r="O581" i="36"/>
  <c r="P719" i="36"/>
  <c r="R947" i="36"/>
  <c r="S744" i="36"/>
  <c r="I29" i="42"/>
  <c r="R425" i="36"/>
  <c r="P1126" i="36"/>
  <c r="P268" i="36"/>
  <c r="O272" i="36"/>
  <c r="J105" i="40"/>
  <c r="J108" i="40" s="1"/>
  <c r="S1253" i="36"/>
  <c r="S256" i="36"/>
  <c r="F17" i="45"/>
  <c r="J29" i="42"/>
  <c r="O1145" i="36"/>
  <c r="O955" i="36"/>
  <c r="M1150" i="36"/>
  <c r="P1131" i="36"/>
  <c r="D9" i="45"/>
  <c r="D47" i="45" s="1"/>
  <c r="G744" i="39"/>
  <c r="F19" i="45"/>
  <c r="G670" i="39"/>
  <c r="H33" i="42"/>
  <c r="F25" i="45"/>
  <c r="G360" i="39"/>
  <c r="K71" i="40"/>
  <c r="K447" i="39"/>
  <c r="I165" i="40"/>
  <c r="J25" i="39"/>
  <c r="J785" i="39" s="1"/>
  <c r="P1097" i="36"/>
  <c r="J57" i="42"/>
  <c r="M1169" i="36"/>
  <c r="M1147" i="36"/>
  <c r="K104" i="40"/>
  <c r="K104" i="39"/>
  <c r="K540" i="39"/>
  <c r="J136" i="40"/>
  <c r="R220" i="36"/>
  <c r="R266" i="36" s="1"/>
  <c r="J134" i="39"/>
  <c r="J142" i="39" s="1"/>
  <c r="J397" i="39"/>
  <c r="S321" i="36"/>
  <c r="R333" i="36"/>
  <c r="I12" i="42"/>
  <c r="T218" i="36"/>
  <c r="K134" i="40"/>
  <c r="K136" i="40" s="1"/>
  <c r="E38" i="39"/>
  <c r="S710" i="36"/>
  <c r="C38" i="39"/>
  <c r="I67" i="42"/>
  <c r="T212" i="36"/>
  <c r="C74" i="42"/>
  <c r="K53" i="42"/>
  <c r="J44" i="40"/>
  <c r="J47" i="40" s="1"/>
  <c r="Q1254" i="36"/>
  <c r="J539" i="39"/>
  <c r="T912" i="36"/>
  <c r="K538" i="39"/>
  <c r="O1149" i="36"/>
  <c r="P862" i="36"/>
  <c r="N17" i="44"/>
  <c r="T1057" i="36"/>
  <c r="K660" i="39"/>
  <c r="K661" i="39" s="1"/>
  <c r="S1095" i="36"/>
  <c r="J54" i="42"/>
  <c r="I836" i="39"/>
  <c r="I837" i="39" s="1"/>
  <c r="R1133" i="36"/>
  <c r="S287" i="36"/>
  <c r="J67" i="39"/>
  <c r="J69" i="39" s="1"/>
  <c r="I33" i="42"/>
  <c r="R1132" i="36"/>
  <c r="R289" i="36"/>
  <c r="I56" i="42"/>
  <c r="S1122" i="36"/>
  <c r="L10" i="43"/>
  <c r="O1152" i="36"/>
  <c r="S1233" i="36"/>
  <c r="S1236" i="36" s="1"/>
  <c r="J11" i="39"/>
  <c r="J770" i="39" s="1"/>
  <c r="J15" i="39"/>
  <c r="Q1121" i="36"/>
  <c r="J579" i="39"/>
  <c r="J580" i="39" s="1"/>
  <c r="J65" i="43"/>
  <c r="L1120" i="36"/>
  <c r="J705" i="39"/>
  <c r="J15" i="42"/>
  <c r="S1072" i="36"/>
  <c r="K703" i="39"/>
  <c r="T1093" i="36"/>
  <c r="T55" i="36"/>
  <c r="Q1074" i="36"/>
  <c r="P1151" i="36"/>
  <c r="K43" i="40"/>
  <c r="K579" i="39"/>
  <c r="K836" i="39" s="1"/>
  <c r="K397" i="39"/>
  <c r="K827" i="39"/>
  <c r="K834" i="39" s="1"/>
  <c r="E49" i="43"/>
  <c r="I71" i="42"/>
  <c r="G321" i="39"/>
  <c r="J72" i="40"/>
  <c r="J75" i="40" s="1"/>
  <c r="S1241" i="36"/>
  <c r="S1252" i="36" s="1"/>
  <c r="S153" i="36"/>
  <c r="F16" i="45"/>
  <c r="D13" i="44"/>
  <c r="N13" i="44" s="1"/>
  <c r="T1228" i="36"/>
  <c r="T1230" i="36" s="1"/>
  <c r="K583" i="39"/>
  <c r="R1193" i="36"/>
  <c r="O1141" i="36"/>
  <c r="O310" i="36"/>
  <c r="P309" i="36"/>
  <c r="D74" i="42"/>
  <c r="P1146" i="36"/>
  <c r="Q613" i="36"/>
  <c r="R1248" i="36"/>
  <c r="R1251" i="36"/>
  <c r="G106" i="39"/>
  <c r="G21" i="45" s="1"/>
  <c r="K13" i="40"/>
  <c r="G317" i="39"/>
  <c r="J840" i="39"/>
  <c r="I75" i="40"/>
  <c r="I26" i="39"/>
  <c r="I786" i="39" s="1"/>
  <c r="K134" i="39"/>
  <c r="T321" i="36"/>
  <c r="P292" i="36"/>
  <c r="P1140" i="36"/>
  <c r="Q291" i="36"/>
  <c r="K12" i="39"/>
  <c r="K771" i="39" s="1"/>
  <c r="J12" i="39"/>
  <c r="J771" i="39" s="1"/>
  <c r="Q1128" i="36"/>
  <c r="Q1210" i="36"/>
  <c r="K541" i="39"/>
  <c r="K788" i="39" s="1"/>
  <c r="J541" i="39"/>
  <c r="J788" i="39" s="1"/>
  <c r="G319" i="39"/>
  <c r="T1189" i="36"/>
  <c r="M1120" i="36"/>
  <c r="Q1051" i="36"/>
  <c r="P1167" i="36"/>
  <c r="T1172" i="36"/>
  <c r="S1246" i="36"/>
  <c r="S1248" i="36" s="1"/>
  <c r="J584" i="39"/>
  <c r="J841" i="39" s="1"/>
  <c r="R1252" i="36"/>
  <c r="R1243" i="36"/>
  <c r="J313" i="39"/>
  <c r="J16" i="40"/>
  <c r="P1153" i="36"/>
  <c r="Q1116" i="36"/>
  <c r="T1190" i="36"/>
  <c r="D18" i="44"/>
  <c r="N18" i="44" s="1"/>
  <c r="F107" i="39"/>
  <c r="F21" i="45"/>
  <c r="P591" i="36"/>
  <c r="G315" i="39"/>
  <c r="H544" i="39"/>
  <c r="H27" i="39"/>
  <c r="K105" i="40"/>
  <c r="T1122" i="36"/>
  <c r="I846" i="39"/>
  <c r="S1192" i="36"/>
  <c r="S1209" i="36" s="1"/>
  <c r="T710" i="36"/>
  <c r="S945" i="36"/>
  <c r="I588" i="39"/>
  <c r="S1018" i="36"/>
  <c r="I542" i="39"/>
  <c r="G633" i="39"/>
  <c r="F44" i="45"/>
  <c r="D33" i="44"/>
  <c r="N33" i="44" s="1"/>
  <c r="D15" i="44"/>
  <c r="N15" i="44" s="1"/>
  <c r="F18" i="45"/>
  <c r="G707" i="39"/>
  <c r="F547" i="39"/>
  <c r="F15" i="45"/>
  <c r="D12" i="44"/>
  <c r="T61" i="36" l="1"/>
  <c r="K440" i="39"/>
  <c r="K443" i="39" s="1"/>
  <c r="K402" i="39"/>
  <c r="K405" i="39" s="1"/>
  <c r="K407" i="39" s="1"/>
  <c r="S1024" i="36"/>
  <c r="J402" i="39"/>
  <c r="J405" i="39" s="1"/>
  <c r="J407" i="39" s="1"/>
  <c r="T721" i="36"/>
  <c r="T1128" i="36" s="1"/>
  <c r="T715" i="36"/>
  <c r="S715" i="36"/>
  <c r="I407" i="39"/>
  <c r="T1240" i="36"/>
  <c r="L1136" i="36"/>
  <c r="G20" i="45"/>
  <c r="H71" i="39"/>
  <c r="S978" i="36"/>
  <c r="T978" i="36"/>
  <c r="K580" i="39"/>
  <c r="D798" i="39"/>
  <c r="L23" i="44"/>
  <c r="N12" i="44"/>
  <c r="J9" i="42"/>
  <c r="I9" i="42"/>
  <c r="G313" i="39"/>
  <c r="K837" i="39"/>
  <c r="R953" i="36"/>
  <c r="R1131" i="36" s="1"/>
  <c r="I51" i="42"/>
  <c r="C798" i="39"/>
  <c r="G16" i="45"/>
  <c r="H500" i="39"/>
  <c r="I500" i="39" s="1"/>
  <c r="C313" i="39"/>
  <c r="H30" i="39"/>
  <c r="G17" i="45"/>
  <c r="H744" i="39"/>
  <c r="I744" i="39" s="1"/>
  <c r="F313" i="39"/>
  <c r="N20" i="44"/>
  <c r="G25" i="45"/>
  <c r="I27" i="39"/>
  <c r="I168" i="40"/>
  <c r="P721" i="36"/>
  <c r="O956" i="36"/>
  <c r="P433" i="36"/>
  <c r="S947" i="36"/>
  <c r="J30" i="42"/>
  <c r="T744" i="36"/>
  <c r="K30" i="42" s="1"/>
  <c r="J67" i="42"/>
  <c r="S721" i="36"/>
  <c r="S1128" i="36" s="1"/>
  <c r="G9" i="42"/>
  <c r="M1136" i="36"/>
  <c r="O1150" i="36"/>
  <c r="O274" i="36"/>
  <c r="S266" i="36"/>
  <c r="T256" i="36"/>
  <c r="G19" i="45"/>
  <c r="H360" i="39"/>
  <c r="I360" i="39" s="1"/>
  <c r="P955" i="36"/>
  <c r="K29" i="42"/>
  <c r="P1145" i="36"/>
  <c r="H670" i="39"/>
  <c r="H17" i="45" s="1"/>
  <c r="O1126" i="36"/>
  <c r="D38" i="39"/>
  <c r="Q1131" i="36"/>
  <c r="D851" i="39"/>
  <c r="M1139" i="36"/>
  <c r="J165" i="40"/>
  <c r="P1152" i="36"/>
  <c r="Q1097" i="36"/>
  <c r="R1097" i="36" s="1"/>
  <c r="S333" i="36"/>
  <c r="K108" i="40"/>
  <c r="K25" i="39"/>
  <c r="K785" i="39" s="1"/>
  <c r="Q1160" i="36"/>
  <c r="Q1163" i="36" s="1"/>
  <c r="J12" i="42"/>
  <c r="H590" i="39"/>
  <c r="T220" i="36"/>
  <c r="R1123" i="36"/>
  <c r="K44" i="40"/>
  <c r="K47" i="40" s="1"/>
  <c r="K539" i="39"/>
  <c r="P1149" i="36"/>
  <c r="Q862" i="36"/>
  <c r="T1233" i="36"/>
  <c r="T1236" i="36" s="1"/>
  <c r="K15" i="39"/>
  <c r="Q1151" i="36"/>
  <c r="R1074" i="36"/>
  <c r="K67" i="39"/>
  <c r="K69" i="39" s="1"/>
  <c r="T287" i="36"/>
  <c r="K668" i="39"/>
  <c r="K705" i="39"/>
  <c r="T112" i="36"/>
  <c r="K65" i="43"/>
  <c r="K15" i="42"/>
  <c r="T1072" i="36"/>
  <c r="K54" i="42"/>
  <c r="T1095" i="36"/>
  <c r="S1132" i="36"/>
  <c r="J836" i="39"/>
  <c r="J837" i="39" s="1"/>
  <c r="R1121" i="36"/>
  <c r="J56" i="42"/>
  <c r="S289" i="36"/>
  <c r="S1133" i="36"/>
  <c r="H106" i="39"/>
  <c r="K11" i="39"/>
  <c r="K770" i="39" s="1"/>
  <c r="T945" i="36"/>
  <c r="G107" i="39"/>
  <c r="J588" i="39"/>
  <c r="J846" i="39"/>
  <c r="S1243" i="36"/>
  <c r="H315" i="39"/>
  <c r="Q591" i="36"/>
  <c r="R1116" i="36"/>
  <c r="Q1153" i="36"/>
  <c r="K12" i="42"/>
  <c r="T333" i="36"/>
  <c r="K840" i="39"/>
  <c r="I544" i="39"/>
  <c r="K67" i="42"/>
  <c r="I848" i="39"/>
  <c r="H319" i="39"/>
  <c r="T1246" i="36"/>
  <c r="T1248" i="36" s="1"/>
  <c r="K584" i="39"/>
  <c r="K841" i="39" s="1"/>
  <c r="S1193" i="36"/>
  <c r="T1241" i="36"/>
  <c r="T1252" i="36" s="1"/>
  <c r="K72" i="40"/>
  <c r="K75" i="40" s="1"/>
  <c r="T153" i="36"/>
  <c r="J542" i="39"/>
  <c r="Q292" i="36"/>
  <c r="Q1140" i="36"/>
  <c r="R291" i="36"/>
  <c r="H317" i="39"/>
  <c r="R613" i="36"/>
  <c r="Q1146" i="36"/>
  <c r="P1141" i="36"/>
  <c r="Q309" i="36"/>
  <c r="P310" i="36"/>
  <c r="R1210" i="36"/>
  <c r="J71" i="42"/>
  <c r="I590" i="39"/>
  <c r="R1051" i="36"/>
  <c r="Q1167" i="36"/>
  <c r="K142" i="39"/>
  <c r="K16" i="40"/>
  <c r="H321" i="39"/>
  <c r="R1160" i="36"/>
  <c r="R1163" i="36" s="1"/>
  <c r="J26" i="39"/>
  <c r="J786" i="39" s="1"/>
  <c r="S1251" i="36"/>
  <c r="S1254" i="36" s="1"/>
  <c r="T1192" i="36"/>
  <c r="T1209" i="36" s="1"/>
  <c r="R1254" i="36"/>
  <c r="T1018" i="36"/>
  <c r="T1024" i="36" s="1"/>
  <c r="G15" i="45"/>
  <c r="H546" i="39"/>
  <c r="H707" i="39"/>
  <c r="G18" i="45"/>
  <c r="H633" i="39"/>
  <c r="G44" i="45"/>
  <c r="O275" i="36" l="1"/>
  <c r="I71" i="39"/>
  <c r="J71" i="39" s="1"/>
  <c r="H72" i="39"/>
  <c r="I106" i="39"/>
  <c r="I21" i="45" s="1"/>
  <c r="H107" i="39"/>
  <c r="H20" i="45"/>
  <c r="J33" i="42"/>
  <c r="K33" i="42"/>
  <c r="H16" i="45"/>
  <c r="K9" i="42"/>
  <c r="S953" i="36"/>
  <c r="J51" i="42"/>
  <c r="I30" i="39"/>
  <c r="F323" i="39"/>
  <c r="H19" i="45"/>
  <c r="J27" i="39"/>
  <c r="J168" i="40"/>
  <c r="P956" i="36"/>
  <c r="P1128" i="36"/>
  <c r="T947" i="36"/>
  <c r="H25" i="45"/>
  <c r="M1155" i="36"/>
  <c r="P1150" i="36"/>
  <c r="T266" i="36"/>
  <c r="I670" i="39"/>
  <c r="I17" i="45" s="1"/>
  <c r="Q955" i="36"/>
  <c r="Q1145" i="36"/>
  <c r="Q1152" i="36"/>
  <c r="S1123" i="36"/>
  <c r="K542" i="39"/>
  <c r="H21" i="45"/>
  <c r="T1251" i="36"/>
  <c r="T1254" i="36" s="1"/>
  <c r="Q1149" i="36"/>
  <c r="R862" i="36"/>
  <c r="J848" i="39"/>
  <c r="J590" i="39"/>
  <c r="S1121" i="36"/>
  <c r="T1132" i="36"/>
  <c r="T289" i="36"/>
  <c r="K56" i="42"/>
  <c r="R1151" i="36"/>
  <c r="S1074" i="36"/>
  <c r="T1133" i="36"/>
  <c r="K26" i="39"/>
  <c r="K786" i="39" s="1"/>
  <c r="T1243" i="36"/>
  <c r="I321" i="39"/>
  <c r="R309" i="36"/>
  <c r="Q1141" i="36"/>
  <c r="Q310" i="36"/>
  <c r="S1116" i="36"/>
  <c r="R1153" i="36"/>
  <c r="K165" i="40"/>
  <c r="K168" i="40" s="1"/>
  <c r="S1160" i="36"/>
  <c r="S1163" i="36" s="1"/>
  <c r="R292" i="36"/>
  <c r="R1140" i="36"/>
  <c r="S291" i="36"/>
  <c r="J544" i="39"/>
  <c r="S1210" i="36"/>
  <c r="R591" i="36"/>
  <c r="I315" i="39"/>
  <c r="K71" i="42"/>
  <c r="S1097" i="36"/>
  <c r="R1152" i="36"/>
  <c r="I319" i="39"/>
  <c r="T1193" i="36"/>
  <c r="R1167" i="36"/>
  <c r="S1051" i="36"/>
  <c r="R1146" i="36"/>
  <c r="S613" i="36"/>
  <c r="I317" i="39"/>
  <c r="T1123" i="36"/>
  <c r="K846" i="39"/>
  <c r="K588" i="39"/>
  <c r="H44" i="45"/>
  <c r="I633" i="39"/>
  <c r="J500" i="39"/>
  <c r="I16" i="45"/>
  <c r="J744" i="39"/>
  <c r="I19" i="45"/>
  <c r="H18" i="45"/>
  <c r="I707" i="39"/>
  <c r="J360" i="39"/>
  <c r="I25" i="45"/>
  <c r="H15" i="45"/>
  <c r="I546" i="39"/>
  <c r="H547" i="39"/>
  <c r="J106" i="39" l="1"/>
  <c r="J107" i="39" s="1"/>
  <c r="I107" i="39"/>
  <c r="I20" i="45"/>
  <c r="I72" i="39"/>
  <c r="S1131" i="36"/>
  <c r="T953" i="36"/>
  <c r="T1131" i="36" s="1"/>
  <c r="K51" i="42"/>
  <c r="J30" i="39"/>
  <c r="F30" i="45"/>
  <c r="D23" i="44"/>
  <c r="N23" i="44" s="1"/>
  <c r="G323" i="39"/>
  <c r="Q1150" i="36"/>
  <c r="Q956" i="36"/>
  <c r="J670" i="39"/>
  <c r="J17" i="45" s="1"/>
  <c r="R955" i="36"/>
  <c r="R1145" i="36"/>
  <c r="K544" i="39"/>
  <c r="R1149" i="36"/>
  <c r="S862" i="36"/>
  <c r="T1121" i="36"/>
  <c r="T1074" i="36"/>
  <c r="S1151" i="36"/>
  <c r="K27" i="39"/>
  <c r="S1153" i="36"/>
  <c r="T1116" i="36"/>
  <c r="K590" i="39"/>
  <c r="J319" i="39"/>
  <c r="T1097" i="36"/>
  <c r="S1152" i="36"/>
  <c r="S591" i="36"/>
  <c r="J315" i="39"/>
  <c r="S292" i="36"/>
  <c r="S1140" i="36"/>
  <c r="T291" i="36"/>
  <c r="R310" i="36"/>
  <c r="S309" i="36"/>
  <c r="R1141" i="36"/>
  <c r="T1051" i="36"/>
  <c r="S1167" i="36"/>
  <c r="T1210" i="36"/>
  <c r="J321" i="39"/>
  <c r="K848" i="39"/>
  <c r="J317" i="39"/>
  <c r="T613" i="36"/>
  <c r="S1146" i="36"/>
  <c r="T1160" i="36"/>
  <c r="T1163" i="36" s="1"/>
  <c r="J72" i="39"/>
  <c r="K71" i="39"/>
  <c r="J20" i="45"/>
  <c r="J633" i="39"/>
  <c r="I44" i="45"/>
  <c r="J25" i="45"/>
  <c r="K360" i="39"/>
  <c r="K744" i="39"/>
  <c r="J19" i="45"/>
  <c r="I18" i="45"/>
  <c r="J707" i="39"/>
  <c r="J16" i="45"/>
  <c r="K500" i="39"/>
  <c r="J546" i="39"/>
  <c r="I15" i="45"/>
  <c r="I547" i="39"/>
  <c r="K106" i="39" l="1"/>
  <c r="K21" i="45" s="1"/>
  <c r="J21" i="45"/>
  <c r="K30" i="39"/>
  <c r="H323" i="39"/>
  <c r="G30" i="45"/>
  <c r="R1150" i="36"/>
  <c r="R956" i="36"/>
  <c r="K670" i="39"/>
  <c r="K17" i="45" s="1"/>
  <c r="S955" i="36"/>
  <c r="S1145" i="36"/>
  <c r="S1149" i="36"/>
  <c r="T862" i="36"/>
  <c r="T1151" i="36"/>
  <c r="T1152" i="36"/>
  <c r="K315" i="39"/>
  <c r="T591" i="36"/>
  <c r="K317" i="39"/>
  <c r="T1167" i="36"/>
  <c r="K319" i="39"/>
  <c r="S310" i="36"/>
  <c r="S1141" i="36"/>
  <c r="T309" i="36"/>
  <c r="T292" i="36"/>
  <c r="T1140" i="36"/>
  <c r="T1153" i="36"/>
  <c r="T1146" i="36"/>
  <c r="K321" i="39"/>
  <c r="K20" i="45"/>
  <c r="K72" i="39"/>
  <c r="J18" i="45"/>
  <c r="K707" i="39"/>
  <c r="K16" i="45"/>
  <c r="K25" i="45"/>
  <c r="J44" i="45"/>
  <c r="K633" i="39"/>
  <c r="J15" i="45"/>
  <c r="K546" i="39"/>
  <c r="J547" i="39"/>
  <c r="K19" i="45"/>
  <c r="K107" i="39" l="1"/>
  <c r="H30" i="45"/>
  <c r="I323" i="39"/>
  <c r="S1150" i="36"/>
  <c r="S956" i="36"/>
  <c r="T955" i="36"/>
  <c r="T1145" i="36"/>
  <c r="T1149" i="36"/>
  <c r="T1141" i="36"/>
  <c r="T310" i="36"/>
  <c r="K44" i="45"/>
  <c r="K547" i="39"/>
  <c r="K15" i="45"/>
  <c r="K18" i="45"/>
  <c r="J323" i="39" l="1"/>
  <c r="I30" i="45"/>
  <c r="T1150" i="36"/>
  <c r="T956" i="36"/>
  <c r="K323" i="39" l="1"/>
  <c r="J30" i="45"/>
  <c r="K30" i="45" l="1"/>
  <c r="K173" i="39" l="1"/>
  <c r="K776" i="39" l="1"/>
  <c r="K175" i="39"/>
  <c r="K178" i="39" s="1"/>
  <c r="O1223" i="36" l="1"/>
  <c r="O1234" i="36" s="1"/>
  <c r="O1236" i="36" s="1"/>
  <c r="F15" i="39" l="1"/>
  <c r="F774" i="39" s="1"/>
  <c r="O1225" i="36"/>
  <c r="F25" i="39"/>
  <c r="F30" i="39" l="1"/>
  <c r="F785" i="39"/>
  <c r="F793" i="39" l="1"/>
  <c r="R264" i="36" l="1"/>
  <c r="S264" i="36"/>
  <c r="Q264" i="36"/>
  <c r="T264" i="36"/>
  <c r="P264" i="36"/>
  <c r="K170" i="40"/>
  <c r="K171" i="40" s="1"/>
  <c r="I170" i="40"/>
  <c r="K190" i="39"/>
  <c r="I190" i="39"/>
  <c r="H190" i="39"/>
  <c r="H170" i="40"/>
  <c r="I25" i="42"/>
  <c r="G170" i="40"/>
  <c r="K25" i="42"/>
  <c r="L26" i="43"/>
  <c r="H25" i="42"/>
  <c r="J25" i="42"/>
  <c r="G25" i="42"/>
  <c r="J170" i="40"/>
  <c r="J171" i="40" s="1"/>
  <c r="R269" i="36" l="1"/>
  <c r="R270" i="36" s="1"/>
  <c r="R272" i="36" s="1"/>
  <c r="K47" i="42"/>
  <c r="J47" i="42"/>
  <c r="I47" i="42"/>
  <c r="H47" i="42"/>
  <c r="G47" i="42"/>
  <c r="G171" i="40"/>
  <c r="H171" i="40"/>
  <c r="I32" i="39"/>
  <c r="I795" i="39" s="1"/>
  <c r="I171" i="40"/>
  <c r="P269" i="36"/>
  <c r="T269" i="36"/>
  <c r="T270" i="36" s="1"/>
  <c r="T272" i="36" s="1"/>
  <c r="S269" i="36"/>
  <c r="S270" i="36" s="1"/>
  <c r="S272" i="36" s="1"/>
  <c r="Q269" i="36"/>
  <c r="Q270" i="36" s="1"/>
  <c r="Q272" i="36" s="1"/>
  <c r="K32" i="39"/>
  <c r="K795" i="39" s="1"/>
  <c r="S1124" i="36"/>
  <c r="H32" i="39"/>
  <c r="H795" i="39" s="1"/>
  <c r="G32" i="39"/>
  <c r="G795" i="39" s="1"/>
  <c r="J32" i="39"/>
  <c r="J795" i="39" s="1"/>
  <c r="Q1124" i="36"/>
  <c r="T1124" i="36"/>
  <c r="P1124" i="36"/>
  <c r="J190" i="39"/>
  <c r="G190" i="39"/>
  <c r="R1124" i="36"/>
  <c r="M26" i="43"/>
  <c r="L37" i="43"/>
  <c r="J8" i="44" l="1"/>
  <c r="J35" i="44" s="1"/>
  <c r="G33" i="39"/>
  <c r="H33" i="39"/>
  <c r="I33" i="39"/>
  <c r="K33" i="39"/>
  <c r="J33" i="39"/>
  <c r="P270" i="36"/>
  <c r="J49" i="43"/>
  <c r="J76" i="43" s="1"/>
  <c r="J45" i="44" l="1"/>
  <c r="J46" i="44" s="1"/>
  <c r="P272" i="36"/>
  <c r="K49" i="43"/>
  <c r="P274" i="36" l="1"/>
  <c r="P275" i="36" l="1"/>
  <c r="Q274" i="36"/>
  <c r="Q275" i="36" l="1"/>
  <c r="R274" i="36"/>
  <c r="F170" i="40"/>
  <c r="R275" i="36" l="1"/>
  <c r="S274" i="36"/>
  <c r="F171" i="40"/>
  <c r="F32" i="39"/>
  <c r="F795" i="39" s="1"/>
  <c r="S275" i="36" l="1"/>
  <c r="T274" i="36"/>
  <c r="F33" i="39"/>
  <c r="F74" i="42"/>
  <c r="T275" i="36" l="1"/>
  <c r="F796" i="39"/>
  <c r="J16" i="39" l="1"/>
  <c r="J775" i="39" s="1"/>
  <c r="K16" i="39"/>
  <c r="K775" i="39" s="1"/>
  <c r="H16" i="39"/>
  <c r="H775" i="39" s="1"/>
  <c r="I16" i="39"/>
  <c r="I775" i="39" s="1"/>
  <c r="J19" i="39" l="1"/>
  <c r="J22" i="39" s="1"/>
  <c r="I19" i="39"/>
  <c r="I22" i="39" s="1"/>
  <c r="H19" i="39"/>
  <c r="H22" i="39" s="1"/>
  <c r="K19" i="39"/>
  <c r="K22" i="39" s="1"/>
  <c r="T1120" i="36"/>
  <c r="R1120" i="36" l="1"/>
  <c r="Q1120" i="36"/>
  <c r="J35" i="39"/>
  <c r="K35" i="39"/>
  <c r="H35" i="39"/>
  <c r="S1120" i="36"/>
  <c r="I35" i="39"/>
  <c r="G16" i="39" l="1"/>
  <c r="G19" i="39" l="1"/>
  <c r="F8" i="44" s="1"/>
  <c r="L8" i="44" s="1"/>
  <c r="G775" i="39"/>
  <c r="H10" i="43"/>
  <c r="G22" i="39" l="1"/>
  <c r="M10" i="43"/>
  <c r="H37" i="43"/>
  <c r="P1120" i="36"/>
  <c r="G35" i="39" l="1"/>
  <c r="F16" i="39" l="1"/>
  <c r="F19" i="39" l="1"/>
  <c r="F22" i="39" s="1"/>
  <c r="O1139" i="36" l="1"/>
  <c r="O1120" i="36"/>
  <c r="F35" i="39"/>
  <c r="F37" i="39" l="1"/>
  <c r="P1139" i="36" l="1"/>
  <c r="F38" i="39"/>
  <c r="F9" i="45"/>
  <c r="D8" i="44"/>
  <c r="N8" i="44" s="1"/>
  <c r="G37" i="39"/>
  <c r="Q1139" i="36" l="1"/>
  <c r="G38" i="39"/>
  <c r="G9" i="45"/>
  <c r="H37" i="39"/>
  <c r="H38" i="39" s="1"/>
  <c r="R1139" i="36" l="1"/>
  <c r="H9" i="45"/>
  <c r="I37" i="39"/>
  <c r="S1139" i="36" l="1"/>
  <c r="J37" i="39"/>
  <c r="I38" i="39"/>
  <c r="I9" i="45"/>
  <c r="T1139" i="36" l="1"/>
  <c r="J9" i="45"/>
  <c r="J38" i="39"/>
  <c r="K37" i="39"/>
  <c r="K9" i="45" l="1"/>
  <c r="K38" i="39"/>
  <c r="E16" i="39"/>
  <c r="E19" i="39" l="1"/>
  <c r="E22" i="39" l="1"/>
  <c r="N1120" i="36"/>
  <c r="E35" i="39" l="1"/>
  <c r="E132" i="39"/>
  <c r="N321" i="36"/>
  <c r="E134" i="39" l="1"/>
  <c r="E12" i="42"/>
  <c r="N333" i="36"/>
  <c r="E142" i="39" l="1"/>
  <c r="N1123" i="36"/>
  <c r="F132" i="39" l="1"/>
  <c r="O321" i="36"/>
  <c r="F134" i="39" l="1"/>
  <c r="O333" i="36"/>
  <c r="F12" i="42"/>
  <c r="F142" i="39" l="1"/>
  <c r="O335" i="36"/>
  <c r="O1123" i="36"/>
  <c r="O1142" i="36" l="1"/>
  <c r="F144" i="39"/>
  <c r="P335" i="36"/>
  <c r="G144" i="39" l="1"/>
  <c r="P1142" i="36"/>
  <c r="D11" i="44"/>
  <c r="N11" i="44" s="1"/>
  <c r="F14" i="45"/>
  <c r="Q335" i="36"/>
  <c r="R335" i="36" l="1"/>
  <c r="R1142" i="36" s="1"/>
  <c r="H144" i="39"/>
  <c r="I144" i="39" s="1"/>
  <c r="G14" i="45"/>
  <c r="Q1142" i="36"/>
  <c r="H14" i="45" l="1"/>
  <c r="S335" i="36"/>
  <c r="J144" i="39"/>
  <c r="I14" i="45"/>
  <c r="S1142" i="36" l="1"/>
  <c r="T335" i="36"/>
  <c r="T1142" i="36" s="1"/>
  <c r="J14" i="45"/>
  <c r="K144" i="39"/>
  <c r="K14" i="45" l="1"/>
  <c r="E172" i="39"/>
  <c r="E175" i="39" l="1"/>
  <c r="E178" i="39" s="1"/>
  <c r="E190" i="39" s="1"/>
  <c r="E25" i="42"/>
  <c r="N1124" i="36" l="1"/>
  <c r="F172" i="39" l="1"/>
  <c r="F175" i="39" l="1"/>
  <c r="F178" i="39" s="1"/>
  <c r="F25" i="42"/>
  <c r="F190" i="39" l="1"/>
  <c r="O435" i="36"/>
  <c r="O1124" i="36"/>
  <c r="F192" i="39" l="1"/>
  <c r="P435" i="36"/>
  <c r="O1143" i="36"/>
  <c r="F31" i="45" l="1"/>
  <c r="G192" i="39"/>
  <c r="D24" i="44"/>
  <c r="P1143" i="36"/>
  <c r="Q435" i="36"/>
  <c r="N24" i="44" l="1"/>
  <c r="H192" i="39"/>
  <c r="I192" i="39" s="1"/>
  <c r="G31" i="45"/>
  <c r="R435" i="36"/>
  <c r="Q1143" i="36"/>
  <c r="H31" i="45" l="1"/>
  <c r="I31" i="45"/>
  <c r="J192" i="39"/>
  <c r="R1143" i="36"/>
  <c r="S435" i="36"/>
  <c r="K192" i="39" l="1"/>
  <c r="K31" i="45" s="1"/>
  <c r="J31" i="45"/>
  <c r="S1143" i="36"/>
  <c r="T435" i="36"/>
  <c r="T1143" i="36" l="1"/>
  <c r="E387" i="39" l="1"/>
  <c r="E390" i="39" s="1"/>
  <c r="E393" i="39" l="1"/>
  <c r="E407" i="39" s="1"/>
  <c r="N1128" i="36"/>
  <c r="E29" i="42"/>
  <c r="F387" i="39" l="1"/>
  <c r="F390" i="39" s="1"/>
  <c r="O723" i="36" l="1"/>
  <c r="F29" i="42"/>
  <c r="O724" i="36" l="1"/>
  <c r="F393" i="39"/>
  <c r="O1128" i="36"/>
  <c r="F407" i="39" l="1"/>
  <c r="F409" i="39" s="1"/>
  <c r="F410" i="39" s="1"/>
  <c r="P723" i="36"/>
  <c r="O1147" i="36"/>
  <c r="P724" i="36" l="1"/>
  <c r="F37" i="45"/>
  <c r="G409" i="39"/>
  <c r="D28" i="44"/>
  <c r="Q723" i="36"/>
  <c r="P1147" i="36"/>
  <c r="Q724" i="36" l="1"/>
  <c r="R723" i="36"/>
  <c r="G410" i="39"/>
  <c r="N28" i="44"/>
  <c r="G37" i="45"/>
  <c r="H409" i="39"/>
  <c r="Q1147" i="36"/>
  <c r="R724" i="36" l="1"/>
  <c r="H37" i="45"/>
  <c r="H410" i="39"/>
  <c r="I409" i="39"/>
  <c r="S723" i="36"/>
  <c r="R1147" i="36"/>
  <c r="S724" i="36" l="1"/>
  <c r="J409" i="39"/>
  <c r="J410" i="39" s="1"/>
  <c r="I410" i="39"/>
  <c r="I37" i="45"/>
  <c r="T723" i="36"/>
  <c r="S1147" i="36"/>
  <c r="T724" i="36" l="1"/>
  <c r="J37" i="45"/>
  <c r="K409" i="39"/>
  <c r="K410" i="39" s="1"/>
  <c r="T1147" i="36"/>
  <c r="E438" i="39"/>
  <c r="E440" i="39" s="1"/>
  <c r="K37" i="45" l="1"/>
  <c r="E443" i="39"/>
  <c r="E775" i="39"/>
  <c r="E779" i="39" s="1"/>
  <c r="E782" i="39" s="1"/>
  <c r="E30" i="42"/>
  <c r="E798" i="39" l="1"/>
  <c r="N1129" i="36"/>
  <c r="N1136" i="36" s="1"/>
  <c r="E458" i="39"/>
  <c r="F438" i="39" l="1"/>
  <c r="F775" i="39" l="1"/>
  <c r="F440" i="39"/>
  <c r="F30" i="42"/>
  <c r="F779" i="39" l="1"/>
  <c r="F782" i="39" s="1"/>
  <c r="F443" i="39"/>
  <c r="O822" i="36"/>
  <c r="O1129" i="36"/>
  <c r="F458" i="39" l="1"/>
  <c r="F798" i="39"/>
  <c r="O823" i="36"/>
  <c r="O1136" i="36"/>
  <c r="O1148" i="36"/>
  <c r="F460" i="39" l="1"/>
  <c r="F461" i="39" s="1"/>
  <c r="F800" i="39"/>
  <c r="F801" i="39" s="1"/>
  <c r="O1155" i="36"/>
  <c r="D29" i="44" l="1"/>
  <c r="F38" i="45"/>
  <c r="E575" i="39" l="1"/>
  <c r="E577" i="39" s="1"/>
  <c r="E580" i="39" s="1"/>
  <c r="E832" i="39" l="1"/>
  <c r="E33" i="42"/>
  <c r="E36" i="42" s="1"/>
  <c r="E590" i="39"/>
  <c r="N1160" i="36" l="1"/>
  <c r="N1163" i="36" s="1"/>
  <c r="E834" i="39"/>
  <c r="E837" i="39" s="1"/>
  <c r="E848" i="39" s="1"/>
  <c r="F575" i="39"/>
  <c r="F577" i="39" s="1"/>
  <c r="F580" i="39" l="1"/>
  <c r="F832" i="39"/>
  <c r="F33" i="42"/>
  <c r="F834" i="39" l="1"/>
  <c r="F590" i="39"/>
  <c r="F36" i="42"/>
  <c r="O1160" i="36"/>
  <c r="F837" i="39" l="1"/>
  <c r="F848" i="39" s="1"/>
  <c r="F592" i="39"/>
  <c r="O1163" i="36"/>
  <c r="P1026" i="36"/>
  <c r="O1166" i="36"/>
  <c r="O1027" i="36"/>
  <c r="O1029" i="36"/>
  <c r="F594" i="39" l="1"/>
  <c r="F43" i="45"/>
  <c r="F47" i="45" s="1"/>
  <c r="D41" i="44" s="1"/>
  <c r="D32" i="44"/>
  <c r="D35" i="44" s="1"/>
  <c r="F593" i="39"/>
  <c r="G592" i="39"/>
  <c r="F850" i="39"/>
  <c r="O1169" i="36"/>
  <c r="Q1026" i="36"/>
  <c r="P1027" i="36"/>
  <c r="P1166" i="36"/>
  <c r="P1029" i="36"/>
  <c r="Q1029" i="36" l="1"/>
  <c r="G593" i="39"/>
  <c r="H592" i="39"/>
  <c r="I592" i="39" s="1"/>
  <c r="G43" i="45"/>
  <c r="N32" i="44"/>
  <c r="G594" i="39"/>
  <c r="F851" i="39"/>
  <c r="G850" i="39"/>
  <c r="P1169" i="36"/>
  <c r="D43" i="44"/>
  <c r="Q1027" i="36"/>
  <c r="R1026" i="36"/>
  <c r="Q1166" i="36"/>
  <c r="P443" i="36" l="1"/>
  <c r="P452" i="36" s="1"/>
  <c r="P808" i="36"/>
  <c r="G448" i="39"/>
  <c r="G787" i="39" s="1"/>
  <c r="H43" i="45"/>
  <c r="H594" i="39"/>
  <c r="H593" i="39"/>
  <c r="G851" i="39"/>
  <c r="H850" i="39"/>
  <c r="Q1169" i="36"/>
  <c r="S1026" i="36"/>
  <c r="R1166" i="36"/>
  <c r="R1029" i="36"/>
  <c r="R1027" i="36"/>
  <c r="I594" i="39"/>
  <c r="I593" i="39"/>
  <c r="J592" i="39"/>
  <c r="I43" i="45"/>
  <c r="G220" i="39" l="1"/>
  <c r="Q443" i="36"/>
  <c r="Q491" i="36" s="1"/>
  <c r="H448" i="39"/>
  <c r="Q808" i="36"/>
  <c r="Q814" i="36" s="1"/>
  <c r="G453" i="39"/>
  <c r="E70" i="43"/>
  <c r="P814" i="36"/>
  <c r="P820" i="36"/>
  <c r="H851" i="39"/>
  <c r="I850" i="39"/>
  <c r="J594" i="39"/>
  <c r="J43" i="45"/>
  <c r="J593" i="39"/>
  <c r="K592" i="39"/>
  <c r="S1029" i="36"/>
  <c r="T1026" i="36"/>
  <c r="S1166" i="36"/>
  <c r="S1027" i="36"/>
  <c r="R1169" i="36"/>
  <c r="P491" i="36" l="1"/>
  <c r="G26" i="42"/>
  <c r="H220" i="39"/>
  <c r="Q820" i="36"/>
  <c r="H787" i="39"/>
  <c r="H793" i="39" s="1"/>
  <c r="H796" i="39" s="1"/>
  <c r="H453" i="39"/>
  <c r="H456" i="39" s="1"/>
  <c r="H458" i="39" s="1"/>
  <c r="G774" i="39"/>
  <c r="G27" i="43"/>
  <c r="G223" i="39"/>
  <c r="R808" i="36"/>
  <c r="R814" i="36" s="1"/>
  <c r="I448" i="39"/>
  <c r="H68" i="42"/>
  <c r="H74" i="42" s="1"/>
  <c r="G68" i="42"/>
  <c r="K70" i="43"/>
  <c r="K76" i="43" s="1"/>
  <c r="E76" i="43"/>
  <c r="P1129" i="36"/>
  <c r="P822" i="36"/>
  <c r="G793" i="39"/>
  <c r="H29" i="44"/>
  <c r="G456" i="39"/>
  <c r="J850" i="39"/>
  <c r="I851" i="39"/>
  <c r="S1169" i="36"/>
  <c r="T1027" i="36"/>
  <c r="T1029" i="36"/>
  <c r="T1166" i="36"/>
  <c r="K43" i="45"/>
  <c r="K594" i="39"/>
  <c r="K593" i="39"/>
  <c r="Q1129" i="36" l="1"/>
  <c r="Q822" i="36"/>
  <c r="I220" i="39"/>
  <c r="R443" i="36"/>
  <c r="R452" i="36" s="1"/>
  <c r="Q452" i="36"/>
  <c r="H26" i="42" s="1"/>
  <c r="H36" i="42" s="1"/>
  <c r="H223" i="39"/>
  <c r="H226" i="39" s="1"/>
  <c r="H240" i="39" s="1"/>
  <c r="H774" i="39"/>
  <c r="H779" i="39" s="1"/>
  <c r="H782" i="39" s="1"/>
  <c r="H798" i="39" s="1"/>
  <c r="I453" i="39"/>
  <c r="I456" i="39" s="1"/>
  <c r="I458" i="39" s="1"/>
  <c r="I787" i="39"/>
  <c r="I793" i="39" s="1"/>
  <c r="I796" i="39" s="1"/>
  <c r="M27" i="43"/>
  <c r="G37" i="43"/>
  <c r="G779" i="39"/>
  <c r="G226" i="39"/>
  <c r="G240" i="39" s="1"/>
  <c r="F25" i="44"/>
  <c r="G36" i="42"/>
  <c r="J220" i="39"/>
  <c r="S808" i="36"/>
  <c r="S814" i="36" s="1"/>
  <c r="J448" i="39"/>
  <c r="G458" i="39"/>
  <c r="I68" i="42"/>
  <c r="I74" i="42" s="1"/>
  <c r="H45" i="44"/>
  <c r="L29" i="44"/>
  <c r="H35" i="44"/>
  <c r="G796" i="39"/>
  <c r="P493" i="36"/>
  <c r="Q493" i="36" s="1"/>
  <c r="P1125" i="36"/>
  <c r="P1136" i="36" s="1"/>
  <c r="P823" i="36"/>
  <c r="P1148" i="36"/>
  <c r="Q1125" i="36"/>
  <c r="G74" i="42"/>
  <c r="J851" i="39"/>
  <c r="K850" i="39"/>
  <c r="T1169" i="36"/>
  <c r="Q1136" i="36" l="1"/>
  <c r="S820" i="36"/>
  <c r="S443" i="36"/>
  <c r="S452" i="36" s="1"/>
  <c r="R491" i="36"/>
  <c r="I26" i="42"/>
  <c r="J223" i="39"/>
  <c r="J226" i="39" s="1"/>
  <c r="J240" i="39" s="1"/>
  <c r="J774" i="39"/>
  <c r="J779" i="39" s="1"/>
  <c r="J782" i="39" s="1"/>
  <c r="I223" i="39"/>
  <c r="I226" i="39" s="1"/>
  <c r="I240" i="39" s="1"/>
  <c r="I774" i="39"/>
  <c r="I779" i="39" s="1"/>
  <c r="I782" i="39" s="1"/>
  <c r="I798" i="39" s="1"/>
  <c r="J787" i="39"/>
  <c r="J793" i="39" s="1"/>
  <c r="J796" i="39" s="1"/>
  <c r="J453" i="39"/>
  <c r="J456" i="39" s="1"/>
  <c r="J458" i="39" s="1"/>
  <c r="G242" i="39"/>
  <c r="G782" i="39"/>
  <c r="L25" i="44"/>
  <c r="N25" i="44" s="1"/>
  <c r="F35" i="44"/>
  <c r="M37" i="43"/>
  <c r="K220" i="39"/>
  <c r="T808" i="36"/>
  <c r="T814" i="36" s="1"/>
  <c r="K448" i="39"/>
  <c r="K787" i="39" s="1"/>
  <c r="K793" i="39" s="1"/>
  <c r="K796" i="39" s="1"/>
  <c r="N29" i="44"/>
  <c r="H46" i="44"/>
  <c r="G460" i="39"/>
  <c r="G461" i="39" s="1"/>
  <c r="P1144" i="36"/>
  <c r="P1155" i="36" s="1"/>
  <c r="Q1148" i="36"/>
  <c r="Q823" i="36"/>
  <c r="J68" i="42"/>
  <c r="K851" i="39"/>
  <c r="S491" i="36" l="1"/>
  <c r="S1129" i="36"/>
  <c r="R1125" i="36"/>
  <c r="T820" i="36"/>
  <c r="T443" i="36"/>
  <c r="T452" i="36" s="1"/>
  <c r="K223" i="39"/>
  <c r="K226" i="39" s="1"/>
  <c r="K240" i="39" s="1"/>
  <c r="K774" i="39"/>
  <c r="K779" i="39" s="1"/>
  <c r="K782" i="39" s="1"/>
  <c r="K798" i="39" s="1"/>
  <c r="J26" i="42"/>
  <c r="J798" i="39"/>
  <c r="K453" i="39"/>
  <c r="K456" i="39" s="1"/>
  <c r="G798" i="39"/>
  <c r="G32" i="45"/>
  <c r="H242" i="39"/>
  <c r="N35" i="44"/>
  <c r="R493" i="36"/>
  <c r="F45" i="44"/>
  <c r="F46" i="44" s="1"/>
  <c r="L35" i="44"/>
  <c r="K68" i="42"/>
  <c r="K74" i="42" s="1"/>
  <c r="G38" i="45"/>
  <c r="H460" i="39"/>
  <c r="H461" i="39" s="1"/>
  <c r="J74" i="42"/>
  <c r="Q1144" i="36"/>
  <c r="Q1155" i="36" s="1"/>
  <c r="T491" i="36" l="1"/>
  <c r="S1125" i="36"/>
  <c r="S1136" i="36" s="1"/>
  <c r="K458" i="39"/>
  <c r="T1129" i="36"/>
  <c r="R1144" i="36"/>
  <c r="G800" i="39"/>
  <c r="K26" i="42"/>
  <c r="K36" i="42" s="1"/>
  <c r="J36" i="42"/>
  <c r="G47" i="45"/>
  <c r="N42" i="44" s="1"/>
  <c r="N43" i="44" s="1"/>
  <c r="H32" i="45"/>
  <c r="I242" i="39"/>
  <c r="S493" i="36"/>
  <c r="S1144" i="36" s="1"/>
  <c r="H38" i="45"/>
  <c r="I460" i="39"/>
  <c r="I461" i="39" s="1"/>
  <c r="T1125" i="36" l="1"/>
  <c r="T1136" i="36" s="1"/>
  <c r="G801" i="39"/>
  <c r="H800" i="39"/>
  <c r="H47" i="45"/>
  <c r="T493" i="36"/>
  <c r="I32" i="45"/>
  <c r="J242" i="39"/>
  <c r="I38" i="45"/>
  <c r="J460" i="39"/>
  <c r="J461" i="39" s="1"/>
  <c r="H801" i="39" l="1"/>
  <c r="I800" i="39"/>
  <c r="I801" i="39" s="1"/>
  <c r="T1144" i="36"/>
  <c r="I47" i="45"/>
  <c r="J32" i="45"/>
  <c r="K242" i="39"/>
  <c r="K32" i="45" s="1"/>
  <c r="K460" i="39"/>
  <c r="K461" i="39" s="1"/>
  <c r="J38" i="45"/>
  <c r="J800" i="39" l="1"/>
  <c r="J801" i="39" s="1"/>
  <c r="J47" i="45"/>
  <c r="K38" i="45"/>
  <c r="K47" i="45" s="1"/>
  <c r="K800" i="39" l="1"/>
  <c r="K801" i="39" s="1"/>
  <c r="R739" i="36"/>
  <c r="R744" i="36" s="1"/>
  <c r="R820" i="36" l="1"/>
  <c r="I30" i="42"/>
  <c r="R1129" i="36" l="1"/>
  <c r="R1136" i="36" s="1"/>
  <c r="R822" i="36"/>
  <c r="I36" i="42"/>
  <c r="R823" i="36" l="1"/>
  <c r="R1148" i="36"/>
  <c r="R1155" i="36" s="1"/>
  <c r="S822" i="36"/>
  <c r="T822" i="36" l="1"/>
  <c r="S1148" i="36"/>
  <c r="S1155" i="36" s="1"/>
  <c r="S823" i="36"/>
  <c r="T1148" i="36" l="1"/>
  <c r="T1155" i="36" s="1"/>
  <c r="T823" i="36"/>
</calcChain>
</file>

<file path=xl/sharedStrings.xml><?xml version="1.0" encoding="utf-8"?>
<sst xmlns="http://schemas.openxmlformats.org/spreadsheetml/2006/main" count="2994" uniqueCount="1464">
  <si>
    <t>Description</t>
  </si>
  <si>
    <t>Actual</t>
  </si>
  <si>
    <t>ELECTRIC UTILITY TAX</t>
  </si>
  <si>
    <t>HOTEL TAX</t>
  </si>
  <si>
    <t>CABLE FRANCHISE FEES</t>
  </si>
  <si>
    <t>FEDERAL GRANTS</t>
  </si>
  <si>
    <t>INVESTMENT EARNINGS</t>
  </si>
  <si>
    <t>MISCELLANEOUS INCOME</t>
  </si>
  <si>
    <t>RETIREMENT PLAN CONTRIBUTION</t>
  </si>
  <si>
    <t>FICA CONTRIBUTION</t>
  </si>
  <si>
    <t>PROFESSIONAL SERVICES</t>
  </si>
  <si>
    <t>OFFICE SUPPLIES</t>
  </si>
  <si>
    <t>OPERATING SUPPLIES</t>
  </si>
  <si>
    <t>GROUP HEALTH INSURANCE</t>
  </si>
  <si>
    <t>OVERTIME</t>
  </si>
  <si>
    <t>ECONOMIC DEVELOPMENT</t>
  </si>
  <si>
    <t>SMALL TOOLS &amp; EQUIPMENT</t>
  </si>
  <si>
    <t>UTILITIES</t>
  </si>
  <si>
    <t>BAD DEBT</t>
  </si>
  <si>
    <t>Projected</t>
  </si>
  <si>
    <t>01-000-40-00-4000</t>
  </si>
  <si>
    <t>MUNICIPAL SALES TAX</t>
  </si>
  <si>
    <t>01-000-40-00-4030</t>
  </si>
  <si>
    <t>01-000-40-00-4040</t>
  </si>
  <si>
    <t>01-000-40-00-4041</t>
  </si>
  <si>
    <t>01-000-40-00-4075</t>
  </si>
  <si>
    <t>01-000-40-00-4070</t>
  </si>
  <si>
    <t>01-000-40-00-4065</t>
  </si>
  <si>
    <t>01-000-40-00-4060</t>
  </si>
  <si>
    <t>01-000-40-00-4050</t>
  </si>
  <si>
    <t>01-000-40-00-4045</t>
  </si>
  <si>
    <t>01-000-40-00-4043</t>
  </si>
  <si>
    <t>AUTO RENTAL TAX</t>
  </si>
  <si>
    <t>ADMISSIONS TAX</t>
  </si>
  <si>
    <t>AMUSEMENT TAX</t>
  </si>
  <si>
    <t>TELEPHONE UTILITY TAX</t>
  </si>
  <si>
    <t>NATURAL GAS UTILITY TAX</t>
  </si>
  <si>
    <t>01-000-41-00-4170</t>
  </si>
  <si>
    <t>01-000-41-00-4160</t>
  </si>
  <si>
    <t>01-000-41-00-4120</t>
  </si>
  <si>
    <t>01-000-41-00-4110</t>
  </si>
  <si>
    <t>01-000-41-00-4105</t>
  </si>
  <si>
    <t>01-000-41-00-4100</t>
  </si>
  <si>
    <t>STATE GRANTS</t>
  </si>
  <si>
    <t xml:space="preserve">PERSONAL PROPERTY TAX                       </t>
  </si>
  <si>
    <t xml:space="preserve">STATE INCOME TAX                                       </t>
  </si>
  <si>
    <t>01-000-42-00-4210</t>
  </si>
  <si>
    <t>01-000-42-00-4205</t>
  </si>
  <si>
    <t>01-000-42-00-4200</t>
  </si>
  <si>
    <t>FILING FEES</t>
  </si>
  <si>
    <t>BUILDING PERMITS</t>
  </si>
  <si>
    <t>01-000-43-00-4325</t>
  </si>
  <si>
    <t>01-000-43-00-4320</t>
  </si>
  <si>
    <t>01-000-43-00-4310</t>
  </si>
  <si>
    <t>POLICE TOWS</t>
  </si>
  <si>
    <t>01-000-44-00-4405</t>
  </si>
  <si>
    <t>01-000-44-00-4400</t>
  </si>
  <si>
    <t>GARBAGE SURCHARGE</t>
  </si>
  <si>
    <t>01-000-45-00-4500</t>
  </si>
  <si>
    <t>01-000-46-00-4690</t>
  </si>
  <si>
    <t>01-000-46-00-4680</t>
  </si>
  <si>
    <t>REIMB - MISCELLANEOUS</t>
  </si>
  <si>
    <t>01-000-48-00-4850</t>
  </si>
  <si>
    <t>01-110-50-00-5005</t>
  </si>
  <si>
    <t>01-110-50-00-5003</t>
  </si>
  <si>
    <t>01-110-50-00-5002</t>
  </si>
  <si>
    <t>01-110-50-00-5001</t>
  </si>
  <si>
    <t>PART-TIME SALARIES</t>
  </si>
  <si>
    <t>SALARIES - ADMINISTRATION</t>
  </si>
  <si>
    <t>SALARIES - ALDERMAN</t>
  </si>
  <si>
    <t>SALARIES - CITY CLERK</t>
  </si>
  <si>
    <t>SALARIES - LIQUOR COMM</t>
  </si>
  <si>
    <t>SALARIES - MAYOR</t>
  </si>
  <si>
    <t>01-110-52-00-5214</t>
  </si>
  <si>
    <t>01-110-52-00-5212</t>
  </si>
  <si>
    <t>01-110-54-00-5480</t>
  </si>
  <si>
    <t>01-110-54-00-5462</t>
  </si>
  <si>
    <t>01-110-54-00-5452</t>
  </si>
  <si>
    <t>01-110-54-00-5440</t>
  </si>
  <si>
    <t>01-110-54-00-5430</t>
  </si>
  <si>
    <t>01-110-54-00-5426</t>
  </si>
  <si>
    <t>01-110-54-00-5415</t>
  </si>
  <si>
    <t>01-110-54-00-5412</t>
  </si>
  <si>
    <t>RENTAL &amp; LEASE PURCHASE</t>
  </si>
  <si>
    <t>OFFICE CLEANING</t>
  </si>
  <si>
    <t>CODIFICATION</t>
  </si>
  <si>
    <t>POSTAGE &amp; SHIPPING</t>
  </si>
  <si>
    <t>PUBLISHING &amp; ADVERTISING</t>
  </si>
  <si>
    <t>TRAINING &amp; CONFERENCES</t>
  </si>
  <si>
    <t>TUITION REIMBURSEMENT</t>
  </si>
  <si>
    <t>01-110-56-00-5610</t>
  </si>
  <si>
    <t>WEARING APPAREL</t>
  </si>
  <si>
    <t>01-120-50-00-5010</t>
  </si>
  <si>
    <t>01-120-52-00-5214</t>
  </si>
  <si>
    <t>01-120-52-00-5212</t>
  </si>
  <si>
    <t>01-120-54-00-5485</t>
  </si>
  <si>
    <t>01-120-54-00-5462</t>
  </si>
  <si>
    <t>01-120-54-00-5452</t>
  </si>
  <si>
    <t>01-120-54-00-5440</t>
  </si>
  <si>
    <t>01-120-54-00-5430</t>
  </si>
  <si>
    <t>01-120-54-00-5415</t>
  </si>
  <si>
    <t>01-120-54-00-5412</t>
  </si>
  <si>
    <t>AUDITING SERVICES</t>
  </si>
  <si>
    <t>01-120-56-00-5610</t>
  </si>
  <si>
    <t>01-210-50-00-5020</t>
  </si>
  <si>
    <t>01-210-50-00-5015</t>
  </si>
  <si>
    <t>01-210-50-00-5014</t>
  </si>
  <si>
    <t>01-210-50-00-5013</t>
  </si>
  <si>
    <t>01-210-50-00-5012</t>
  </si>
  <si>
    <t>SALARIES - CROSSING GUARD</t>
  </si>
  <si>
    <t>SALARIES - POLICE CLERKS</t>
  </si>
  <si>
    <t>SALARIES - POLICE OFFICERS</t>
  </si>
  <si>
    <t>01-210-52-00-5214</t>
  </si>
  <si>
    <t>01-210-52-00-5213</t>
  </si>
  <si>
    <t>01-210-52-00-5212</t>
  </si>
  <si>
    <t>01-210-54-00-5469</t>
  </si>
  <si>
    <t>01-210-54-00-5467</t>
  </si>
  <si>
    <t>01-210-54-00-5462</t>
  </si>
  <si>
    <t>01-210-54-00-5452</t>
  </si>
  <si>
    <t>01-210-54-00-5440</t>
  </si>
  <si>
    <t>01-210-54-00-5430</t>
  </si>
  <si>
    <t>01-210-54-00-5415</t>
  </si>
  <si>
    <t>LEGAL SERVICES</t>
  </si>
  <si>
    <t>TRAINING &amp; CONFERENCE</t>
  </si>
  <si>
    <t>01-210-56-00-5696</t>
  </si>
  <si>
    <t>01-210-56-00-5695</t>
  </si>
  <si>
    <t>01-210-56-00-5620</t>
  </si>
  <si>
    <t>01-210-56-00-5610</t>
  </si>
  <si>
    <t>01-210-56-00-5600</t>
  </si>
  <si>
    <t>AMMUNITION</t>
  </si>
  <si>
    <t>GASOLINE</t>
  </si>
  <si>
    <t>01-220-50-00-5010</t>
  </si>
  <si>
    <t>01-220-52-00-5214</t>
  </si>
  <si>
    <t>01-220-52-00-5212</t>
  </si>
  <si>
    <t>01-220-54-00-5462</t>
  </si>
  <si>
    <t>01-220-54-00-5452</t>
  </si>
  <si>
    <t>01-220-54-00-5440</t>
  </si>
  <si>
    <t>01-220-54-00-5430</t>
  </si>
  <si>
    <t>01-220-54-00-5426</t>
  </si>
  <si>
    <t>01-220-54-00-5415</t>
  </si>
  <si>
    <t>01-220-54-00-5412</t>
  </si>
  <si>
    <t>01-220-56-00-5620</t>
  </si>
  <si>
    <t>01-220-56-00-5610</t>
  </si>
  <si>
    <t>01-410-50-00-5020</t>
  </si>
  <si>
    <t>01-410-50-00-5010</t>
  </si>
  <si>
    <t>01-410-52-00-5214</t>
  </si>
  <si>
    <t>01-410-52-00-5212</t>
  </si>
  <si>
    <t>01-410-54-00-5485</t>
  </si>
  <si>
    <t>01-410-54-00-5462</t>
  </si>
  <si>
    <t>01-410-54-00-5440</t>
  </si>
  <si>
    <t>01-410-54-00-5412</t>
  </si>
  <si>
    <t>01-410-56-00-5695</t>
  </si>
  <si>
    <t>01-410-56-00-5620</t>
  </si>
  <si>
    <t>01-410-56-00-5600</t>
  </si>
  <si>
    <t>MOSQUITO CONTROL</t>
  </si>
  <si>
    <t>HANGING BASKETS</t>
  </si>
  <si>
    <t>01-540-54-00-5443</t>
  </si>
  <si>
    <t>01-540-54-00-5442</t>
  </si>
  <si>
    <t>LEAF PICKUP</t>
  </si>
  <si>
    <t>GARBAGE SERVICES</t>
  </si>
  <si>
    <t>01-640-52-00-5231</t>
  </si>
  <si>
    <t>01-640-52-00-5230</t>
  </si>
  <si>
    <t>UNEMPLOYMENT INSURANCE</t>
  </si>
  <si>
    <t>GROUP LIFE INSURANCE</t>
  </si>
  <si>
    <t>01-640-54-00-5494</t>
  </si>
  <si>
    <t>01-640-54-00-5493</t>
  </si>
  <si>
    <t>01-640-54-00-5492</t>
  </si>
  <si>
    <t>01-640-54-00-5491</t>
  </si>
  <si>
    <t>01-640-54-00-5475</t>
  </si>
  <si>
    <t>01-640-54-00-5463</t>
  </si>
  <si>
    <t>01-640-54-00-5461</t>
  </si>
  <si>
    <t>SALES TAX REBATE</t>
  </si>
  <si>
    <t>CABLE CONSORTIUM FEE</t>
  </si>
  <si>
    <t>SPECIAL COUNSEL</t>
  </si>
  <si>
    <t>LITIGATION COUNSEL</t>
  </si>
  <si>
    <t>CORPORATE COUNSEL</t>
  </si>
  <si>
    <t>01-640-54-00-5499</t>
  </si>
  <si>
    <r>
      <t xml:space="preserve">ROAD &amp; BRIDGE TAX                            </t>
    </r>
    <r>
      <rPr>
        <b/>
        <sz val="11"/>
        <rFont val="Times New Roman"/>
        <family val="1"/>
      </rPr>
      <t xml:space="preserve">  </t>
    </r>
  </si>
  <si>
    <t xml:space="preserve">PROPERTY TAXES - CORPORATE LEVY                                  </t>
  </si>
  <si>
    <t xml:space="preserve">PROPERTY TAXES - POLICE PENSION                                    </t>
  </si>
  <si>
    <t>01-000-40-00-4010</t>
  </si>
  <si>
    <t>01-640-99-00-9942</t>
  </si>
  <si>
    <t>01-640-99-00-9952</t>
  </si>
  <si>
    <t>01-640-99-00-9979</t>
  </si>
  <si>
    <t>01-110-54-00-5451</t>
  </si>
  <si>
    <t>01-110-54-00-5488</t>
  </si>
  <si>
    <t>01-120-54-00-5414</t>
  </si>
  <si>
    <t>01-120-54-00-5460</t>
  </si>
  <si>
    <t>01-210-54-00-5410</t>
  </si>
  <si>
    <t>01-210-54-00-5412</t>
  </si>
  <si>
    <t>01-210-54-00-5460</t>
  </si>
  <si>
    <t>01-220-54-00-5460</t>
  </si>
  <si>
    <t>01-640-54-00-5456</t>
  </si>
  <si>
    <t>01-640-54-00-5481</t>
  </si>
  <si>
    <t>TRANSFER TO DEBT SERVICE</t>
  </si>
  <si>
    <t>TRANSFER TO WATER</t>
  </si>
  <si>
    <t>TRANSFER TO SEWER</t>
  </si>
  <si>
    <t>TRANSFER FROM SEWER</t>
  </si>
  <si>
    <t>01-000-46-00-4685</t>
  </si>
  <si>
    <t>REIMB - CABLE CONSORTIUM</t>
  </si>
  <si>
    <t>01-210-54-00-5495</t>
  </si>
  <si>
    <t>01-410-56-00-5640</t>
  </si>
  <si>
    <t xml:space="preserve">LOCAL USE TAX                                              </t>
  </si>
  <si>
    <t>DONATIONS</t>
  </si>
  <si>
    <t>01-000-41-00-4182</t>
  </si>
  <si>
    <t>MISC INTERGOVERNMENTAL</t>
  </si>
  <si>
    <t>01-210-56-00-5690</t>
  </si>
  <si>
    <t>ADMINISTRATIVE ADJUDICATION</t>
  </si>
  <si>
    <t>REIMB - LIABILITY INSURANCE</t>
  </si>
  <si>
    <t>01-000-48-00-4820</t>
  </si>
  <si>
    <t>RENTAL INCOME</t>
  </si>
  <si>
    <t>TELECOMMUNICATIONS</t>
  </si>
  <si>
    <t>01-410-56-00-5630</t>
  </si>
  <si>
    <t>01-220-54-00-5459</t>
  </si>
  <si>
    <t>INSPECTIONS</t>
  </si>
  <si>
    <t>01-410-54-00-5458</t>
  </si>
  <si>
    <t>LIABILITY INSURANCE</t>
  </si>
  <si>
    <t xml:space="preserve">POLICE COMMISSION </t>
  </si>
  <si>
    <t>01-210-54-00-5411</t>
  </si>
  <si>
    <t>01-410-54-00-5455</t>
  </si>
  <si>
    <t>COMPUTER EQUIPMENT &amp; SOFTWARE</t>
  </si>
  <si>
    <t>01-000-44-00-4474</t>
  </si>
  <si>
    <t>POLICE SPECIAL DETAIL</t>
  </si>
  <si>
    <t>01-640-50-00-5092</t>
  </si>
  <si>
    <t>POLICE SPECIAL DETAIL WAGES</t>
  </si>
  <si>
    <t>ADMISSIONS TAX REBATE</t>
  </si>
  <si>
    <t>CITY PROPERTY TAX REBATE</t>
  </si>
  <si>
    <t>01-640-56-00-5625</t>
  </si>
  <si>
    <t>REIMBURSABLE REPAIRS</t>
  </si>
  <si>
    <t>01-210-54-00-5472</t>
  </si>
  <si>
    <t>01-640-54-00-5465</t>
  </si>
  <si>
    <t>ENGINEERING SERVICES</t>
  </si>
  <si>
    <t>01-000-40-00-4035</t>
  </si>
  <si>
    <t>12-112-54-00-5495</t>
  </si>
  <si>
    <t>11-111-54-00-5495</t>
  </si>
  <si>
    <t>15-000-41-00-4112</t>
  </si>
  <si>
    <t xml:space="preserve">MOTOR FUEL TAX </t>
  </si>
  <si>
    <t>15-000-41-00-4113</t>
  </si>
  <si>
    <t>MFT HIGH GROWTH</t>
  </si>
  <si>
    <t>15-000-45-00-4500</t>
  </si>
  <si>
    <t>TRANSFER FROM GENERAL</t>
  </si>
  <si>
    <t>15-155-56-00-5618</t>
  </si>
  <si>
    <t>SALT</t>
  </si>
  <si>
    <t>SIGNS</t>
  </si>
  <si>
    <t>15-155-60-00-6079</t>
  </si>
  <si>
    <t>ROUTE 47 EXPANSION</t>
  </si>
  <si>
    <t>DUI FINES</t>
  </si>
  <si>
    <t>EQUIPMENT</t>
  </si>
  <si>
    <t>VEHICLES</t>
  </si>
  <si>
    <t>MOWING INCOME</t>
  </si>
  <si>
    <t>INTEREST PAYMENT</t>
  </si>
  <si>
    <t>23-000-42-00-4210</t>
  </si>
  <si>
    <t>ENGINEERING CAPITAL FEE</t>
  </si>
  <si>
    <t>23-000-42-00-4214</t>
  </si>
  <si>
    <t>23-000-42-00-4222</t>
  </si>
  <si>
    <r>
      <t xml:space="preserve">ROAD CONTRIBUTION FEE                            </t>
    </r>
    <r>
      <rPr>
        <b/>
        <sz val="11"/>
        <rFont val="Times New Roman"/>
        <family val="1"/>
      </rPr>
      <t xml:space="preserve"> </t>
    </r>
  </si>
  <si>
    <t>23-000-45-00-4500</t>
  </si>
  <si>
    <t>23-230-97-00-8000</t>
  </si>
  <si>
    <t>42-000-42-00-4208</t>
  </si>
  <si>
    <t>RECAPTURE FEES - WATER &amp; SEWER</t>
  </si>
  <si>
    <t>42-000-49-00-4901</t>
  </si>
  <si>
    <t>42-420-54-00-5498</t>
  </si>
  <si>
    <t>PAYING AGENT FEES</t>
  </si>
  <si>
    <t>51-000-44-00-4424</t>
  </si>
  <si>
    <t>WATER SALES</t>
  </si>
  <si>
    <t>51-000-44-00-4425</t>
  </si>
  <si>
    <t>BULK WATER SALES</t>
  </si>
  <si>
    <t>51-000-44-00-4430</t>
  </si>
  <si>
    <t>WATER METER SALES</t>
  </si>
  <si>
    <t>51-000-44-00-4440</t>
  </si>
  <si>
    <t>WATER INFRASTRUCTURE FEE</t>
  </si>
  <si>
    <t>51-000-44-00-4450</t>
  </si>
  <si>
    <t>WATER CONNECTION FEES</t>
  </si>
  <si>
    <t>51-000-45-00-4500</t>
  </si>
  <si>
    <t>51-000-48-00-4850</t>
  </si>
  <si>
    <t>51-000-49-00-4952</t>
  </si>
  <si>
    <t>51-510-50-00-5010</t>
  </si>
  <si>
    <t>51-510-50-00-5020</t>
  </si>
  <si>
    <t>51-510-52-00-5212</t>
  </si>
  <si>
    <t>51-510-52-00-5214</t>
  </si>
  <si>
    <t>51-510-54-00-5412</t>
  </si>
  <si>
    <t>51-510-54-00-5415</t>
  </si>
  <si>
    <t>51-510-54-00-5426</t>
  </si>
  <si>
    <t>51-510-54-00-5429</t>
  </si>
  <si>
    <t>WATER SAMPLES</t>
  </si>
  <si>
    <t>51-510-54-00-5430</t>
  </si>
  <si>
    <t>51-510-54-00-5440</t>
  </si>
  <si>
    <t>51-510-54-00-5452</t>
  </si>
  <si>
    <t>51-510-54-00-5460</t>
  </si>
  <si>
    <t>51-510-54-00-5462</t>
  </si>
  <si>
    <t>51-510-54-00-5480</t>
  </si>
  <si>
    <t>51-510-54-00-5483</t>
  </si>
  <si>
    <t>JULIE SERVICES</t>
  </si>
  <si>
    <t>51-510-54-00-5485</t>
  </si>
  <si>
    <t>51-510-54-00-5499</t>
  </si>
  <si>
    <t>51-510-56-00-5600</t>
  </si>
  <si>
    <t>51-510-56-00-5620</t>
  </si>
  <si>
    <t>51-510-56-00-5630</t>
  </si>
  <si>
    <t>51-510-56-00-5638</t>
  </si>
  <si>
    <t>TREATMENT FACILITY SUPPLIES</t>
  </si>
  <si>
    <t>51-510-56-00-5640</t>
  </si>
  <si>
    <t>51-510-56-00-5664</t>
  </si>
  <si>
    <t>51-510-56-00-5695</t>
  </si>
  <si>
    <t>51-510-60-00-6079</t>
  </si>
  <si>
    <t>Debt Service - 2003 Debt Certificates</t>
  </si>
  <si>
    <t>51-510-86-00-8000</t>
  </si>
  <si>
    <t>51-510-86-00-8050</t>
  </si>
  <si>
    <t>Debt Service - IEPA Loan L17-156300</t>
  </si>
  <si>
    <t>51-510-89-00-8000</t>
  </si>
  <si>
    <t>51-510-89-00-8050</t>
  </si>
  <si>
    <t>TRANSFER TO GENERAL</t>
  </si>
  <si>
    <t>52-000-44-00-4435</t>
  </si>
  <si>
    <t>SEWER MAINTENANCE FEES</t>
  </si>
  <si>
    <t>52-000-44-00-4455</t>
  </si>
  <si>
    <t>SW CONNECTION FEES - OPERATIONS</t>
  </si>
  <si>
    <t>52-000-44-00-4456</t>
  </si>
  <si>
    <t>SW CONNECTION FEES - CAPITAL</t>
  </si>
  <si>
    <t>52-000-44-00-4465</t>
  </si>
  <si>
    <t>RIVER CROSSING FEES</t>
  </si>
  <si>
    <t>52-000-45-00-4500</t>
  </si>
  <si>
    <t>52-000-46-00-4690</t>
  </si>
  <si>
    <t>52-000-49-00-4901</t>
  </si>
  <si>
    <t>52-520-50-00-5010</t>
  </si>
  <si>
    <t>52-520-50-00-5020</t>
  </si>
  <si>
    <t>52-520-52-00-5212</t>
  </si>
  <si>
    <t>52-520-52-00-5214</t>
  </si>
  <si>
    <t>52-520-54-00-5412</t>
  </si>
  <si>
    <t>52-520-54-00-5415</t>
  </si>
  <si>
    <t>52-520-54-00-5440</t>
  </si>
  <si>
    <t>52-520-54-00-5462</t>
  </si>
  <si>
    <t>52-520-54-00-5480</t>
  </si>
  <si>
    <t>52-520-54-00-5485</t>
  </si>
  <si>
    <t>52-520-56-00-5600</t>
  </si>
  <si>
    <t>52-520-56-00-5610</t>
  </si>
  <si>
    <t>52-520-56-00-5613</t>
  </si>
  <si>
    <t>LIFT STATION MAINTENANCE</t>
  </si>
  <si>
    <t>52-520-56-00-5620</t>
  </si>
  <si>
    <t>52-520-56-00-5630</t>
  </si>
  <si>
    <t>52-520-56-00-5640</t>
  </si>
  <si>
    <t>52-520-56-00-5695</t>
  </si>
  <si>
    <t>52-520-60-00-6079</t>
  </si>
  <si>
    <t>52-520-75-00-7500</t>
  </si>
  <si>
    <t>Debt Service - 2004B Bond</t>
  </si>
  <si>
    <t>52-520-84-00-8000</t>
  </si>
  <si>
    <t>52-520-84-00-8050</t>
  </si>
  <si>
    <t>52-520-90-00-8000</t>
  </si>
  <si>
    <t>52-520-90-00-8050</t>
  </si>
  <si>
    <t>Debt Service - 2011 Refunding Bond</t>
  </si>
  <si>
    <t>Debt Service - IEPA Loan L17-115300</t>
  </si>
  <si>
    <t>52-520-96-00-8000</t>
  </si>
  <si>
    <t>52-520-96-00-8050</t>
  </si>
  <si>
    <t>72-000-47-00-4703</t>
  </si>
  <si>
    <t>AUTUMN CREEK</t>
  </si>
  <si>
    <t>72-000-47-00-4704</t>
  </si>
  <si>
    <t>BLACKBERRY WOODS</t>
  </si>
  <si>
    <t>72-720-60-00-6045</t>
  </si>
  <si>
    <t>RIVERFRONT PARK</t>
  </si>
  <si>
    <t>PROGRAM FEES</t>
  </si>
  <si>
    <t>79-000-44-00-4441</t>
  </si>
  <si>
    <t>CONCESSION REVENUE</t>
  </si>
  <si>
    <t>HOMETOWN DAYS</t>
  </si>
  <si>
    <t>79-000-45-00-4500</t>
  </si>
  <si>
    <t>79-000-48-00-4820</t>
  </si>
  <si>
    <t>79-000-48-00-4846</t>
  </si>
  <si>
    <t>79-000-48-00-4850</t>
  </si>
  <si>
    <t>79-000-49-00-4901</t>
  </si>
  <si>
    <t>79-790-50-00-5010</t>
  </si>
  <si>
    <t>79-790-50-00-5015</t>
  </si>
  <si>
    <t>79-790-50-00-5020</t>
  </si>
  <si>
    <t>79-790-52-00-5212</t>
  </si>
  <si>
    <t>79-790-52-00-5214</t>
  </si>
  <si>
    <t>79-790-54-00-5412</t>
  </si>
  <si>
    <t>79-790-54-00-5415</t>
  </si>
  <si>
    <t>79-790-54-00-5440</t>
  </si>
  <si>
    <t>79-790-54-00-5462</t>
  </si>
  <si>
    <t>79-790-54-00-5466</t>
  </si>
  <si>
    <t>79-790-54-00-5485</t>
  </si>
  <si>
    <t>79-790-56-00-5600</t>
  </si>
  <si>
    <t>79-790-56-00-5620</t>
  </si>
  <si>
    <t>79-790-56-00-5630</t>
  </si>
  <si>
    <t>79-790-56-00-5640</t>
  </si>
  <si>
    <t>CONCESSION WAGES</t>
  </si>
  <si>
    <t>PRE-SCHOOL WAGES</t>
  </si>
  <si>
    <t>INSTRUCTORS WAGES</t>
  </si>
  <si>
    <t>SCHOLARSHIPS</t>
  </si>
  <si>
    <t>HOMETOWN DAYS SUPPLIES</t>
  </si>
  <si>
    <t>PROGRAM SUPPLIES</t>
  </si>
  <si>
    <t>CONCESSION SUPPLIES</t>
  </si>
  <si>
    <t>82-000-41-00-4120</t>
  </si>
  <si>
    <t>82-000-41-00-4170</t>
  </si>
  <si>
    <t>82-000-43-00-4330</t>
  </si>
  <si>
    <t>LIBRARY FINES</t>
  </si>
  <si>
    <t>82-000-44-00-4401</t>
  </si>
  <si>
    <t>LIBRARY SUBSCRIPTION CARDS</t>
  </si>
  <si>
    <t>82-000-44-00-4422</t>
  </si>
  <si>
    <t>COPY FEES</t>
  </si>
  <si>
    <t>82-000-45-00-4500</t>
  </si>
  <si>
    <t>82-000-48-00-4820</t>
  </si>
  <si>
    <t>82-000-48-00-4850</t>
  </si>
  <si>
    <t>82-820-50-00-5010</t>
  </si>
  <si>
    <t>82-820-50-00-5015</t>
  </si>
  <si>
    <t>82-820-52-00-5212</t>
  </si>
  <si>
    <t>82-820-52-00-5214</t>
  </si>
  <si>
    <t>82-820-52-00-5216</t>
  </si>
  <si>
    <t>82-820-52-00-5222</t>
  </si>
  <si>
    <t>82-820-52-00-5223</t>
  </si>
  <si>
    <t>82-820-54-00-5412</t>
  </si>
  <si>
    <t>82-820-54-00-5415</t>
  </si>
  <si>
    <t>82-820-54-00-5426</t>
  </si>
  <si>
    <t>82-820-54-00-5440</t>
  </si>
  <si>
    <t>82-820-54-00-5452</t>
  </si>
  <si>
    <t>82-820-54-00-5460</t>
  </si>
  <si>
    <t>82-820-54-00-5462</t>
  </si>
  <si>
    <t>82-820-54-00-5466</t>
  </si>
  <si>
    <t>82-820-54-00-5468</t>
  </si>
  <si>
    <t>AUTOMATION</t>
  </si>
  <si>
    <t>82-820-54-00-5480</t>
  </si>
  <si>
    <t>82-820-54-00-5495</t>
  </si>
  <si>
    <t>82-820-56-00-5610</t>
  </si>
  <si>
    <t>82-820-56-00-5620</t>
  </si>
  <si>
    <t>82-820-56-00-5671</t>
  </si>
  <si>
    <t>LIBRARY PROGRAMMING</t>
  </si>
  <si>
    <t>82-820-56-00-5676</t>
  </si>
  <si>
    <t>EMPLOYEE RECOGNITION</t>
  </si>
  <si>
    <t>AUDIO BOOKS</t>
  </si>
  <si>
    <t>82-820-56-00-5685</t>
  </si>
  <si>
    <t>DVD'S</t>
  </si>
  <si>
    <t>Debt Service - 2006 Bond</t>
  </si>
  <si>
    <t>Library Debt Service</t>
  </si>
  <si>
    <t>Countryside TIF</t>
  </si>
  <si>
    <t>87-870-54-00-5498</t>
  </si>
  <si>
    <t>Downtown TIF</t>
  </si>
  <si>
    <t>88-880-60-00-6079</t>
  </si>
  <si>
    <t>Finance</t>
  </si>
  <si>
    <t>Police</t>
  </si>
  <si>
    <t>Expenditures</t>
  </si>
  <si>
    <t>Surplus(Deficit)</t>
  </si>
  <si>
    <t>Expenses</t>
  </si>
  <si>
    <t>Fund Balance</t>
  </si>
  <si>
    <t>01-640-99-00-9982</t>
  </si>
  <si>
    <t>TRANSFER TO LIBRARY OPERATIONS</t>
  </si>
  <si>
    <t>82-000-49-00-4901</t>
  </si>
  <si>
    <t>Administration</t>
  </si>
  <si>
    <t>GENERAL FUND - 01</t>
  </si>
  <si>
    <t>51-510-52-00-5231</t>
  </si>
  <si>
    <t>52-520-52-00-5231</t>
  </si>
  <si>
    <t>51-510-52-00-5230</t>
  </si>
  <si>
    <t>52-520-52-00-5230</t>
  </si>
  <si>
    <t>01-110-52-00-5216</t>
  </si>
  <si>
    <t>01-110-52-00-5222</t>
  </si>
  <si>
    <t>01-110-52-00-5223</t>
  </si>
  <si>
    <t>01-120-52-00-5216</t>
  </si>
  <si>
    <t>01-120-52-00-5222</t>
  </si>
  <si>
    <t>01-120-52-00-5223</t>
  </si>
  <si>
    <t>01-210-52-00-5216</t>
  </si>
  <si>
    <t>01-210-52-00-5222</t>
  </si>
  <si>
    <t>01-210-52-00-5223</t>
  </si>
  <si>
    <t>01-220-52-00-5216</t>
  </si>
  <si>
    <t>01-220-52-00-5222</t>
  </si>
  <si>
    <t>01-220-52-00-5223</t>
  </si>
  <si>
    <t>01-410-52-00-5216</t>
  </si>
  <si>
    <t>01-410-52-00-5222</t>
  </si>
  <si>
    <t>01-410-52-00-5223</t>
  </si>
  <si>
    <t>51-510-52-00-5216</t>
  </si>
  <si>
    <t>51-510-52-00-5222</t>
  </si>
  <si>
    <t>51-510-52-00-5223</t>
  </si>
  <si>
    <t>52-520-52-00-5216</t>
  </si>
  <si>
    <t>52-520-52-00-5222</t>
  </si>
  <si>
    <t>52-520-52-00-5223</t>
  </si>
  <si>
    <t>79-790-52-00-5216</t>
  </si>
  <si>
    <t>79-790-52-00-5222</t>
  </si>
  <si>
    <t>79-790-52-00-5223</t>
  </si>
  <si>
    <t>DENTAL INSURANCE</t>
  </si>
  <si>
    <t>01-110-52-00-5224</t>
  </si>
  <si>
    <t>VISION INSURANCE</t>
  </si>
  <si>
    <t>01-120-52-00-5224</t>
  </si>
  <si>
    <t>01-210-52-00-5224</t>
  </si>
  <si>
    <t>01-220-52-00-5224</t>
  </si>
  <si>
    <t>01-410-52-00-5224</t>
  </si>
  <si>
    <t>51-510-52-00-5224</t>
  </si>
  <si>
    <t>52-520-52-00-5224</t>
  </si>
  <si>
    <t>79-790-52-00-5224</t>
  </si>
  <si>
    <t>82-820-52-00-5224</t>
  </si>
  <si>
    <t>Parks Department</t>
  </si>
  <si>
    <t>Recreation Department</t>
  </si>
  <si>
    <t>Administrative Services</t>
  </si>
  <si>
    <t>Library Operations</t>
  </si>
  <si>
    <t>Community Development</t>
  </si>
  <si>
    <t>Cash Flow - Surplus(Deficit)</t>
  </si>
  <si>
    <t>General</t>
  </si>
  <si>
    <t>Fox Hill</t>
  </si>
  <si>
    <t>Sunflower</t>
  </si>
  <si>
    <t>Water</t>
  </si>
  <si>
    <t>Sewer</t>
  </si>
  <si>
    <t>Land Cash</t>
  </si>
  <si>
    <t>NON-HOME RULE SALES TAX</t>
  </si>
  <si>
    <t>79-795-50-00-5010</t>
  </si>
  <si>
    <t>79-795-50-00-5015</t>
  </si>
  <si>
    <t>79-795-50-00-5045</t>
  </si>
  <si>
    <t>79-795-50-00-5046</t>
  </si>
  <si>
    <t>79-795-50-00-5052</t>
  </si>
  <si>
    <t>79-795-52-00-5212</t>
  </si>
  <si>
    <t>79-795-52-00-5214</t>
  </si>
  <si>
    <t>79-795-52-00-5216</t>
  </si>
  <si>
    <t>79-795-52-00-5222</t>
  </si>
  <si>
    <t>79-795-52-00-5223</t>
  </si>
  <si>
    <t>79-795-52-00-5224</t>
  </si>
  <si>
    <t>79-795-54-00-5412</t>
  </si>
  <si>
    <t>79-795-54-00-5415</t>
  </si>
  <si>
    <t>79-795-54-00-5426</t>
  </si>
  <si>
    <t>79-795-54-00-5440</t>
  </si>
  <si>
    <t>79-795-54-00-5447</t>
  </si>
  <si>
    <t>79-795-54-00-5452</t>
  </si>
  <si>
    <t>79-795-54-00-5462</t>
  </si>
  <si>
    <t>79-795-54-00-5480</t>
  </si>
  <si>
    <t>79-795-54-00-5485</t>
  </si>
  <si>
    <t>79-795-54-00-5495</t>
  </si>
  <si>
    <t>79-795-56-00-5602</t>
  </si>
  <si>
    <t>79-795-56-00-5606</t>
  </si>
  <si>
    <t>79-795-56-00-5607</t>
  </si>
  <si>
    <t>79-795-56-00-5610</t>
  </si>
  <si>
    <t>79-795-56-00-5620</t>
  </si>
  <si>
    <t>79-795-56-00-5640</t>
  </si>
  <si>
    <t>OTHER LICENSES &amp; PERMITS</t>
  </si>
  <si>
    <t>01-110-54-00-5485</t>
  </si>
  <si>
    <t>01-210-54-00-5485</t>
  </si>
  <si>
    <t>01-220-54-00-5485</t>
  </si>
  <si>
    <t>51-000-46-00-4690</t>
  </si>
  <si>
    <t>01-000-40-00-4044</t>
  </si>
  <si>
    <t>23-230-60-00-6094</t>
  </si>
  <si>
    <t>KENCOM</t>
  </si>
  <si>
    <t>01-640-54-00-5449</t>
  </si>
  <si>
    <t>88-880-60-00-6000</t>
  </si>
  <si>
    <t>PROJECT COSTS</t>
  </si>
  <si>
    <t>72-000-41-00-4175</t>
  </si>
  <si>
    <t>01-640-54-00-5450</t>
  </si>
  <si>
    <t>INFORMATION TECHNOLOGY SERVICES</t>
  </si>
  <si>
    <t>79-000-48-00-4825</t>
  </si>
  <si>
    <t>79-790-54-00-5495</t>
  </si>
  <si>
    <t>84-000-45-00-4500</t>
  </si>
  <si>
    <t>82-820-52-00-5231</t>
  </si>
  <si>
    <t>CITY</t>
  </si>
  <si>
    <t>Park &amp; Recreation</t>
  </si>
  <si>
    <t>Library</t>
  </si>
  <si>
    <t>Library Ops</t>
  </si>
  <si>
    <t>01-220-56-00-5695</t>
  </si>
  <si>
    <t>79-000-46-00-4690</t>
  </si>
  <si>
    <t>52-520-54-00-5430</t>
  </si>
  <si>
    <t>51-510-60-00-6060</t>
  </si>
  <si>
    <t>Liability Insurance</t>
  </si>
  <si>
    <t>Unemployment Ins</t>
  </si>
  <si>
    <t>Health Insurance</t>
  </si>
  <si>
    <t>Dental Insurance</t>
  </si>
  <si>
    <t>Vision Insurance</t>
  </si>
  <si>
    <t>82-820-52-00-5230</t>
  </si>
  <si>
    <t>Debt Service</t>
  </si>
  <si>
    <t>51-510-54-00-5498</t>
  </si>
  <si>
    <t>52-520-54-00-5499</t>
  </si>
  <si>
    <t>52-520-54-00-5498</t>
  </si>
  <si>
    <t>51-510-54-00-5448</t>
  </si>
  <si>
    <t>HOTEL TAX REBATE</t>
  </si>
  <si>
    <t>01-000-46-00-4604</t>
  </si>
  <si>
    <t>REIMB - ENGINEERING EXPENSES</t>
  </si>
  <si>
    <t>01-110-54-00-5448</t>
  </si>
  <si>
    <t>82-820-54-00-5498</t>
  </si>
  <si>
    <t>Budget</t>
  </si>
  <si>
    <t xml:space="preserve">DEVELOPMENT FEES </t>
  </si>
  <si>
    <t>84-000-42-00-4214</t>
  </si>
  <si>
    <t>PROPERTY &amp; BLDG MAINT SERVICES</t>
  </si>
  <si>
    <t>PROPERTY &amp; BLDG MAINT SUPPLIES</t>
  </si>
  <si>
    <t>51-510-54-00-5445</t>
  </si>
  <si>
    <t>TREATMENT FACILITY SERVICES</t>
  </si>
  <si>
    <t>52-520-54-00-5444</t>
  </si>
  <si>
    <t>LIFT STATION SERVICES</t>
  </si>
  <si>
    <t>01-540-54-00-5441</t>
  </si>
  <si>
    <t>GARBAGE SERVICES - SENIOR SUBSIDY</t>
  </si>
  <si>
    <t>01-210-50-00-5011</t>
  </si>
  <si>
    <t>SALARIES - SERGEANTS</t>
  </si>
  <si>
    <t>.</t>
  </si>
  <si>
    <t>01-210-56-00-5650</t>
  </si>
  <si>
    <t>COMMUNITY SERVICES</t>
  </si>
  <si>
    <t>OFFENDER REGISTRATION FEES</t>
  </si>
  <si>
    <t>Motor Fuel Tax</t>
  </si>
  <si>
    <t>Police Capital</t>
  </si>
  <si>
    <t>City Wide Capital</t>
  </si>
  <si>
    <t>City</t>
  </si>
  <si>
    <t>Lib</t>
  </si>
  <si>
    <t>01-640-52-00-5240</t>
  </si>
  <si>
    <t>01-640-52-00-5241</t>
  </si>
  <si>
    <t>01-640-52-00-5242</t>
  </si>
  <si>
    <t>RETIREES - GROUP HEALTH INSURANCE</t>
  </si>
  <si>
    <t>RETIREES - DENTAL INSURANCE</t>
  </si>
  <si>
    <t>RETIREES - VISION INSURANCE</t>
  </si>
  <si>
    <t>GENERAL FUND (01)</t>
  </si>
  <si>
    <t xml:space="preserve">The General Fund is the City’s primary operating fund.  It accounts for major tax revenue used to support administrative and public safety functions.    </t>
  </si>
  <si>
    <t>Adopted</t>
  </si>
  <si>
    <t>Taxes</t>
  </si>
  <si>
    <t>Intergovernmental</t>
  </si>
  <si>
    <t>Licenses &amp; Permits</t>
  </si>
  <si>
    <t>Fines &amp; Forfeits</t>
  </si>
  <si>
    <t>Charges for Service</t>
  </si>
  <si>
    <t>Investment Earnings</t>
  </si>
  <si>
    <t>Reimbursements</t>
  </si>
  <si>
    <t>Miscellaneous</t>
  </si>
  <si>
    <t>Other Financing Sources</t>
  </si>
  <si>
    <t>Total Revenue</t>
  </si>
  <si>
    <t>Salaries</t>
  </si>
  <si>
    <t>Benefits</t>
  </si>
  <si>
    <t>Contractual Services</t>
  </si>
  <si>
    <t>Supplies</t>
  </si>
  <si>
    <t>Capital Outlay</t>
  </si>
  <si>
    <t>Other Financing Uses</t>
  </si>
  <si>
    <t>Total Expenditures</t>
  </si>
  <si>
    <t>Surplus (Deficit)</t>
  </si>
  <si>
    <t>Ending Fund Balance</t>
  </si>
  <si>
    <t>Fox Hill SSA Fund (11)</t>
  </si>
  <si>
    <t>This fund was created for the purpose of maintaining the common areas of the Fox Hill Estates (SSA 2004-201) subdivision.  All money for the fund is derived from property taxes levied on homeowners in the subdivision.</t>
  </si>
  <si>
    <t>Sunflower SSA Fund (12)</t>
  </si>
  <si>
    <t>This fund was created for the purpose of maintaining the common areas of the Sunflower Estates (SSA 2006-119) subdivision.  All money for the fund is derived from property taxes levied on homeowners in the subdivision.</t>
  </si>
  <si>
    <t>Motor Fuel Tax Fund (15)</t>
  </si>
  <si>
    <t>City-Wide Capital Fund (23)</t>
  </si>
  <si>
    <t>Debt Service Fund (42)</t>
  </si>
  <si>
    <t>Water Fund (51)</t>
  </si>
  <si>
    <t xml:space="preserve">The Water Fund is an enterprise fund which is comprised of both a capital and operational budget. The capital portion is used for the improvement and expansion of water infrastructure, while the operational side is used to service and maintain City water systems.   </t>
  </si>
  <si>
    <t>Developer Commitments</t>
  </si>
  <si>
    <t>Total Expenses</t>
  </si>
  <si>
    <t>Ending Fund Balance Equivalent</t>
  </si>
  <si>
    <t>Sewer Fund (52)</t>
  </si>
  <si>
    <t>The Sewer Fund is an enterprise fund which is comprised of both a capital and operational budget.  The capital portion is used for improvement and expansion of the sanitary sewer infrastructure while the operational side allows the City to service and maintain sanitary sewer systems.</t>
  </si>
  <si>
    <t>Land Cash Fund (72)</t>
  </si>
  <si>
    <t xml:space="preserve">Land-Cash funds are dedicated by developers through the contribution ordinance to serve the immediate and future needs of park and recreation of residents in new subdivisions. Land for park development and cash spent on recreational facilities is often matched through grant funding to meet the community’s recreation needs at a lower cost to the City. </t>
  </si>
  <si>
    <t>Land Cash Contributions</t>
  </si>
  <si>
    <t>Parks and Recreation Fund (79)</t>
  </si>
  <si>
    <t>This fund accounts for the daily operations of the  Parks and Recreation Department.  Programs, classes, special events and maintenance of City wide park land and public facilities make up the day to day operations.  Programs and classes consist of a wide variety of options serving children through senior citizens.  Special events range from Music Under the Stars to Home Town Days.  City wide maintenance consists of over two hundred acres at more than fifty sites including buildings, boulevards, parks, utility locations and natural areas.</t>
  </si>
  <si>
    <t>Library Operations Fund (82)</t>
  </si>
  <si>
    <t>The Yorkville Public Library provides the people of the community, from pre-school through maturity, with access to a collection of books and other materials which will serve their educational, cultural and recreational needs.  The Library board and staff strive to provide the community an environment that promotes the love of reading.</t>
  </si>
  <si>
    <t>Library Capital Fund (84)</t>
  </si>
  <si>
    <t>Countryside TIF Fund (87)</t>
  </si>
  <si>
    <t>The Countryside TIF was created in February of 2005, with the intent of constructing a future retail development at Countryside Center.  This TIF is located at the northwest corner of US Route 34 and IL Route 47.</t>
  </si>
  <si>
    <t>Downtown TIF Fund (88)</t>
  </si>
  <si>
    <t>The Downtown TIF was created in 2006, in order to finance a mixed use development in the downtown area.</t>
  </si>
  <si>
    <t>ADMINISTRATION DEPARTMENT</t>
  </si>
  <si>
    <t>Total Administration</t>
  </si>
  <si>
    <t>FINANCE DEPARTMENT</t>
  </si>
  <si>
    <t>POLICE DEPARTMENT</t>
  </si>
  <si>
    <t>COMMUNITY DEVELOPMENT DEPARTMENT</t>
  </si>
  <si>
    <t>The primary focus of the Community Development Department is to ensure that all existing and new construction is consistent with the overall development goals of the City which entails short and long-range planning, administration of zoning regulations, building permits issuance and code enforcement. The department also provides staff support to the City Council, Plan Commission, Zoning Board of Appeals and Park Board and assists in the review of all development plans proposed within the United City of Yorkville.</t>
  </si>
  <si>
    <t>Total Community Development</t>
  </si>
  <si>
    <t>The Public Works Department is an integral part of the United City of Yorkville.  We provide high quality drinking water, efficient disposal of sanitary waste and maintain a comprehensive road and storm sewer network to ensure the safety and quality of life for the citizens of Yorkville.</t>
  </si>
  <si>
    <t>ADMINISTRATIVE SERVICES DEPARTMENT</t>
  </si>
  <si>
    <t>United City of Yorkville</t>
  </si>
  <si>
    <t>FUND</t>
  </si>
  <si>
    <t>General Fund</t>
  </si>
  <si>
    <t>Special Revenue Funds</t>
  </si>
  <si>
    <t>Parks and Recreation</t>
  </si>
  <si>
    <t>Fox Hill SSA</t>
  </si>
  <si>
    <t>Sunflower SSA</t>
  </si>
  <si>
    <t>Debt Service Fund</t>
  </si>
  <si>
    <t>Capital Project Funds</t>
  </si>
  <si>
    <t>Public Works Capital</t>
  </si>
  <si>
    <t>City-Wide Capital</t>
  </si>
  <si>
    <t>Enterprise Funds</t>
  </si>
  <si>
    <t>Library Funds</t>
  </si>
  <si>
    <t>Library Capital</t>
  </si>
  <si>
    <t>Library Fund</t>
  </si>
  <si>
    <t xml:space="preserve">Other </t>
  </si>
  <si>
    <t>Inter-</t>
  </si>
  <si>
    <t>Licenses &amp;</t>
  </si>
  <si>
    <t>Fines &amp;</t>
  </si>
  <si>
    <t xml:space="preserve">Charges </t>
  </si>
  <si>
    <t>Investment</t>
  </si>
  <si>
    <t>Reimb-</t>
  </si>
  <si>
    <t>Miscel-</t>
  </si>
  <si>
    <t>Land</t>
  </si>
  <si>
    <t xml:space="preserve">Financing </t>
  </si>
  <si>
    <t>Fund</t>
  </si>
  <si>
    <t>governmental</t>
  </si>
  <si>
    <t>Permits</t>
  </si>
  <si>
    <t>Forfeits</t>
  </si>
  <si>
    <t>for Services</t>
  </si>
  <si>
    <t>Earnings</t>
  </si>
  <si>
    <t>ursements</t>
  </si>
  <si>
    <t>laneous</t>
  </si>
  <si>
    <t>Cash</t>
  </si>
  <si>
    <t>Sources</t>
  </si>
  <si>
    <t>Total</t>
  </si>
  <si>
    <t>Contractual</t>
  </si>
  <si>
    <t>Capital</t>
  </si>
  <si>
    <t>Debt</t>
  </si>
  <si>
    <t>Financing</t>
  </si>
  <si>
    <t>Services</t>
  </si>
  <si>
    <t>Outlay</t>
  </si>
  <si>
    <t>Service</t>
  </si>
  <si>
    <t>Uses</t>
  </si>
  <si>
    <t>Fund Balance Summary</t>
  </si>
  <si>
    <t>Beginning</t>
  </si>
  <si>
    <t>Budgeted</t>
  </si>
  <si>
    <t xml:space="preserve">Budgeted </t>
  </si>
  <si>
    <t>Surplus</t>
  </si>
  <si>
    <t>Ending</t>
  </si>
  <si>
    <t>Revenues</t>
  </si>
  <si>
    <t>(Deficit)</t>
  </si>
  <si>
    <t>Totals</t>
  </si>
  <si>
    <t xml:space="preserve">Fund Balance History </t>
  </si>
  <si>
    <t>Enterprise Funds *</t>
  </si>
  <si>
    <t>*</t>
  </si>
  <si>
    <t xml:space="preserve">Full Time </t>
  </si>
  <si>
    <t>Overtime</t>
  </si>
  <si>
    <t>Part Time</t>
  </si>
  <si>
    <t>BUILD PROGRAM</t>
  </si>
  <si>
    <t>51-000-42-00-4216</t>
  </si>
  <si>
    <t>51-510-54-00-5405</t>
  </si>
  <si>
    <t>52-000-42-00-4216</t>
  </si>
  <si>
    <t>52-520-54-00-5405</t>
  </si>
  <si>
    <t>Cash Flow - Fund Balance</t>
  </si>
  <si>
    <t>TOTAL REVENUES</t>
  </si>
  <si>
    <t>TOTAL EXPENDITURES</t>
  </si>
  <si>
    <t>52-520-92-00-8000</t>
  </si>
  <si>
    <t>52-520-92-00-8050</t>
  </si>
  <si>
    <t>PARK RENTALS</t>
  </si>
  <si>
    <t>51-000-48-00-4820</t>
  </si>
  <si>
    <t xml:space="preserve">RENTAL INCOME </t>
  </si>
  <si>
    <t>52-520-99-00-9951</t>
  </si>
  <si>
    <t>Kendall County Loan - River Road Bridge</t>
  </si>
  <si>
    <t>Route 47 Expansion Project</t>
  </si>
  <si>
    <t>ELECTRONIC CITATION FEES</t>
  </si>
  <si>
    <t>84-840-56-00-5683</t>
  </si>
  <si>
    <t>84-840-56-00-5684</t>
  </si>
  <si>
    <t>84-840-56-00-5685</t>
  </si>
  <si>
    <t>84-840-56-00-5635</t>
  </si>
  <si>
    <t>BOOKS</t>
  </si>
  <si>
    <t>84-840-56-00-5686</t>
  </si>
  <si>
    <t>23-000-42-00-4216</t>
  </si>
  <si>
    <t>BUILD PROGRAM PERMITS</t>
  </si>
  <si>
    <t>23-230-54-00-5405</t>
  </si>
  <si>
    <t>79-000-44-00-4402</t>
  </si>
  <si>
    <t>SPECIAL EVENTS</t>
  </si>
  <si>
    <t>79-000-44-00-4403</t>
  </si>
  <si>
    <t>CHILD DEVELOPMENT</t>
  </si>
  <si>
    <t>79-000-44-00-4404</t>
  </si>
  <si>
    <t>MFT</t>
  </si>
  <si>
    <t>79-790-56-00-5695</t>
  </si>
  <si>
    <t>CIRCUIT COURT FINES</t>
  </si>
  <si>
    <t>Total Finance</t>
  </si>
  <si>
    <t xml:space="preserve">Total Police </t>
  </si>
  <si>
    <t xml:space="preserve">Total Public Works </t>
  </si>
  <si>
    <t>Total Admin Services &amp; Transfers</t>
  </si>
  <si>
    <t>SALARIES &amp; WAGES</t>
  </si>
  <si>
    <t>EXCISE TAX</t>
  </si>
  <si>
    <t>23-230-60-00-6058</t>
  </si>
  <si>
    <t xml:space="preserve">US 34 (IL 47 / ORCHARD RD) PROJECT </t>
  </si>
  <si>
    <t>23-230-60-00-6059</t>
  </si>
  <si>
    <t>79-000-48-00-4843</t>
  </si>
  <si>
    <t>TRANSFER TO PARKS &amp; RECREATION</t>
  </si>
  <si>
    <t>23-000-42-00-4218</t>
  </si>
  <si>
    <t>DEVELOPMENT FEES - MUNICIPAL BLDG</t>
  </si>
  <si>
    <t>DEVELOPMENT FEES - POLICE CAPITAL</t>
  </si>
  <si>
    <t>DEVELOPMENT FEES - PW CAPITAL</t>
  </si>
  <si>
    <t>25-205-54-00-5495</t>
  </si>
  <si>
    <t>25-205-60-00-6060</t>
  </si>
  <si>
    <t>25-205-60-00-6070</t>
  </si>
  <si>
    <t>25-215-54-00-5405</t>
  </si>
  <si>
    <t>25-215-54-00-5448</t>
  </si>
  <si>
    <t>25-215-56-00-5620</t>
  </si>
  <si>
    <t>25-215-60-00-6060</t>
  </si>
  <si>
    <t>25-215-60-00-6070</t>
  </si>
  <si>
    <t>25-215-92-00-8000</t>
  </si>
  <si>
    <t>25-215-92-00-8050</t>
  </si>
  <si>
    <t>25-225-60-00-6060</t>
  </si>
  <si>
    <t>25-225-92-00-8000</t>
  </si>
  <si>
    <t>25-225-92-00-8050</t>
  </si>
  <si>
    <t>Vehicle &amp; Equipment</t>
  </si>
  <si>
    <t>Vehicle and Equipment Fund (25)</t>
  </si>
  <si>
    <t>Police Capital Expenditures</t>
  </si>
  <si>
    <t>Public Works Capital Expenditures</t>
  </si>
  <si>
    <t>Police Capital Fund Balance</t>
  </si>
  <si>
    <t>Public Works Capital Fund Balance</t>
  </si>
  <si>
    <t>City-Wide Capital Expenditures</t>
  </si>
  <si>
    <t>Sub-Total Expenditures</t>
  </si>
  <si>
    <t>Account Number</t>
  </si>
  <si>
    <t>185 Wolf Street Building</t>
  </si>
  <si>
    <t>Parks &amp; Recreation Capital</t>
  </si>
  <si>
    <t>Fund Balance Equivalent</t>
  </si>
  <si>
    <t>01-110-54-00-5460</t>
  </si>
  <si>
    <t>84-840-54-00-5460</t>
  </si>
  <si>
    <t>DEVELOPMENT FEES - PARK CAPITAL</t>
  </si>
  <si>
    <t>MISCELLANEOUS INCOME - PW CAPITAL</t>
  </si>
  <si>
    <t>INVESTMENT EARNINGS - PARK CAPITAL</t>
  </si>
  <si>
    <t>MISCELLANEOUS INCOME - POLICE CAPITAL</t>
  </si>
  <si>
    <t>LATE PENALTIES - GARBAGE</t>
  </si>
  <si>
    <t>LATE PENALTIES - SEWER</t>
  </si>
  <si>
    <t>LATE PENALTIES - WATER</t>
  </si>
  <si>
    <t>01-410-54-00-5490</t>
  </si>
  <si>
    <t>VEHICLE MAINTENANCE SERVICES</t>
  </si>
  <si>
    <t>01-410-56-00-5628</t>
  </si>
  <si>
    <t>VEHICLE MAINTENANCE SUPPLIES</t>
  </si>
  <si>
    <t>51-510-54-00-5490</t>
  </si>
  <si>
    <t>51-510-56-00-5628</t>
  </si>
  <si>
    <t>52-520-54-00-5490</t>
  </si>
  <si>
    <t>52-520-56-00-5628</t>
  </si>
  <si>
    <t>51-510-60-00-6070</t>
  </si>
  <si>
    <t>15-155-60-00-6025</t>
  </si>
  <si>
    <t>01-410-54-00-5435</t>
  </si>
  <si>
    <t>TRAFFIC SIGNAL MAINTENANCE</t>
  </si>
  <si>
    <t>ADJUDICATION SERVICES</t>
  </si>
  <si>
    <t>Fund Balance - Police Capital</t>
  </si>
  <si>
    <t>Fund Balance - Public Works Capital</t>
  </si>
  <si>
    <t>Fund Balance - Parks &amp; Rec Capital</t>
  </si>
  <si>
    <t>12-112-54-00-5416</t>
  </si>
  <si>
    <t>POND MAINTENANCE</t>
  </si>
  <si>
    <t>FY 2019</t>
  </si>
  <si>
    <t>01-210-54-00-5422</t>
  </si>
  <si>
    <t>VEHICLE &amp; EQUIPMENT CHARGEBACK</t>
  </si>
  <si>
    <t>POLICE CHARGEBACK</t>
  </si>
  <si>
    <t>PUBLIC WORKS CHARGEBACK</t>
  </si>
  <si>
    <t>01-410-54-00-5422</t>
  </si>
  <si>
    <t>01-640-54-00-5439</t>
  </si>
  <si>
    <t>AMUSEMENT TAX REBATE</t>
  </si>
  <si>
    <t>23-230-54-00-5465</t>
  </si>
  <si>
    <t>Operating Funds</t>
  </si>
  <si>
    <t>51-000-44-00-4426</t>
  </si>
  <si>
    <t>01-000-44-00-4407</t>
  </si>
  <si>
    <t>01-000-49-00-4916</t>
  </si>
  <si>
    <t>01-000-43-00-4323</t>
  </si>
  <si>
    <t>23-216-99-00-9901</t>
  </si>
  <si>
    <t>PRINCIPAL PAYMENT</t>
  </si>
  <si>
    <t>23-000-44-00-4440</t>
  </si>
  <si>
    <t>ROAD INFRASTRUCTURE FEE</t>
  </si>
  <si>
    <t>TIF INCENTIVE PAYOUT</t>
  </si>
  <si>
    <t>88-880-54-00-5425</t>
  </si>
  <si>
    <t>Debt Service - 2013 Refunding Bond</t>
  </si>
  <si>
    <t>87-870-93-00-8000</t>
  </si>
  <si>
    <t>87-870-93-00-8050</t>
  </si>
  <si>
    <t>52-000-44-00-4440</t>
  </si>
  <si>
    <t>52-000-44-00-4462</t>
  </si>
  <si>
    <t>SEWER INFRASTRUCTURE FEE</t>
  </si>
  <si>
    <t>United City of Yorkville - Consolidated Budget</t>
  </si>
  <si>
    <t>Yorkville Public Library - Consolidated Budget</t>
  </si>
  <si>
    <t xml:space="preserve">BUSINESS DISTRICT REBATE </t>
  </si>
  <si>
    <t>79-795-54-00-5460</t>
  </si>
  <si>
    <t>FY 2020</t>
  </si>
  <si>
    <t>FY 2021</t>
  </si>
  <si>
    <t>FY 2022</t>
  </si>
  <si>
    <t>FY 2023</t>
  </si>
  <si>
    <t>FY 2024</t>
  </si>
  <si>
    <t>FY 2025</t>
  </si>
  <si>
    <t>FY 2026</t>
  </si>
  <si>
    <t>Variance</t>
  </si>
  <si>
    <t>The Library Capital Fund derives its revenue from monies collected from building permits.  The revenue is used for Library building maintenance and associated capital, contractual and supply purchases.</t>
  </si>
  <si>
    <t>01-210-50-00-5008</t>
  </si>
  <si>
    <t>Property Taxes</t>
  </si>
  <si>
    <t>Corporate</t>
  </si>
  <si>
    <t>Police Pension</t>
  </si>
  <si>
    <t>Building Permits Revenue</t>
  </si>
  <si>
    <t>23-230-60-00-6025</t>
  </si>
  <si>
    <t>TRAVEL &amp; LODGING</t>
  </si>
  <si>
    <t>PRINTING &amp; DUPLICATING</t>
  </si>
  <si>
    <t>DUES &amp; SUBSCRIPTIONS</t>
  </si>
  <si>
    <t>REPAIR &amp; MAINTENANCE</t>
  </si>
  <si>
    <t>OUTSIDE REPAIR &amp; MAINTENANCE</t>
  </si>
  <si>
    <t>METERS &amp; PARTS</t>
  </si>
  <si>
    <t>ATHLETICS &amp; FITNESS</t>
  </si>
  <si>
    <t>SPONSORSHIPS &amp; DONATIONS</t>
  </si>
  <si>
    <t>COMPACT DISCS &amp; OTHER MUSIC</t>
  </si>
  <si>
    <t>ROAD TO BETTER ROADS PROGRAM</t>
  </si>
  <si>
    <t>Transfers In</t>
  </si>
  <si>
    <t>51-510-60-00-6025</t>
  </si>
  <si>
    <t>52-520-60-00-6025</t>
  </si>
  <si>
    <t>01-110-50-00-5010</t>
  </si>
  <si>
    <t>23-000-46-00-4660</t>
  </si>
  <si>
    <t>REIMB - PUSH FOR THE PATH</t>
  </si>
  <si>
    <t>VIDEO GAMING TAX</t>
  </si>
  <si>
    <t>SALE OF CAPITAL ASSETS - POLICE CAPITAL</t>
  </si>
  <si>
    <t>SALE OF CAPITAL ASSETS</t>
  </si>
  <si>
    <t>INTEREST EXPENSE</t>
  </si>
  <si>
    <t>51-510-54-00-5495</t>
  </si>
  <si>
    <t>52-520-54-00-5495</t>
  </si>
  <si>
    <t>23-216-54-00-5446</t>
  </si>
  <si>
    <t>23-216-56-00-5656</t>
  </si>
  <si>
    <t>15-155-60-00-6004</t>
  </si>
  <si>
    <t>BASELINE ROAD BRIDGE REPAIRS</t>
  </si>
  <si>
    <t>51-510-56-00-5665</t>
  </si>
  <si>
    <t>JULIE SUPPLIES</t>
  </si>
  <si>
    <t>E-BOOKS SUBSCRIPTION</t>
  </si>
  <si>
    <t>SALE OF CAPITAL ASSETS - PW CAPITAL</t>
  </si>
  <si>
    <t>25-225-60-00-6070</t>
  </si>
  <si>
    <t>12-000-40-00-4000</t>
  </si>
  <si>
    <t xml:space="preserve">PROPERTY TAXES                        </t>
  </si>
  <si>
    <t>11-000-40-00-4000</t>
  </si>
  <si>
    <t xml:space="preserve">PROPERTY TAXES                             </t>
  </si>
  <si>
    <t>82-000-40-00-4000</t>
  </si>
  <si>
    <t xml:space="preserve">PROPERTY TAXES                         </t>
  </si>
  <si>
    <t>87-000-40-00-4000</t>
  </si>
  <si>
    <t>88-000-40-00-4000</t>
  </si>
  <si>
    <t>PARKS &amp; RECREATION CHARGEBACK</t>
  </si>
  <si>
    <t>79-790-54-00-5422</t>
  </si>
  <si>
    <t>Parks &amp; Rec Capital Expenditures</t>
  </si>
  <si>
    <t>Parks &amp; Rec Capital Fund Balance</t>
  </si>
  <si>
    <t>88-880-60-00-6048</t>
  </si>
  <si>
    <t>Principal</t>
  </si>
  <si>
    <t>Interest</t>
  </si>
  <si>
    <t>01-000-41-00-4168</t>
  </si>
  <si>
    <t>25-000-42-00-4216</t>
  </si>
  <si>
    <t>51-510-60-00-6066</t>
  </si>
  <si>
    <t>KENDALL AREA TRANSIT</t>
  </si>
  <si>
    <t>15-155-54-00-5482</t>
  </si>
  <si>
    <t>STREET LIGHTING</t>
  </si>
  <si>
    <t>72-000-47-00-4736</t>
  </si>
  <si>
    <t>BRIARWOOD</t>
  </si>
  <si>
    <t>EMPLOYER CONTRIBUTION - POLICE PENSION</t>
  </si>
  <si>
    <t>DEVELOPMENT FEES - CW CAPITAL</t>
  </si>
  <si>
    <t>DOWNTOWN STREETSCAPE IMPROVEMENT</t>
  </si>
  <si>
    <t xml:space="preserve">City-Wide </t>
  </si>
  <si>
    <t>Road to Better Roads Program</t>
  </si>
  <si>
    <t xml:space="preserve">The Administration Department includes both elected official and management expenditures.  The executive and legislative branches consist of the Mayor and an eight member City Council.  The city administrator is hired by the Mayor with the consent of the City Council.  City staff report to the city administrator.  It is the role of the city administrator to direct staff in the daily administration of City services.  </t>
  </si>
  <si>
    <t>The Finance Department is responsible for the accounting, internal controls, external reporting and auditing of all financial transactions.   The Finance Department is in charge of preparing for the annual audit, utility billing, receivables, payables, treasury management and payroll and works with administration in the preparation of the annual budget.  Personnel are budgeted in the General and Water Funds.</t>
  </si>
  <si>
    <t>The mission of the Yorkville Police Department is to work in partnership with the community to protect life and property, assist neighborhoods with solving their problems and enhance the quality of life in our City.</t>
  </si>
  <si>
    <t>The Motor Fuel Tax Fund is used to maintain existing and construct new City owned roadways, alleys and parking lots.  The fund also purchases materials used in the maintenance and operation of those facilities.</t>
  </si>
  <si>
    <t>51-510-50-00-5015</t>
  </si>
  <si>
    <t>TRANSFER FROM CW MUNICIPAL BUILDING</t>
  </si>
  <si>
    <t>Ties to Budget Cat Sum</t>
  </si>
  <si>
    <t>PUBLIC WORKS DEPARTMENT - STREET OPERATIONS / HEALTH &amp; SANITATION</t>
  </si>
  <si>
    <t>Public Works - Street Operations</t>
  </si>
  <si>
    <t>Public Works - Health &amp; Sanitation</t>
  </si>
  <si>
    <t>Allocated Insurance Expenditures - Aggregated</t>
  </si>
  <si>
    <t>Aggregated Salary &amp; Wage Information</t>
  </si>
  <si>
    <t>01-410-50-00-5015</t>
  </si>
  <si>
    <t>25-000-42-00-4218</t>
  </si>
  <si>
    <t>25-000-42-00-4219</t>
  </si>
  <si>
    <t>25-000-42-00-4215</t>
  </si>
  <si>
    <t>25-000-42-00-4220</t>
  </si>
  <si>
    <t>25-000-43-00-4315</t>
  </si>
  <si>
    <t>25-000-43-00-4316</t>
  </si>
  <si>
    <t>25-000-44-00-4418</t>
  </si>
  <si>
    <t>25-000-44-00-4420</t>
  </si>
  <si>
    <t>25-000-44-00-4421</t>
  </si>
  <si>
    <t>25-000-44-00-4427</t>
  </si>
  <si>
    <t>25-000-45-00-4522</t>
  </si>
  <si>
    <t>25-000-48-00-4852</t>
  </si>
  <si>
    <t>25-000-48-00-4854</t>
  </si>
  <si>
    <t>25-000-49-00-4920</t>
  </si>
  <si>
    <t>25-000-49-00-4921</t>
  </si>
  <si>
    <t>STATE GRANTS - TRAFFIC SIGNAL MAINTENANCE</t>
  </si>
  <si>
    <t>82-000-44-00-4439</t>
  </si>
  <si>
    <t>23-230-54-00-5499</t>
  </si>
  <si>
    <t>72-720-60-00-6043</t>
  </si>
  <si>
    <t>BRISTOL BAY REGIONAL PARK</t>
  </si>
  <si>
    <t>88-000-48-00-4850</t>
  </si>
  <si>
    <t>42-420-79-00-8000</t>
  </si>
  <si>
    <t>42-420-79-00-8050</t>
  </si>
  <si>
    <t>2014A Bond</t>
  </si>
  <si>
    <t>23-230-78-00-8000</t>
  </si>
  <si>
    <t>23-230-78-00-8050</t>
  </si>
  <si>
    <t>51-510-94-00-8000</t>
  </si>
  <si>
    <t>51-510-94-00-8050</t>
  </si>
  <si>
    <t>Debt Service - 2014 Refunding Bond</t>
  </si>
  <si>
    <t>23-230-54-00-5498</t>
  </si>
  <si>
    <t>General Fund Revenues</t>
  </si>
  <si>
    <t>LIQUOR LICENSES</t>
  </si>
  <si>
    <t>23-000-46-00-4690</t>
  </si>
  <si>
    <t xml:space="preserve">REIMB - MISCELLANEOUS </t>
  </si>
  <si>
    <t xml:space="preserve">The Debt Service Fund accumulates monies for payment of the 2014B bonds, which refinanced the 2005A bonds.  The 2005A bonds were originally issued to finance road improvement projects.  </t>
  </si>
  <si>
    <t>72-000-41-00-4186</t>
  </si>
  <si>
    <t xml:space="preserve">OSLAD GRANT - BRISTOL BAY </t>
  </si>
  <si>
    <t>OSLAD GRANT - RIVERFRONT PARK</t>
  </si>
  <si>
    <t>TREE &amp; STUMP MAINTENANCE</t>
  </si>
  <si>
    <t>51-510-54-00-5465</t>
  </si>
  <si>
    <t>51-510-60-00-6022</t>
  </si>
  <si>
    <t>WELL REHABILITATIONS</t>
  </si>
  <si>
    <t>BUSINESS DISTRICT TAX - KENDALL MRKT</t>
  </si>
  <si>
    <t>01-000-40-00-4071</t>
  </si>
  <si>
    <t>01-000-40-00-4072</t>
  </si>
  <si>
    <t>BUSINESS DISTRICT TAX - DOWNTOWN</t>
  </si>
  <si>
    <t>BUSINESS DISTRICT TAX - COUNTRYSIDE</t>
  </si>
  <si>
    <t>01-640-54-00-5428</t>
  </si>
  <si>
    <t>UTILITY TAX REBATE</t>
  </si>
  <si>
    <t>51-510-77-00-8000</t>
  </si>
  <si>
    <t>51-510-77-00-8050</t>
  </si>
  <si>
    <t>Aggregated Benefit Information</t>
  </si>
  <si>
    <t>IMRF</t>
  </si>
  <si>
    <t>FICA</t>
  </si>
  <si>
    <t>TRANSFER TO CITY-WIDE CAPITAL</t>
  </si>
  <si>
    <t>BLACKBERRY CREEK NATURE PRESERVE</t>
  </si>
  <si>
    <t>72-720-60-00-6067</t>
  </si>
  <si>
    <t>TRANSFER FROM CITY-WIDE CAPITAL</t>
  </si>
  <si>
    <t>87-870-54-00-5462</t>
  </si>
  <si>
    <t>88-880-54-00-5462</t>
  </si>
  <si>
    <t>Well Rehabs</t>
  </si>
  <si>
    <t>Selected Capital Projects - Aggregated &gt; $500,000</t>
  </si>
  <si>
    <t>2014B Refunding Bond</t>
  </si>
  <si>
    <t>Debt Service - 2014C Refunding Bond</t>
  </si>
  <si>
    <t>WRIGLEY (RTE 47) EXPANSION</t>
  </si>
  <si>
    <t>STATE GRANTS - EDP WRIGLEY (RTE 47)</t>
  </si>
  <si>
    <t>23-000-41-00-4188</t>
  </si>
  <si>
    <t>23-230-60-00-6009</t>
  </si>
  <si>
    <t>Total Library</t>
  </si>
  <si>
    <t>Grand Total</t>
  </si>
  <si>
    <t>01-000-40-00-4055</t>
  </si>
  <si>
    <t>Selected Capital Projects - Aggregated &gt; $500,000 continued</t>
  </si>
  <si>
    <t>2015A Bond</t>
  </si>
  <si>
    <t>01-410-54-00-5415</t>
  </si>
  <si>
    <t>84-000-48-00-4850</t>
  </si>
  <si>
    <t>KENDALL CO JUVE PROBATION</t>
  </si>
  <si>
    <t>Developer Commitment</t>
  </si>
  <si>
    <t>Special Service Areas</t>
  </si>
  <si>
    <t>TIF Districts</t>
  </si>
  <si>
    <t>Road &amp; Bridge Tax</t>
  </si>
  <si>
    <t xml:space="preserve">US 34 (CENTER / ELDAMAIN RD) PROJECT </t>
  </si>
  <si>
    <t>23-230-60-00-6016</t>
  </si>
  <si>
    <t>72-000-47-00-4708</t>
  </si>
  <si>
    <t>COUNTRY HILLS</t>
  </si>
  <si>
    <t>01-110-54-00-5410</t>
  </si>
  <si>
    <t>25-000-49-00-4922</t>
  </si>
  <si>
    <t>SALE OF CAPITAL ASSETS - PARK CAPITAL</t>
  </si>
  <si>
    <t>82-820-56-00-5686</t>
  </si>
  <si>
    <t>51-510-60-00-6059</t>
  </si>
  <si>
    <t>52-520-60-00-6059</t>
  </si>
  <si>
    <t>87-870-77-00-8000</t>
  </si>
  <si>
    <t>87-870-77-00-8050</t>
  </si>
  <si>
    <t>NEW WORLD &amp; LIVE SCAN</t>
  </si>
  <si>
    <t>01-640-54-00-5418</t>
  </si>
  <si>
    <t>PURCHASING SERVICES</t>
  </si>
  <si>
    <t>23-000-46-00-4607</t>
  </si>
  <si>
    <t>REIMB - BLACKBERRY WOODS</t>
  </si>
  <si>
    <t>23-230-60-00-6014</t>
  </si>
  <si>
    <t>25-000-48-00-4855</t>
  </si>
  <si>
    <t>MISCELLANEOUS INCOME - PARK CAPITAL</t>
  </si>
  <si>
    <t>01-640-54-00-5473</t>
  </si>
  <si>
    <t>01-640-54-00-5486</t>
  </si>
  <si>
    <t>51-510-85-00-8000</t>
  </si>
  <si>
    <t>51-510-85-00-8050</t>
  </si>
  <si>
    <t>01-210-54-00-5488</t>
  </si>
  <si>
    <t>01-410-54-00-5488</t>
  </si>
  <si>
    <t>51-510-54-00-5488</t>
  </si>
  <si>
    <t>52-520-54-00-5488</t>
  </si>
  <si>
    <t>79-790-54-00-5488</t>
  </si>
  <si>
    <t>79-795-54-00-5488</t>
  </si>
  <si>
    <t>GC HOUSING RENTAL ASSISTANCE</t>
  </si>
  <si>
    <t>23-230-99-00-9951</t>
  </si>
  <si>
    <t>51-000-49-00-4923</t>
  </si>
  <si>
    <t>72-000-47-00-4722</t>
  </si>
  <si>
    <t>GC HOUSING (ANTHONY'S PLACE)</t>
  </si>
  <si>
    <t>PROPERTY ACQUISITION</t>
  </si>
  <si>
    <t>52-520-60-00-6066</t>
  </si>
  <si>
    <t>11-111-54-00-5462</t>
  </si>
  <si>
    <t>12-112-54-00-5462</t>
  </si>
  <si>
    <t>88-880-81-00-8000</t>
  </si>
  <si>
    <t>88-880-81-00-8050</t>
  </si>
  <si>
    <t>FACILITY MANAGEMENT SERVICES</t>
  </si>
  <si>
    <t>CATION EXCHANGE MEDIA REPLACEMENT</t>
  </si>
  <si>
    <t>RTE 71 SANITARY SEWER REPLACEMENT</t>
  </si>
  <si>
    <t>RTE 71 WATERMAIN REPLACEMENT</t>
  </si>
  <si>
    <t>01-640-54-00-5427</t>
  </si>
  <si>
    <t>01-640-54-00-5432</t>
  </si>
  <si>
    <t>72-720-60-00-6029</t>
  </si>
  <si>
    <t>CALEDONIA PARK</t>
  </si>
  <si>
    <t>72-000-47-00-4706</t>
  </si>
  <si>
    <t>CALEDONIA</t>
  </si>
  <si>
    <t>72-000-47-00-4723</t>
  </si>
  <si>
    <t>WINDETT RIDGE</t>
  </si>
  <si>
    <t>72-720-60-00-6069</t>
  </si>
  <si>
    <t>WINDETT RIDGE PARK</t>
  </si>
  <si>
    <t>51-510-60-00-6081</t>
  </si>
  <si>
    <t>23-230-60-00-6086</t>
  </si>
  <si>
    <t>KENNEDY ROAD IMPROVEMENTS</t>
  </si>
  <si>
    <t>51-510-54-00-5401</t>
  </si>
  <si>
    <t>ADMINISTRATIVE CHARGEBACK</t>
  </si>
  <si>
    <t>52-520-54-00-5401</t>
  </si>
  <si>
    <t>01-000-44-00-4415</t>
  </si>
  <si>
    <t>87-870-54-00-5401</t>
  </si>
  <si>
    <t>88-880-54-00-5401</t>
  </si>
  <si>
    <t>Rte 71 Water/Sewer Main Replacement</t>
  </si>
  <si>
    <t>Debt Service - 2016 Refunding Bond</t>
  </si>
  <si>
    <t xml:space="preserve">UB COLLECTION FEES </t>
  </si>
  <si>
    <t>FNBO Loan - 102 E Van Emmon Building</t>
  </si>
  <si>
    <t>52-520-60-00-6060</t>
  </si>
  <si>
    <t xml:space="preserve">PROPERTY TAXES - LIBRARY OPS                   </t>
  </si>
  <si>
    <t>PROPERTY TAXES - DEBT SERVICE</t>
  </si>
  <si>
    <t>The table and graph below present the Library's funds in aggregate, similar to that of a private business (for illustrative purposes only).  All budgeted Library funds are included:  Library Operations (82); and Library Capital (84).</t>
  </si>
  <si>
    <t>82-820-84-00-8000</t>
  </si>
  <si>
    <t>82-820-84-00-8050</t>
  </si>
  <si>
    <t>82-820-99-00-8000</t>
  </si>
  <si>
    <t>82-820-99-00-8050</t>
  </si>
  <si>
    <t>51-510-60-00-6011</t>
  </si>
  <si>
    <t>01-640-54-00-5423</t>
  </si>
  <si>
    <t>Downtown TIF II</t>
  </si>
  <si>
    <t>89-000-40-00-4000</t>
  </si>
  <si>
    <t>Downtown TIF Fund II (89)</t>
  </si>
  <si>
    <t>01-220-54-00-5422</t>
  </si>
  <si>
    <t>General Government Capital</t>
  </si>
  <si>
    <t>25-000-44-00-4419</t>
  </si>
  <si>
    <t>COMMUNITY DEVELOPMENT CHARGEBACK</t>
  </si>
  <si>
    <t>Fund Balance - General Government</t>
  </si>
  <si>
    <t>01-410-56-00-5618</t>
  </si>
  <si>
    <t>01-410-54-00-5483</t>
  </si>
  <si>
    <t>52-520-54-00-5483</t>
  </si>
  <si>
    <t>01-410-56-00-5665</t>
  </si>
  <si>
    <t>52-520-56-00-5665</t>
  </si>
  <si>
    <t>87-870-54-00-5425</t>
  </si>
  <si>
    <t>01-110-54-00-5424</t>
  </si>
  <si>
    <t>COMPUTER REPLACEMENT CHARGEBACK</t>
  </si>
  <si>
    <t>01-120-54-00-5424</t>
  </si>
  <si>
    <t>01-210-54-00-5424</t>
  </si>
  <si>
    <t>01-220-54-00-5424</t>
  </si>
  <si>
    <t>01-410-54-00-5424</t>
  </si>
  <si>
    <t>51-510-54-00-5424</t>
  </si>
  <si>
    <t>52-520-54-00-5424</t>
  </si>
  <si>
    <t>79-790-54-00-5424</t>
  </si>
  <si>
    <t>79-795-54-00-5424</t>
  </si>
  <si>
    <t>25-000-44-00-4428</t>
  </si>
  <si>
    <t>IDOR ADMINISTRATION FEE</t>
  </si>
  <si>
    <t>72-000-47-00-4707</t>
  </si>
  <si>
    <t>RIVER'S EDGE</t>
  </si>
  <si>
    <t>ASPHALT PATCHING</t>
  </si>
  <si>
    <t>23-000-48-00-4845</t>
  </si>
  <si>
    <t>23-000-46-00-4618</t>
  </si>
  <si>
    <t>REIMB - BRISTOL BAY ANNEX</t>
  </si>
  <si>
    <t>RTBR - Roads Only</t>
  </si>
  <si>
    <t>23-230-60-00-6098</t>
  </si>
  <si>
    <t>BRISTOL BAY SUBDIVISION</t>
  </si>
  <si>
    <t>25-212-56-00-5635</t>
  </si>
  <si>
    <t>25-212-60-00-6070</t>
  </si>
  <si>
    <t>General Government Fund Balance</t>
  </si>
  <si>
    <t>General Government Capital Expenditures</t>
  </si>
  <si>
    <t>79-000-41-00-4175</t>
  </si>
  <si>
    <t>23-230-60-00-6023</t>
  </si>
  <si>
    <t>FOUNTAIN VILLAGE SUBDIVISION</t>
  </si>
  <si>
    <t>23-000-46-00-4621</t>
  </si>
  <si>
    <t>REIMB - FOUNTAIN VILLAGE</t>
  </si>
  <si>
    <t>23-230-56-00-5632</t>
  </si>
  <si>
    <t>52-520-60-00-6001</t>
  </si>
  <si>
    <t>SCADA SYSTEM</t>
  </si>
  <si>
    <t>72-720-60-00-6010</t>
  </si>
  <si>
    <t>PARK IMPROVEMENTS</t>
  </si>
  <si>
    <t>52-520-60-00-6070</t>
  </si>
  <si>
    <t>23-216-56-00-5626</t>
  </si>
  <si>
    <t>82-000-40-00-4083</t>
  </si>
  <si>
    <t>Operational Fund Balance %</t>
  </si>
  <si>
    <t>Property Taxes (continued)</t>
  </si>
  <si>
    <t>82-820-56-00-5621</t>
  </si>
  <si>
    <t>CUSTODIAL SUPPLIES</t>
  </si>
  <si>
    <t>LIBRARY OPERATING SUPPLIES</t>
  </si>
  <si>
    <t>23-000-46-00-4624</t>
  </si>
  <si>
    <t>REIMB - WHISPERING MEADOWS</t>
  </si>
  <si>
    <t>23-230-60-00-6034</t>
  </si>
  <si>
    <t>WHISPERING MEADOWS SUBDIVISION</t>
  </si>
  <si>
    <t>01-640-99-00-9923</t>
  </si>
  <si>
    <t>51-510-60-00-6034</t>
  </si>
  <si>
    <t>52-520-60-00-6034</t>
  </si>
  <si>
    <t>01-000-45-00-4550</t>
  </si>
  <si>
    <t>GAIN ON INVESTMENT</t>
  </si>
  <si>
    <t xml:space="preserve">TRANSFER FROM GENERAL </t>
  </si>
  <si>
    <t>23-000-45-00-4550</t>
  </si>
  <si>
    <t>23-230-54-00-5462</t>
  </si>
  <si>
    <t>25-000-45-00-4550</t>
  </si>
  <si>
    <t>51-000-45-00-4550</t>
  </si>
  <si>
    <t>52-000-45-00-4550</t>
  </si>
  <si>
    <t>72-000-47-00-4724</t>
  </si>
  <si>
    <t>KENDALL MARKETPLACE</t>
  </si>
  <si>
    <t>82-000-45-00-4550</t>
  </si>
  <si>
    <t>SIDEWALK CONSTRUCTION SUPPLIES</t>
  </si>
  <si>
    <t>23-230-56-00-5637</t>
  </si>
  <si>
    <t>72-720-54-00-5485</t>
  </si>
  <si>
    <t>72-720-60-00-6047</t>
  </si>
  <si>
    <t>72-720-60-00-6040</t>
  </si>
  <si>
    <t>PRESTWICK</t>
  </si>
  <si>
    <t>72-000-47-00-4725</t>
  </si>
  <si>
    <t>HEARTLAND MEADOWS</t>
  </si>
  <si>
    <t>72-000-47-00-4702</t>
  </si>
  <si>
    <t>WHISPERING MEADOWS</t>
  </si>
  <si>
    <t>23-216-60-00-6013</t>
  </si>
  <si>
    <t>BEECHER CENTER</t>
  </si>
  <si>
    <t>25-225-54-00-5495</t>
  </si>
  <si>
    <t>25-000-42-00-4217</t>
  </si>
  <si>
    <t>WEATHER WARNING SIREN FEES</t>
  </si>
  <si>
    <t>72-720-60-00-6013</t>
  </si>
  <si>
    <t>BEECHER CENTER PARK</t>
  </si>
  <si>
    <t xml:space="preserve">KENNEDY ROAD BIKE TRAIL </t>
  </si>
  <si>
    <t>52-520-50-00-5015</t>
  </si>
  <si>
    <t>51-510-60-00-6015</t>
  </si>
  <si>
    <t>WATER TOWER PAINTING</t>
  </si>
  <si>
    <t>23-230-60-00-6012</t>
  </si>
  <si>
    <t>MILL ROAD IMPROVEMENTS</t>
  </si>
  <si>
    <t>23-000-46-00-4612</t>
  </si>
  <si>
    <t>REIMB - MILL ROAD IMPROVEMENTS</t>
  </si>
  <si>
    <t>82-820-56-00-5635</t>
  </si>
  <si>
    <t>ROUTE 71 (RTE 47 / RTE 126) PROJECT</t>
  </si>
  <si>
    <t>72-000-48-00-4850</t>
  </si>
  <si>
    <t>SALT &amp; CALCIUM CHLORIDE</t>
  </si>
  <si>
    <t>01-640-54-00-5462</t>
  </si>
  <si>
    <t>Whispering Meadows</t>
  </si>
  <si>
    <t>Mill Road</t>
  </si>
  <si>
    <t>Water Tower Painting</t>
  </si>
  <si>
    <t>Total City Debt Service Payments</t>
  </si>
  <si>
    <t>Cation Exchange Media Repl</t>
  </si>
  <si>
    <t xml:space="preserve">The Downtown TIF II was created in 2018, in order to help promote downtown redevelopment and support the existing Downtown TIF.  </t>
  </si>
  <si>
    <t>15-000-46-00-4690</t>
  </si>
  <si>
    <t xml:space="preserve">Total City </t>
  </si>
  <si>
    <t>MATERIALS STORAGE BUILDING</t>
  </si>
  <si>
    <t>23-216-60-00-6003</t>
  </si>
  <si>
    <t>25-225-60-00-6020</t>
  </si>
  <si>
    <t>BUILDING &amp; STRUCTURES</t>
  </si>
  <si>
    <t>BALLISTIC VESTS</t>
  </si>
  <si>
    <t>ROUTE 47 (RTE 30 / WATER PARK WAY)</t>
  </si>
  <si>
    <t>LENNAR - RAINTREE SEWER RECAPTURE</t>
  </si>
  <si>
    <t>25-225-60-00-6010</t>
  </si>
  <si>
    <t>MISCELLANEOUS REIMB - PARK CAPITAL</t>
  </si>
  <si>
    <t>89-890-54-00-5425</t>
  </si>
  <si>
    <t>89-890-54-00-5462</t>
  </si>
  <si>
    <t>25-000-49-00-4906</t>
  </si>
  <si>
    <t>LOAN ISSUANCE</t>
  </si>
  <si>
    <t>25-215-99-00-9960</t>
  </si>
  <si>
    <t>PAYMENT TO ESCROW AGENT</t>
  </si>
  <si>
    <t>25-225-99-00-9960</t>
  </si>
  <si>
    <t>23-230-60-00-6063</t>
  </si>
  <si>
    <t>72-000-47-00-4701</t>
  </si>
  <si>
    <t>WHITE OAK</t>
  </si>
  <si>
    <t>23-230-60-00-6041</t>
  </si>
  <si>
    <t>SIDEWALK REPLACEMENT PROGRAM</t>
  </si>
  <si>
    <t>PAVEMENT STRIPING PROGRAM</t>
  </si>
  <si>
    <t>25-000-49-00-4910</t>
  </si>
  <si>
    <t>SALE OF CAPITAL ASSETS - GEN GOV</t>
  </si>
  <si>
    <t>23-230-60-00-6036</t>
  </si>
  <si>
    <t>RAINTREE VILLAGE IMPROVEMENTS</t>
  </si>
  <si>
    <t>23-000-46-00-4636</t>
  </si>
  <si>
    <t>REIMB - RAINTREE VILLAGE</t>
  </si>
  <si>
    <t>25-000-46-00-4692</t>
  </si>
  <si>
    <t>REBUILD ILLINOIS</t>
  </si>
  <si>
    <t>15-000-41-00-4115</t>
  </si>
  <si>
    <t>23-230-56-00-5619</t>
  </si>
  <si>
    <t>23-230-54-00-5482</t>
  </si>
  <si>
    <t>p</t>
  </si>
  <si>
    <t>23-230-56-00-5642</t>
  </si>
  <si>
    <t>CANNABIS EXCISE TAX</t>
  </si>
  <si>
    <t>01-000-41-00-4106</t>
  </si>
  <si>
    <t>01-220-54-00-5490</t>
  </si>
  <si>
    <t>SALARIES - COMMAND STAFF</t>
  </si>
  <si>
    <t>CONTINGENCY</t>
  </si>
  <si>
    <t>01-640-70-00-7799</t>
  </si>
  <si>
    <t>Contingency</t>
  </si>
  <si>
    <t>STREET LIGHTING &amp; OTHER SUPPLIES</t>
  </si>
  <si>
    <t>79-790-56-00-5646</t>
  </si>
  <si>
    <t>ATHLETIC FIELDS &amp; EQUIPMENT</t>
  </si>
  <si>
    <t>CIMARRON RIDGE</t>
  </si>
  <si>
    <t>FOX HIGHLANDS</t>
  </si>
  <si>
    <t>72-000-47-00-4711</t>
  </si>
  <si>
    <t>72-000-47-00-4727</t>
  </si>
  <si>
    <t>25-225-60-00-6013</t>
  </si>
  <si>
    <t xml:space="preserve">The Administrative Services Department accounts for General Fund expenditures that are shared by all departments and cannot be easily classified in one department or the other.  These expenditures include such items as tax rebates, shared services, information technology, bad debt, engineering services, legal expenditures and interfund transfers. </t>
  </si>
  <si>
    <t xml:space="preserve">This fund was created in Fiscal Year 2014, consolidating the Police Capital, Public Works Capital and Park &amp; Recreation Capital funds.  The General Government function was added in Fiscal Year 2019 to account for administrative vehicle and City-wide computer purchases. This fund primarily derives its revenue from monies collected from building permits and development fees, in addition to functional chargebacks.  The revenue is primarily used to purchase vehicles and equipment for use in the operations of the Police, General Government, Public Works and Parks &amp; Recreation Departments.  </t>
  </si>
  <si>
    <t>15-155-60-00-6028</t>
  </si>
  <si>
    <t>Fiscal Years 2019 - 2026</t>
  </si>
  <si>
    <t>Fiscal Year 2022</t>
  </si>
  <si>
    <t>Fiscal Year 2022 Budget</t>
  </si>
  <si>
    <t>15-000-41-00-4114</t>
  </si>
  <si>
    <t>TRANSPORTATION RENEWAL TAX</t>
  </si>
  <si>
    <t>DCEO - MATERIAL STORAGE BLDG</t>
  </si>
  <si>
    <t>23-000-41-00-4189</t>
  </si>
  <si>
    <t>The table and graph below present the City's funds in aggregate, similar to that of a private business (for illustrative purposes only).  All budgeted funds are included except for the following:  Library Operations (82); and Library Capital (84).</t>
  </si>
  <si>
    <t>25-000-48-00-4850</t>
  </si>
  <si>
    <t>MISCELLANEOUS INCOME - GEN GOV</t>
  </si>
  <si>
    <t>Ties to F/B History - FY 21 proj</t>
  </si>
  <si>
    <t>Ties to F/B History - FY 22 proposed</t>
  </si>
  <si>
    <t>25-000-41-00-4170</t>
  </si>
  <si>
    <t>23-000-49-00-4901</t>
  </si>
  <si>
    <t>25-000-46-00-4691</t>
  </si>
  <si>
    <t>MISCELLANEOUS REIMB - PW CAPITAL</t>
  </si>
  <si>
    <t>89-000-49-00-4910</t>
  </si>
  <si>
    <t>FOX HILL IMPROVEMENTS</t>
  </si>
  <si>
    <t>23-216-60-00-6011</t>
  </si>
  <si>
    <t>01-640-54-00-5431</t>
  </si>
  <si>
    <t>LOCAL ECONOMIC SUPPORT PROGRAM</t>
  </si>
  <si>
    <t>82-000-41-00-4160</t>
  </si>
  <si>
    <t>Debt Service - 2003B IRBB Debt Certificates</t>
  </si>
  <si>
    <t>23-230-60-00-6087</t>
  </si>
  <si>
    <t>23-000-46-00-4640</t>
  </si>
  <si>
    <t>REIMB - KENNEDY ROAD (FREEDOM PLACE)</t>
  </si>
  <si>
    <t>KENNEDY ROAD (FREEDOM PLACE)</t>
  </si>
  <si>
    <t>23-230-60-00-6088</t>
  </si>
  <si>
    <t>KENNEDY ROAD (NORTH)</t>
  </si>
  <si>
    <t>15-155-60-00-6005</t>
  </si>
  <si>
    <t>23-230-60-00-6005</t>
  </si>
  <si>
    <t>2021 Bond</t>
  </si>
  <si>
    <t>BOND PROCEEDS</t>
  </si>
  <si>
    <t>23-216-60-00-6030</t>
  </si>
  <si>
    <t>CITY HALL IMPROVEMENTS</t>
  </si>
  <si>
    <t>Total General Fund Revenues &amp; Transfers</t>
  </si>
  <si>
    <t>Administration Department Expenditures</t>
  </si>
  <si>
    <t>Finance Department Expenditures</t>
  </si>
  <si>
    <t>Police Department Expenditures</t>
  </si>
  <si>
    <t>Community Development Department Expenditures</t>
  </si>
  <si>
    <t>Total General Fund Expenditures</t>
  </si>
  <si>
    <t>(Transfers Out)</t>
  </si>
  <si>
    <t>General Fund Net Transfers</t>
  </si>
  <si>
    <t>Fund Balance %</t>
  </si>
  <si>
    <t>23-230-60-00-6032</t>
  </si>
  <si>
    <t>BRISTOL RIDGE ROAD</t>
  </si>
  <si>
    <t>23-000-41-00-4163</t>
  </si>
  <si>
    <t>FEDERAL GRANTS - STP BRISTOL RIDGE</t>
  </si>
  <si>
    <t>Fox Hill SSA Revenues</t>
  </si>
  <si>
    <t>Fox Hill SSA Expenditures</t>
  </si>
  <si>
    <t>Sunflower SSA Revenues</t>
  </si>
  <si>
    <t>Sunflower SSA Expenditures</t>
  </si>
  <si>
    <t>Motor Fuel Tax Revenues</t>
  </si>
  <si>
    <t>Motor Fuel Tax Expenditures</t>
  </si>
  <si>
    <t>City-Wide Capital Revenues</t>
  </si>
  <si>
    <t>Total City-Wide Capital Fund Expenditures</t>
  </si>
  <si>
    <t>City-Wide Capital Fund Net Transfers</t>
  </si>
  <si>
    <t>Vehicle &amp; Equipment Revenues</t>
  </si>
  <si>
    <t>Parks &amp; Recreation Capital Expenditures</t>
  </si>
  <si>
    <t>Total Vehicle &amp; Equipment Fund Expenditures</t>
  </si>
  <si>
    <t>Vehicle &amp; Equipment Fund Net Transfers</t>
  </si>
  <si>
    <t>Water Fund Revenues</t>
  </si>
  <si>
    <t>Water Fund Expenses</t>
  </si>
  <si>
    <t>Water Fund Net Transfers</t>
  </si>
  <si>
    <t>Sewer Fund Revenues</t>
  </si>
  <si>
    <t>Total Sewer Fund Expenses</t>
  </si>
  <si>
    <t>Sewer Fund Expenses</t>
  </si>
  <si>
    <t>Sewer Fund Net Transfers</t>
  </si>
  <si>
    <t>Debt Service Fund Revenues</t>
  </si>
  <si>
    <t>Debt Service Fund Expenditures</t>
  </si>
  <si>
    <t>Land Cash Fund Revenues</t>
  </si>
  <si>
    <t>Land Cash Fund Expenditures</t>
  </si>
  <si>
    <t>Parks &amp; Recreation Fund Revenues</t>
  </si>
  <si>
    <t>Parks Department Expenditures</t>
  </si>
  <si>
    <t>Recreation Department Expenditures</t>
  </si>
  <si>
    <t>Total Parks &amp; Recreation Fund Expenditures</t>
  </si>
  <si>
    <t>Total Revenues</t>
  </si>
  <si>
    <t>Total Expenditures &amp; Transfers</t>
  </si>
  <si>
    <t>Total Revenues and Transfers</t>
  </si>
  <si>
    <t>Sub-Total Expenditures &amp; Transfers</t>
  </si>
  <si>
    <t>Total City-Wide Capital Revenues &amp; Transfers</t>
  </si>
  <si>
    <t>City-Wide Capital Expenditures &amp; Transfers</t>
  </si>
  <si>
    <t xml:space="preserve">Total Vehicle &amp; Equipment Revenues &amp; Transfers </t>
  </si>
  <si>
    <t>Total Public Works Capital Expenditures &amp; Transfers</t>
  </si>
  <si>
    <t xml:space="preserve">Total Parks &amp; Recreation Capital Expenditures &amp; Transfers </t>
  </si>
  <si>
    <t xml:space="preserve">Debt Service Fund Revenues &amp; Transfers </t>
  </si>
  <si>
    <t xml:space="preserve">Total Water Fund Revenues &amp; Transfers </t>
  </si>
  <si>
    <t xml:space="preserve">Sewer Fund Revenues &amp; Transfers </t>
  </si>
  <si>
    <t xml:space="preserve">Parks &amp; Recreation Revenues &amp; Transfers </t>
  </si>
  <si>
    <t>Total Expenses &amp; Transfers</t>
  </si>
  <si>
    <t>Total Revenues &amp; Transfers</t>
  </si>
  <si>
    <t>Total Revenue &amp; Transfers</t>
  </si>
  <si>
    <t>TOTAL REVENUES &amp; TRANSFERS</t>
  </si>
  <si>
    <t>TOTAL EXPENDITURES &amp; TRANSFERS</t>
  </si>
  <si>
    <t>Parks &amp; Recreation Fund Net Transfers</t>
  </si>
  <si>
    <t>Countryside TIF Expenditures</t>
  </si>
  <si>
    <t>Downtown TIF Expenditures</t>
  </si>
  <si>
    <t>Downtown TIF II Expenditures</t>
  </si>
  <si>
    <t>Revenues &amp; Other Financing Sources by Category</t>
  </si>
  <si>
    <t>Expenditures &amp; Other Financing Uses by Category</t>
  </si>
  <si>
    <t>Sources(Uses)</t>
  </si>
  <si>
    <t>Library Fund Revenues</t>
  </si>
  <si>
    <t>Library Fund Revenue &amp; Transfers</t>
  </si>
  <si>
    <t>Library Fund Net Transfers</t>
  </si>
  <si>
    <t>Revenues &amp; Other Financing Sources Budget Summary - All Funds</t>
  </si>
  <si>
    <t>Expenditures &amp; Other Financing Uses Budget Summary - All Funds</t>
  </si>
  <si>
    <t xml:space="preserve">Revenues </t>
  </si>
  <si>
    <t>Downtown TIF II Fund Revenues</t>
  </si>
  <si>
    <t>Downtown TIF II Revenues &amp; Transfers</t>
  </si>
  <si>
    <t>Public Works - Health &amp; Sanitation Department Expenditures</t>
  </si>
  <si>
    <t>Administrative Services Department Expenditures</t>
  </si>
  <si>
    <t>Public Works - Street Department Expenditures</t>
  </si>
  <si>
    <t>Total Public Works - Street &amp; Sanitation Department Expenditures</t>
  </si>
  <si>
    <t>END OF FISCAL YEAR 2022 BUDGET DETAIL WORKSHEET</t>
  </si>
  <si>
    <t>Library Fund Expenditures</t>
  </si>
  <si>
    <t>Library Capital Fund Revenues</t>
  </si>
  <si>
    <t>Library Capital Fund Expenditures</t>
  </si>
  <si>
    <t>FOX HILL SSA FUND - 11</t>
  </si>
  <si>
    <t>SUNFLOWER SSA FUND - 12</t>
  </si>
  <si>
    <t>MOTOR FUEL TAX FUND - 15</t>
  </si>
  <si>
    <t>CITY-WIDE CAPITAL FUND - 23</t>
  </si>
  <si>
    <t>VEHICLE &amp; EQUIPMENT FUND - 25</t>
  </si>
  <si>
    <t>DEBT SERVICE FUND - 42</t>
  </si>
  <si>
    <t>WATER FUND - 51</t>
  </si>
  <si>
    <t>SEWER FUND - 52</t>
  </si>
  <si>
    <t>Water Operations Department</t>
  </si>
  <si>
    <t>Sewer Operations Department</t>
  </si>
  <si>
    <t>LAND CASH FUND - 72</t>
  </si>
  <si>
    <t>PARKS &amp; RECREATION FUND - 79</t>
  </si>
  <si>
    <t>LIBRARY FUND - 82</t>
  </si>
  <si>
    <t>Library Operations Department</t>
  </si>
  <si>
    <t>LIBRARY CAPITAL FUND - 84</t>
  </si>
  <si>
    <t>COUNTRYSIDE TIF FUND - 87</t>
  </si>
  <si>
    <t>DOWNTOWN TIF FUND - 88</t>
  </si>
  <si>
    <t>Downtown TIF Revenues</t>
  </si>
  <si>
    <t>Countryside TIF Revenues</t>
  </si>
  <si>
    <t>DOWNTOWN TIF II FUND - 89</t>
  </si>
  <si>
    <t>Building &amp; Grounds Expenditures</t>
  </si>
  <si>
    <t>Building &amp; Grounds Expenditures &amp; Transfers</t>
  </si>
  <si>
    <t>24-000-42-00-4218</t>
  </si>
  <si>
    <t>24-000-45-00-4500</t>
  </si>
  <si>
    <t>24-000-48-00-4845</t>
  </si>
  <si>
    <t>24-000-49-00-4900</t>
  </si>
  <si>
    <t>24-000-49-00-4901</t>
  </si>
  <si>
    <t>24-216-54-00-5446</t>
  </si>
  <si>
    <t>24-216-56-00-5626</t>
  </si>
  <si>
    <t>24-216-56-00-5656</t>
  </si>
  <si>
    <t>24-216-60-00-6030</t>
  </si>
  <si>
    <t>24-216-99-00-9901</t>
  </si>
  <si>
    <t>Total Building &amp; Grounds Fund Expenditures</t>
  </si>
  <si>
    <t>24-216-99-00-9923</t>
  </si>
  <si>
    <t>Building &amp; Grounds Fund Net Transfers</t>
  </si>
  <si>
    <t>01-640-99-00-9924</t>
  </si>
  <si>
    <t>TRANSFER TO BUILDINGS &amp; GROUNDS</t>
  </si>
  <si>
    <t>24-216-82-00-8000</t>
  </si>
  <si>
    <t>24-216-82-00-8050</t>
  </si>
  <si>
    <t>TRANSFER FROM BUILDINGS &amp; GROUNDS</t>
  </si>
  <si>
    <t>City-Wide - Buildings &amp; Grounds Expenditures</t>
  </si>
  <si>
    <t>City-Wide - Buildings &amp; Grounds Expenditures &amp; Transfers</t>
  </si>
  <si>
    <t>BUILDINGS &amp; GROUNDS FUND - 24</t>
  </si>
  <si>
    <t>Buildings &amp; Grounds Revenues</t>
  </si>
  <si>
    <t>Buildings &amp; Grounds Revenues &amp; Transfers</t>
  </si>
  <si>
    <t>Buildings &amp; Grounds</t>
  </si>
  <si>
    <t xml:space="preserve">The City-Wide Capital Fund is used to maintain existing and construct new public infrastructure, and to fund other improvements that benefit the public.  </t>
  </si>
  <si>
    <t>Buildings &amp; Grounds Fund (24)</t>
  </si>
  <si>
    <t>24-216-50-00-5010</t>
  </si>
  <si>
    <t>24-216-52-00-5212</t>
  </si>
  <si>
    <t>24-216-52-00-5214</t>
  </si>
  <si>
    <t>24-216-52-00-5216</t>
  </si>
  <si>
    <t>24-216-52-00-5222</t>
  </si>
  <si>
    <t>24-216-52-00-5223</t>
  </si>
  <si>
    <t>24-216-52-00-5224</t>
  </si>
  <si>
    <t>BUILDINGS &amp; GROUNDS CHARGEBACK</t>
  </si>
  <si>
    <t>24-000-44-00-4416</t>
  </si>
  <si>
    <t>24-216-54-00-5432</t>
  </si>
  <si>
    <t>01-640-54-00-5453</t>
  </si>
  <si>
    <t>51-510-54-00-5453</t>
  </si>
  <si>
    <t>52-520-54-00-5453</t>
  </si>
  <si>
    <t>01-640-54-00-5424</t>
  </si>
  <si>
    <t>24-216-54-00-5424</t>
  </si>
  <si>
    <t>Fox Hill Improvements</t>
  </si>
  <si>
    <t>Developer Reimb</t>
  </si>
  <si>
    <t>Bristol Ridge Road</t>
  </si>
  <si>
    <t>Grant Proceeds</t>
  </si>
  <si>
    <t>Rebuild IL Proceeds</t>
  </si>
  <si>
    <t>Kennedy Road (North)</t>
  </si>
  <si>
    <t>Kennedy Road (Freedom Place)</t>
  </si>
  <si>
    <t>Permit Fees</t>
  </si>
  <si>
    <t>24-216-54-00-5402</t>
  </si>
  <si>
    <t>BOND ISSUANCE COSTS</t>
  </si>
  <si>
    <t>51-510-54-00-5402</t>
  </si>
  <si>
    <t>52-520-54-00-5402</t>
  </si>
  <si>
    <t>2023 Bond</t>
  </si>
  <si>
    <t>24-216-86-00-8000</t>
  </si>
  <si>
    <t>24-216-86-00-8050</t>
  </si>
  <si>
    <t>24-216-60-00-60xx</t>
  </si>
  <si>
    <t>PUBLIC WORKS FACILITY</t>
  </si>
  <si>
    <t>24-000-49-00-4951</t>
  </si>
  <si>
    <t>24-000-49-00-4952</t>
  </si>
  <si>
    <t>TRANSFER FROM WATER</t>
  </si>
  <si>
    <t>52-520-99-00-9924</t>
  </si>
  <si>
    <t>51-510-99-00-9924</t>
  </si>
  <si>
    <t>Total Water Fund Expenses</t>
  </si>
  <si>
    <t xml:space="preserve">The Buildings &amp; Grounds Fund was created in Fiscal Year 2022 and is used to maintain existing and construct new municipal owned buildings.  </t>
  </si>
  <si>
    <t>23-000-49-00-4924</t>
  </si>
  <si>
    <t>23-230-99-00-9924</t>
  </si>
  <si>
    <t>24-000-49-00-4923</t>
  </si>
  <si>
    <t>84-840-60-00-6020</t>
  </si>
  <si>
    <t>BUILDING IMPROVEMENTS</t>
  </si>
  <si>
    <t>52-000-41-00-4165</t>
  </si>
  <si>
    <t>FEDERAL GRANTS - ARP FUNDS</t>
  </si>
  <si>
    <t>51-000-41-00-4165</t>
  </si>
  <si>
    <t>79-000-41-00-4165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</si>
</sst>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quot;$&quot;#,##0.00"/>
    <numFmt numFmtId="166" formatCode="0.0%"/>
    <numFmt numFmtId="167" formatCode="_(&quot;$&quot;* #,##0_);_(&quot;$&quot;* \(#,##0\);_(&quot;$&quot;* &quot;-&quot;??_);_(@_)"/>
    <numFmt numFmtId="168" formatCode="_(* #,##0.00_);_(* \(#,##0.00\);_(* &quot;-&quot;_);_(@_)"/>
    <numFmt numFmtId="171" formatCode="_(* #,##0.00000_);_(* \(#,##0.00000\);_(* &quot;-&quot;_);_(@_)"/>
  </numFmts>
  <fonts count="56">
    <font>
      <sz val="10"/>
      <color indexed="8"/>
      <name val="ARIAL"/>
      <charset val="1"/>
    </font>
    <font>
      <sz val="10"/>
      <color indexed="8"/>
      <name val="Arial"/>
      <family val="2"/>
    </font>
    <font>
      <sz val="11"/>
      <name val="Times New Roman"/>
      <family val="1"/>
    </font>
    <font>
      <b/>
      <sz val="11"/>
      <name val="Times New Roman"/>
      <family val="1"/>
    </font>
    <font>
      <b/>
      <u/>
      <sz val="9"/>
      <name val="Univers (WN)"/>
    </font>
    <font>
      <sz val="8"/>
      <name val="Univers (WN)"/>
    </font>
    <font>
      <sz val="11"/>
      <color indexed="8"/>
      <name val="Times New Roman"/>
      <family val="1"/>
    </font>
    <font>
      <b/>
      <sz val="11"/>
      <color indexed="8"/>
      <name val="Times New Roman"/>
      <family val="1"/>
    </font>
    <font>
      <b/>
      <sz val="11"/>
      <color indexed="18"/>
      <name val="Times New Roman"/>
      <family val="1"/>
    </font>
    <font>
      <b/>
      <i/>
      <sz val="11"/>
      <color indexed="8"/>
      <name val="Times New Roman"/>
      <family val="1"/>
    </font>
    <font>
      <i/>
      <sz val="11"/>
      <color indexed="8"/>
      <name val="Times New Roman"/>
      <family val="1"/>
    </font>
    <font>
      <sz val="10"/>
      <color indexed="8"/>
      <name val="Arial"/>
      <family val="2"/>
    </font>
    <font>
      <b/>
      <u/>
      <sz val="12"/>
      <color indexed="8"/>
      <name val="Times New Roman"/>
      <family val="1"/>
    </font>
    <font>
      <b/>
      <u/>
      <sz val="11"/>
      <color indexed="8"/>
      <name val="Times New Roman"/>
      <family val="1"/>
    </font>
    <font>
      <b/>
      <sz val="10"/>
      <color indexed="8"/>
      <name val="Arial"/>
      <family val="2"/>
    </font>
    <font>
      <u/>
      <sz val="11"/>
      <color indexed="8"/>
      <name val="Times New Roman"/>
      <family val="1"/>
    </font>
    <font>
      <u val="singleAccounting"/>
      <sz val="11"/>
      <name val="Times New Roman"/>
      <family val="1"/>
    </font>
    <font>
      <u val="singleAccounting"/>
      <sz val="11"/>
      <color indexed="8"/>
      <name val="Times New Roman"/>
      <family val="1"/>
    </font>
    <font>
      <i/>
      <sz val="11"/>
      <name val="Times New Roman"/>
      <family val="1"/>
    </font>
    <font>
      <sz val="10"/>
      <color indexed="8"/>
      <name val="Arial"/>
      <family val="2"/>
    </font>
    <font>
      <b/>
      <sz val="14"/>
      <name val="Times New Roman"/>
      <family val="1"/>
    </font>
    <font>
      <sz val="14"/>
      <name val="Times New Roman"/>
      <family val="1"/>
    </font>
    <font>
      <sz val="8"/>
      <name val="Times New Roman"/>
      <family val="1"/>
    </font>
    <font>
      <b/>
      <u/>
      <sz val="11"/>
      <name val="Times New Roman"/>
      <family val="1"/>
    </font>
    <font>
      <b/>
      <sz val="18"/>
      <name val="Times New Roman"/>
      <family val="1"/>
    </font>
    <font>
      <u/>
      <sz val="11"/>
      <name val="Times New Roman"/>
      <family val="1"/>
    </font>
    <font>
      <sz val="7"/>
      <name val="Univers (WN)"/>
    </font>
    <font>
      <b/>
      <i/>
      <u/>
      <sz val="7"/>
      <name val="Univers (WN)"/>
    </font>
    <font>
      <sz val="10"/>
      <name val="Times New Roman"/>
      <family val="1"/>
    </font>
    <font>
      <b/>
      <u val="singleAccounting"/>
      <sz val="11"/>
      <color indexed="8"/>
      <name val="Times New Roman"/>
      <family val="1"/>
    </font>
    <font>
      <b/>
      <i/>
      <u val="singleAccounting"/>
      <sz val="11"/>
      <color indexed="8"/>
      <name val="Times New Roman"/>
      <family val="1"/>
    </font>
    <font>
      <b/>
      <i/>
      <sz val="11"/>
      <name val="Times New Roman"/>
      <family val="1"/>
    </font>
    <font>
      <i/>
      <u/>
      <sz val="11"/>
      <color indexed="8"/>
      <name val="Times New Roman"/>
      <family val="1"/>
    </font>
    <font>
      <b/>
      <i/>
      <u/>
      <sz val="11"/>
      <color indexed="8"/>
      <name val="Times New Roman"/>
      <family val="1"/>
    </font>
    <font>
      <sz val="10"/>
      <name val="Arial Black"/>
      <family val="2"/>
    </font>
    <font>
      <sz val="14"/>
      <color indexed="8"/>
      <name val="Times New Roman"/>
      <family val="1"/>
    </font>
    <font>
      <b/>
      <u/>
      <sz val="14"/>
      <color indexed="8"/>
      <name val="Times New Roman"/>
      <family val="1"/>
    </font>
    <font>
      <sz val="16"/>
      <color indexed="8"/>
      <name val="Times New Roman"/>
      <family val="1"/>
    </font>
    <font>
      <b/>
      <u/>
      <sz val="16"/>
      <color indexed="8"/>
      <name val="Times New Roman"/>
      <family val="1"/>
    </font>
    <font>
      <i/>
      <u/>
      <sz val="11"/>
      <name val="Times New Roman"/>
      <family val="1"/>
    </font>
    <font>
      <b/>
      <sz val="9"/>
      <color indexed="8"/>
      <name val="Times New Roman"/>
      <family val="1"/>
    </font>
    <font>
      <b/>
      <u/>
      <sz val="11"/>
      <color theme="0"/>
      <name val="Times New Roman"/>
      <family val="1"/>
    </font>
    <font>
      <sz val="11"/>
      <color theme="0"/>
      <name val="Times New Roman"/>
      <family val="1"/>
    </font>
    <font>
      <b/>
      <sz val="11"/>
      <color theme="0"/>
      <name val="Times New Roman"/>
      <family val="1"/>
    </font>
    <font>
      <i/>
      <sz val="11"/>
      <color theme="0"/>
      <name val="Times New Roman"/>
      <family val="1"/>
    </font>
    <font>
      <b/>
      <i/>
      <sz val="11"/>
      <color theme="0"/>
      <name val="Times New Roman"/>
      <family val="1"/>
    </font>
    <font>
      <sz val="11"/>
      <color rgb="FFFF0000"/>
      <name val="Times New Roman"/>
      <family val="1"/>
    </font>
    <font>
      <b/>
      <sz val="11"/>
      <color rgb="FFFF0000"/>
      <name val="Times New Roman"/>
      <family val="1"/>
    </font>
    <font>
      <b/>
      <u val="singleAccounting"/>
      <sz val="11"/>
      <color rgb="FFFF0000"/>
      <name val="Times New Roman"/>
      <family val="1"/>
    </font>
    <font>
      <sz val="11"/>
      <color rgb="FF000000"/>
      <name val="Times New Roman"/>
      <family val="1"/>
    </font>
    <font>
      <sz val="28"/>
      <color theme="0"/>
      <name val="Times New Roman"/>
      <family val="1"/>
    </font>
    <font>
      <b/>
      <sz val="12"/>
      <color theme="0"/>
      <name val="Times New Roman"/>
      <family val="1"/>
    </font>
    <font>
      <i/>
      <u/>
      <sz val="9"/>
      <color indexed="8"/>
      <name val="Times New Roman"/>
      <family val="1"/>
    </font>
    <font>
      <sz val="8"/>
      <name val="Arial"/>
      <family val="2"/>
    </font>
    <font>
      <b/>
      <u val="singleAccounting"/>
      <sz val="11"/>
      <name val="Times New Roman"/>
      <family val="1"/>
    </font>
    <font>
      <i/>
      <sz val="9"/>
      <name val="Times New Roman"/>
      <family val="1"/>
    </font>
  </fonts>
  <fills count="9">
    <fill>
      <patternFill patternType="none"/>
    </fill>
    <fill>
      <patternFill patternType="gray125"/>
    </fill>
    <fill>
      <patternFill patternType="lightGray"/>
    </fill>
    <fill>
      <patternFill patternType="solid">
        <fgColor indexed="9"/>
        <bgColor indexed="64"/>
      </patternFill>
    </fill>
    <fill>
      <patternFill patternType="solid">
        <fgColor indexed="65"/>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1"/>
        <bgColor indexed="64"/>
      </patternFill>
    </fill>
  </fills>
  <borders count="8">
    <border>
      <left/>
      <right/>
      <top/>
      <bottom/>
      <diagonal/>
    </border>
    <border>
      <left/>
      <right/>
      <top/>
      <bottom style="medium">
        <color indexed="64"/>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medium">
        <color indexed="64"/>
      </bottom>
      <diagonal/>
    </border>
    <border>
      <left/>
      <right/>
      <top style="thin">
        <color indexed="64"/>
      </top>
      <bottom/>
      <diagonal/>
    </border>
    <border>
      <left/>
      <right/>
      <top style="thin">
        <color indexed="64"/>
      </top>
      <bottom style="thin">
        <color indexed="64"/>
      </bottom>
      <diagonal/>
    </border>
  </borders>
  <cellStyleXfs count="6">
    <xf numFmtId="0" fontId="0" fillId="0" borderId="0">
      <alignment vertical="top"/>
    </xf>
    <xf numFmtId="0" fontId="4" fillId="0" borderId="0">
      <alignment horizontal="center"/>
    </xf>
    <xf numFmtId="43" fontId="1" fillId="0" borderId="0" applyFont="0" applyFill="0" applyBorder="0" applyAlignment="0" applyProtection="0"/>
    <xf numFmtId="44" fontId="19" fillId="0" borderId="0" applyFont="0" applyFill="0" applyBorder="0" applyAlignment="0" applyProtection="0"/>
    <xf numFmtId="9" fontId="11" fillId="0" borderId="0" applyFont="0" applyFill="0" applyBorder="0" applyAlignment="0" applyProtection="0"/>
    <xf numFmtId="37" fontId="5" fillId="2" borderId="0"/>
  </cellStyleXfs>
  <cellXfs count="655">
    <xf numFmtId="0" fontId="0" fillId="0" borderId="0" xfId="0">
      <alignment vertical="top"/>
    </xf>
    <xf numFmtId="0" fontId="2" fillId="0" borderId="0" xfId="0" applyFont="1" applyAlignment="1">
      <alignment vertical="center"/>
    </xf>
    <xf numFmtId="164" fontId="2" fillId="0" borderId="0" xfId="2" applyNumberFormat="1" applyFont="1" applyAlignment="1">
      <alignment vertical="center"/>
    </xf>
    <xf numFmtId="164" fontId="3" fillId="0" borderId="0" xfId="2" applyNumberFormat="1" applyFont="1" applyAlignment="1">
      <alignment vertical="center"/>
    </xf>
    <xf numFmtId="0" fontId="2" fillId="0" borderId="0" xfId="0" applyFont="1" applyAlignment="1">
      <alignment horizontal="left" vertical="center"/>
    </xf>
    <xf numFmtId="41" fontId="2" fillId="0" borderId="0" xfId="0" applyNumberFormat="1" applyFont="1" applyAlignment="1">
      <alignment vertical="center"/>
    </xf>
    <xf numFmtId="0" fontId="3" fillId="0" borderId="0" xfId="0" applyFont="1" applyAlignment="1">
      <alignment vertical="center"/>
    </xf>
    <xf numFmtId="164" fontId="16" fillId="0" borderId="0" xfId="2" applyNumberFormat="1" applyFont="1" applyAlignment="1">
      <alignment vertical="center"/>
    </xf>
    <xf numFmtId="0" fontId="18" fillId="0" borderId="0" xfId="0" applyFont="1" applyAlignment="1">
      <alignment vertical="center"/>
    </xf>
    <xf numFmtId="0" fontId="2" fillId="0" borderId="0" xfId="0" applyFont="1" applyAlignment="1"/>
    <xf numFmtId="0" fontId="2" fillId="0" borderId="0" xfId="0" applyFont="1" applyAlignment="1">
      <alignment horizontal="center"/>
    </xf>
    <xf numFmtId="0" fontId="2" fillId="0" borderId="0" xfId="0" applyFont="1" applyAlignment="1">
      <alignment horizontal="left" indent="1"/>
    </xf>
    <xf numFmtId="0" fontId="3" fillId="0" borderId="0" xfId="0" applyFont="1" applyAlignment="1">
      <alignment horizontal="left" indent="1"/>
    </xf>
    <xf numFmtId="0" fontId="3" fillId="0" borderId="0" xfId="1" applyFont="1" applyAlignment="1"/>
    <xf numFmtId="0" fontId="2" fillId="0" borderId="0" xfId="0" applyFont="1" applyAlignment="1">
      <alignment horizontal="left"/>
    </xf>
    <xf numFmtId="164" fontId="2" fillId="0" borderId="0" xfId="2" applyNumberFormat="1" applyFont="1"/>
    <xf numFmtId="164" fontId="2" fillId="0" borderId="0" xfId="2" applyNumberFormat="1" applyFont="1" applyAlignment="1">
      <alignment vertical="center" wrapText="1"/>
    </xf>
    <xf numFmtId="164" fontId="2" fillId="0" borderId="0" xfId="2" applyNumberFormat="1" applyFont="1" applyAlignment="1">
      <alignment horizontal="center"/>
    </xf>
    <xf numFmtId="164" fontId="0" fillId="0" borderId="0" xfId="2" applyNumberFormat="1" applyFont="1" applyAlignment="1">
      <alignment vertical="top"/>
    </xf>
    <xf numFmtId="0" fontId="2" fillId="0" borderId="0" xfId="0" applyFont="1" applyAlignment="1">
      <alignment vertical="center" wrapText="1"/>
    </xf>
    <xf numFmtId="164" fontId="2" fillId="3" borderId="0" xfId="2" applyNumberFormat="1" applyFont="1" applyFill="1" applyAlignment="1">
      <alignment horizontal="center"/>
    </xf>
    <xf numFmtId="0" fontId="3" fillId="0" borderId="0" xfId="0" applyFont="1" applyAlignment="1">
      <alignment horizontal="left"/>
    </xf>
    <xf numFmtId="0" fontId="2" fillId="0" borderId="0" xfId="1" applyFont="1" applyAlignment="1">
      <alignment horizontal="left" indent="1"/>
    </xf>
    <xf numFmtId="0" fontId="20" fillId="0" borderId="0" xfId="0" applyFont="1" applyAlignment="1">
      <alignment horizontal="center" wrapText="1"/>
    </xf>
    <xf numFmtId="0" fontId="2" fillId="0" borderId="0" xfId="0" applyFont="1" applyAlignment="1">
      <alignment horizontal="left" vertical="center" wrapText="1" indent="2"/>
    </xf>
    <xf numFmtId="0" fontId="2" fillId="0" borderId="1" xfId="0" applyFont="1" applyBorder="1" applyAlignment="1">
      <alignment horizontal="center"/>
    </xf>
    <xf numFmtId="0" fontId="2" fillId="0" borderId="2" xfId="0" applyFont="1" applyBorder="1" applyAlignment="1">
      <alignment horizontal="left" indent="1"/>
    </xf>
    <xf numFmtId="0" fontId="2" fillId="0" borderId="0" xfId="0" applyFont="1" applyAlignment="1">
      <alignment horizontal="left" vertical="center" wrapText="1"/>
    </xf>
    <xf numFmtId="0" fontId="0" fillId="0" borderId="0" xfId="0" applyAlignment="1">
      <alignment horizontal="left"/>
    </xf>
    <xf numFmtId="0" fontId="2" fillId="0" borderId="0" xfId="0" applyFont="1" applyAlignment="1">
      <alignment horizontal="left" vertical="center" indent="2"/>
    </xf>
    <xf numFmtId="0" fontId="2" fillId="0" borderId="0" xfId="0" applyFont="1">
      <alignment vertical="top"/>
    </xf>
    <xf numFmtId="0" fontId="0" fillId="0" borderId="0" xfId="0" applyAlignment="1">
      <alignment wrapText="1"/>
    </xf>
    <xf numFmtId="0" fontId="23" fillId="0" borderId="0" xfId="0" applyFont="1" applyAlignment="1">
      <alignment vertical="center"/>
    </xf>
    <xf numFmtId="164" fontId="20" fillId="0" borderId="0" xfId="2" applyNumberFormat="1" applyFont="1" applyAlignment="1">
      <alignment horizontal="center" wrapText="1"/>
    </xf>
    <xf numFmtId="164" fontId="21" fillId="0" borderId="0" xfId="2" applyNumberFormat="1" applyFont="1" applyAlignment="1">
      <alignment horizontal="center" wrapText="1"/>
    </xf>
    <xf numFmtId="164" fontId="2" fillId="0" borderId="0" xfId="2" applyNumberFormat="1" applyFont="1" applyAlignment="1">
      <alignment horizontal="left" vertical="center" wrapText="1" indent="2"/>
    </xf>
    <xf numFmtId="164" fontId="2" fillId="0" borderId="0" xfId="2" applyNumberFormat="1" applyFont="1" applyAlignment="1">
      <alignment horizontal="left" vertical="center" wrapText="1"/>
    </xf>
    <xf numFmtId="164" fontId="0" fillId="0" borderId="0" xfId="2" applyNumberFormat="1" applyFont="1" applyAlignment="1">
      <alignment horizontal="left"/>
    </xf>
    <xf numFmtId="164" fontId="2" fillId="0" borderId="0" xfId="2" applyNumberFormat="1" applyFont="1" applyAlignment="1">
      <alignment horizontal="left" vertical="center" indent="2"/>
    </xf>
    <xf numFmtId="164" fontId="22" fillId="0" borderId="0" xfId="2" applyNumberFormat="1" applyFont="1" applyAlignment="1">
      <alignment horizontal="left" vertical="center" indent="2"/>
    </xf>
    <xf numFmtId="164" fontId="2" fillId="0" borderId="0" xfId="2" applyNumberFormat="1" applyFont="1" applyAlignment="1">
      <alignment vertical="top"/>
    </xf>
    <xf numFmtId="164" fontId="0" fillId="0" borderId="0" xfId="2" applyNumberFormat="1" applyFont="1" applyAlignment="1">
      <alignment wrapText="1"/>
    </xf>
    <xf numFmtId="0" fontId="21"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25" fillId="0" borderId="0" xfId="0" applyFont="1" applyAlignment="1">
      <alignment vertical="center"/>
    </xf>
    <xf numFmtId="0" fontId="3" fillId="0" borderId="3" xfId="0" applyFont="1" applyBorder="1" applyAlignment="1">
      <alignment vertical="center"/>
    </xf>
    <xf numFmtId="37" fontId="2" fillId="0" borderId="0" xfId="0" applyNumberFormat="1" applyFont="1" applyAlignment="1">
      <alignment vertical="center"/>
    </xf>
    <xf numFmtId="167" fontId="2" fillId="0" borderId="0" xfId="3" applyNumberFormat="1" applyFont="1" applyAlignment="1">
      <alignment vertical="center"/>
    </xf>
    <xf numFmtId="37" fontId="2" fillId="0" borderId="1" xfId="5" applyFont="1" applyFill="1" applyBorder="1" applyAlignment="1">
      <alignment horizontal="center" vertical="center"/>
    </xf>
    <xf numFmtId="37" fontId="2" fillId="0" borderId="0" xfId="5" applyFont="1" applyFill="1" applyAlignment="1">
      <alignment horizontal="center" vertical="center"/>
    </xf>
    <xf numFmtId="164" fontId="2" fillId="0" borderId="0" xfId="2" applyNumberFormat="1" applyFont="1" applyAlignment="1">
      <alignment horizontal="center" vertical="center"/>
    </xf>
    <xf numFmtId="10" fontId="2" fillId="0" borderId="0" xfId="4" applyNumberFormat="1" applyFont="1" applyAlignment="1">
      <alignment vertical="center"/>
    </xf>
    <xf numFmtId="14" fontId="2" fillId="0" borderId="0" xfId="0" applyNumberFormat="1" applyFont="1" applyAlignment="1">
      <alignment horizontal="center"/>
    </xf>
    <xf numFmtId="37" fontId="2" fillId="0" borderId="1" xfId="5" applyFont="1" applyFill="1" applyBorder="1" applyAlignment="1">
      <alignment horizontal="center"/>
    </xf>
    <xf numFmtId="37" fontId="2" fillId="0" borderId="0" xfId="5" applyFont="1" applyFill="1" applyAlignment="1">
      <alignment horizontal="center"/>
    </xf>
    <xf numFmtId="164" fontId="18" fillId="0" borderId="0" xfId="2" applyNumberFormat="1" applyFont="1" applyAlignment="1">
      <alignment vertical="center"/>
    </xf>
    <xf numFmtId="0" fontId="3" fillId="4" borderId="3" xfId="0" applyFont="1" applyFill="1" applyBorder="1" applyAlignment="1">
      <alignment vertical="center"/>
    </xf>
    <xf numFmtId="41" fontId="3" fillId="4" borderId="3" xfId="0" applyNumberFormat="1" applyFont="1" applyFill="1" applyBorder="1" applyAlignment="1">
      <alignment vertical="center"/>
    </xf>
    <xf numFmtId="37" fontId="2" fillId="0" borderId="0" xfId="0" applyNumberFormat="1" applyFont="1" applyAlignment="1"/>
    <xf numFmtId="0" fontId="26" fillId="0" borderId="0" xfId="0" applyFont="1" applyAlignment="1"/>
    <xf numFmtId="0" fontId="27" fillId="0" borderId="0" xfId="0" applyFont="1" applyAlignment="1"/>
    <xf numFmtId="0" fontId="20" fillId="0" borderId="0" xfId="0" applyFont="1" applyAlignment="1">
      <alignment horizontal="center"/>
    </xf>
    <xf numFmtId="0" fontId="25" fillId="0" borderId="0" xfId="0" applyFont="1" applyAlignment="1">
      <alignment horizontal="left"/>
    </xf>
    <xf numFmtId="164" fontId="2" fillId="0" borderId="2" xfId="2" applyNumberFormat="1" applyFont="1" applyBorder="1" applyAlignment="1">
      <alignment vertical="center"/>
    </xf>
    <xf numFmtId="0" fontId="28" fillId="0" borderId="0" xfId="0" applyFont="1" applyAlignment="1">
      <alignment horizontal="center"/>
    </xf>
    <xf numFmtId="0" fontId="28" fillId="0" borderId="0" xfId="0" applyFont="1" applyAlignment="1">
      <alignment vertical="center"/>
    </xf>
    <xf numFmtId="0" fontId="3" fillId="0" borderId="0" xfId="0" applyFont="1" applyAlignment="1"/>
    <xf numFmtId="0" fontId="3" fillId="0" borderId="4" xfId="0" applyFont="1" applyBorder="1" applyAlignment="1">
      <alignment horizontal="left" indent="1"/>
    </xf>
    <xf numFmtId="0" fontId="14" fillId="0" borderId="0" xfId="0" applyFont="1">
      <alignment vertical="top"/>
    </xf>
    <xf numFmtId="0" fontId="3" fillId="0" borderId="3" xfId="0" applyFont="1" applyBorder="1" applyAlignment="1">
      <alignment horizontal="left" indent="1"/>
    </xf>
    <xf numFmtId="0" fontId="3" fillId="0" borderId="3" xfId="0" applyFont="1" applyBorder="1" applyAlignment="1">
      <alignment horizontal="left" indent="1" shrinkToFit="1"/>
    </xf>
    <xf numFmtId="0" fontId="34" fillId="0" borderId="0" xfId="0" applyFont="1" applyAlignment="1"/>
    <xf numFmtId="0" fontId="34" fillId="0" borderId="0" xfId="0" applyFont="1" applyAlignment="1">
      <alignment horizontal="center"/>
    </xf>
    <xf numFmtId="37" fontId="18" fillId="0" borderId="0" xfId="0" applyNumberFormat="1" applyFont="1" applyAlignment="1">
      <alignment vertical="center"/>
    </xf>
    <xf numFmtId="0" fontId="18" fillId="0" borderId="0" xfId="0" applyFont="1" applyAlignment="1">
      <alignment horizontal="center" vertical="center"/>
    </xf>
    <xf numFmtId="0" fontId="2" fillId="5" borderId="0" xfId="0" applyFont="1" applyFill="1" applyAlignment="1"/>
    <xf numFmtId="0" fontId="2" fillId="6" borderId="0" xfId="0" applyFont="1" applyFill="1" applyAlignment="1"/>
    <xf numFmtId="164" fontId="18" fillId="5" borderId="0" xfId="2" applyNumberFormat="1" applyFont="1" applyFill="1" applyAlignment="1">
      <alignment vertical="center"/>
    </xf>
    <xf numFmtId="164" fontId="3" fillId="0" borderId="0" xfId="2" applyNumberFormat="1" applyFont="1"/>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164" fontId="18" fillId="6" borderId="0" xfId="2" applyNumberFormat="1" applyFont="1" applyFill="1" applyAlignment="1">
      <alignment vertical="center"/>
    </xf>
    <xf numFmtId="0" fontId="3" fillId="0" borderId="0" xfId="1" applyFont="1" applyAlignment="1">
      <alignment vertical="center"/>
    </xf>
    <xf numFmtId="10" fontId="18" fillId="0" borderId="0" xfId="4" applyNumberFormat="1" applyFont="1" applyAlignment="1">
      <alignment vertical="center"/>
    </xf>
    <xf numFmtId="0" fontId="2" fillId="0" borderId="2" xfId="1" applyFont="1" applyBorder="1" applyAlignment="1">
      <alignment vertical="center"/>
    </xf>
    <xf numFmtId="0" fontId="18" fillId="0" borderId="0" xfId="1" applyFont="1" applyAlignment="1">
      <alignment vertical="center"/>
    </xf>
    <xf numFmtId="166" fontId="2" fillId="0" borderId="0" xfId="4" applyNumberFormat="1" applyFont="1" applyAlignment="1">
      <alignment vertical="center"/>
    </xf>
    <xf numFmtId="0" fontId="2" fillId="5" borderId="0" xfId="0" applyFont="1" applyFill="1" applyAlignment="1">
      <alignment vertical="center"/>
    </xf>
    <xf numFmtId="0" fontId="2" fillId="6" borderId="0" xfId="0" applyFont="1" applyFill="1" applyAlignment="1">
      <alignment vertical="center"/>
    </xf>
    <xf numFmtId="0" fontId="7" fillId="0" borderId="0" xfId="0" applyFont="1" applyAlignment="1" applyProtection="1">
      <alignment vertical="center"/>
      <protection locked="0"/>
    </xf>
    <xf numFmtId="0" fontId="6" fillId="0" borderId="0" xfId="0" applyFont="1" applyAlignment="1" applyProtection="1">
      <alignment vertical="center"/>
      <protection locked="0"/>
    </xf>
    <xf numFmtId="0" fontId="7" fillId="0" borderId="0" xfId="0" applyFont="1" applyAlignment="1" applyProtection="1">
      <alignment horizontal="left" vertical="center" wrapText="1"/>
      <protection locked="0"/>
    </xf>
    <xf numFmtId="0" fontId="6" fillId="0" borderId="0" xfId="0" applyFont="1" applyAlignment="1">
      <alignment vertical="center"/>
    </xf>
    <xf numFmtId="0" fontId="7" fillId="0" borderId="0" xfId="0" applyFont="1" applyAlignment="1">
      <alignment horizontal="left" vertical="center" wrapText="1"/>
    </xf>
    <xf numFmtId="0" fontId="6" fillId="5" borderId="0" xfId="0" applyFont="1" applyFill="1" applyAlignment="1">
      <alignment vertical="center"/>
    </xf>
    <xf numFmtId="0" fontId="33" fillId="0" borderId="0" xfId="0" applyFont="1" applyAlignment="1">
      <alignment vertical="center"/>
    </xf>
    <xf numFmtId="10" fontId="10" fillId="0" borderId="0" xfId="4" applyNumberFormat="1" applyFont="1" applyAlignment="1">
      <alignment vertical="center"/>
    </xf>
    <xf numFmtId="0" fontId="12" fillId="0" borderId="0" xfId="0" applyFont="1" applyAlignment="1">
      <alignment horizontal="left" vertical="center"/>
    </xf>
    <xf numFmtId="0" fontId="6" fillId="0" borderId="0" xfId="0" applyFont="1" applyAlignment="1">
      <alignment horizontal="left" vertical="center"/>
    </xf>
    <xf numFmtId="0" fontId="2" fillId="0" borderId="0" xfId="0" applyFont="1" applyAlignment="1">
      <alignment vertical="center" readingOrder="1"/>
    </xf>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center" vertical="center"/>
    </xf>
    <xf numFmtId="164" fontId="7" fillId="0" borderId="0" xfId="2" applyNumberFormat="1" applyFont="1" applyAlignment="1">
      <alignment vertical="center"/>
    </xf>
    <xf numFmtId="10" fontId="7" fillId="0" borderId="0" xfId="4" applyNumberFormat="1" applyFont="1" applyAlignment="1">
      <alignment vertical="center"/>
    </xf>
    <xf numFmtId="0" fontId="12" fillId="0" borderId="0" xfId="0" applyFont="1" applyAlignment="1">
      <alignment vertical="center"/>
    </xf>
    <xf numFmtId="0" fontId="15" fillId="0" borderId="0" xfId="0" applyFont="1" applyAlignment="1">
      <alignment horizontal="left" vertical="center"/>
    </xf>
    <xf numFmtId="10" fontId="6" fillId="0" borderId="0" xfId="4" applyNumberFormat="1" applyFont="1" applyAlignment="1">
      <alignment vertical="center"/>
    </xf>
    <xf numFmtId="0" fontId="13"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left" vertical="center" wrapText="1"/>
    </xf>
    <xf numFmtId="0" fontId="10" fillId="0" borderId="0" xfId="0" applyFont="1" applyAlignment="1">
      <alignment horizontal="left" vertical="center"/>
    </xf>
    <xf numFmtId="0" fontId="2" fillId="0" borderId="0" xfId="0" applyFont="1" applyAlignment="1">
      <alignment horizontal="left" vertical="center" readingOrder="1"/>
    </xf>
    <xf numFmtId="0" fontId="10" fillId="0" borderId="0" xfId="0" applyFont="1" applyAlignment="1">
      <alignment vertical="center"/>
    </xf>
    <xf numFmtId="0" fontId="6" fillId="8" borderId="0" xfId="0" applyFont="1" applyFill="1" applyAlignment="1">
      <alignment vertical="center"/>
    </xf>
    <xf numFmtId="0" fontId="10" fillId="0" borderId="0" xfId="0" applyFont="1" applyAlignment="1">
      <alignment horizontal="center" vertical="center"/>
    </xf>
    <xf numFmtId="0" fontId="6" fillId="0" borderId="0" xfId="0" applyFont="1" applyAlignment="1">
      <alignment horizontal="center" vertical="center"/>
    </xf>
    <xf numFmtId="0" fontId="32" fillId="0" borderId="0" xfId="0" applyFont="1" applyAlignment="1">
      <alignment vertical="center"/>
    </xf>
    <xf numFmtId="164" fontId="6" fillId="0" borderId="0" xfId="2" applyNumberFormat="1" applyFont="1" applyAlignment="1">
      <alignment vertical="center"/>
    </xf>
    <xf numFmtId="0" fontId="18" fillId="6" borderId="0" xfId="0" applyFont="1" applyFill="1" applyAlignment="1">
      <alignment vertical="center"/>
    </xf>
    <xf numFmtId="37" fontId="18" fillId="6" borderId="0" xfId="0" applyNumberFormat="1" applyFont="1" applyFill="1" applyAlignment="1">
      <alignment vertical="center"/>
    </xf>
    <xf numFmtId="43" fontId="18" fillId="6" borderId="0" xfId="2" applyFont="1" applyFill="1" applyAlignment="1">
      <alignment vertical="center"/>
    </xf>
    <xf numFmtId="0" fontId="18" fillId="6" borderId="0" xfId="0" applyFont="1" applyFill="1" applyAlignment="1">
      <alignment horizontal="center" vertical="center"/>
    </xf>
    <xf numFmtId="164" fontId="18" fillId="6" borderId="0" xfId="0" applyNumberFormat="1" applyFont="1" applyFill="1" applyAlignment="1">
      <alignment vertical="center"/>
    </xf>
    <xf numFmtId="0" fontId="18" fillId="5" borderId="0" xfId="0" applyFont="1" applyFill="1" applyAlignment="1">
      <alignment vertical="center"/>
    </xf>
    <xf numFmtId="37" fontId="18" fillId="5" borderId="0" xfId="0" applyNumberFormat="1" applyFont="1" applyFill="1" applyAlignment="1">
      <alignment vertical="center"/>
    </xf>
    <xf numFmtId="164" fontId="18" fillId="5" borderId="0" xfId="2" applyNumberFormat="1" applyFont="1" applyFill="1" applyAlignment="1">
      <alignment horizontal="center" vertical="center"/>
    </xf>
    <xf numFmtId="0" fontId="18" fillId="5" borderId="0" xfId="0" applyFont="1" applyFill="1" applyAlignment="1">
      <alignment horizontal="center" vertical="center"/>
    </xf>
    <xf numFmtId="0" fontId="41" fillId="8" borderId="0" xfId="0" applyFont="1" applyFill="1" applyAlignment="1">
      <alignment vertical="center"/>
    </xf>
    <xf numFmtId="0" fontId="42" fillId="8" borderId="0" xfId="0" applyFont="1" applyFill="1" applyAlignment="1">
      <alignment vertical="center"/>
    </xf>
    <xf numFmtId="0" fontId="43" fillId="8" borderId="0" xfId="0" applyFont="1" applyFill="1" applyAlignment="1">
      <alignment vertical="center"/>
    </xf>
    <xf numFmtId="0" fontId="42" fillId="0" borderId="0" xfId="0" applyFont="1" applyAlignment="1">
      <alignment vertical="center"/>
    </xf>
    <xf numFmtId="0" fontId="43" fillId="0" borderId="0" xfId="0" applyFont="1" applyAlignment="1">
      <alignment vertical="center"/>
    </xf>
    <xf numFmtId="0" fontId="43" fillId="0" borderId="0" xfId="0" applyFont="1" applyAlignment="1">
      <alignment horizontal="right" vertical="center"/>
    </xf>
    <xf numFmtId="0" fontId="31"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38" fillId="0" borderId="0" xfId="0" applyFont="1" applyAlignment="1">
      <alignment vertical="center"/>
    </xf>
    <xf numFmtId="0" fontId="6" fillId="8" borderId="0" xfId="0" applyFont="1" applyFill="1" applyAlignment="1" applyProtection="1">
      <alignment vertical="center"/>
      <protection locked="0"/>
    </xf>
    <xf numFmtId="0" fontId="46" fillId="0" borderId="0" xfId="0" applyFont="1" applyAlignment="1">
      <alignment horizontal="left" vertical="center" indent="1"/>
    </xf>
    <xf numFmtId="0" fontId="42" fillId="0" borderId="0" xfId="0" applyFont="1" applyAlignment="1" applyProtection="1">
      <alignment vertical="center"/>
      <protection locked="0"/>
    </xf>
    <xf numFmtId="0" fontId="3" fillId="0" borderId="0" xfId="0" applyFont="1" applyAlignment="1">
      <alignment horizontal="right" vertical="center"/>
    </xf>
    <xf numFmtId="0" fontId="25" fillId="0" borderId="0" xfId="0" applyFont="1" applyAlignment="1">
      <alignment horizontal="left" vertical="center"/>
    </xf>
    <xf numFmtId="0" fontId="2" fillId="0" borderId="0" xfId="1" applyFont="1" applyAlignment="1">
      <alignment horizontal="left" vertical="center" indent="1"/>
    </xf>
    <xf numFmtId="0" fontId="2" fillId="0" borderId="0" xfId="0" applyFont="1" applyAlignment="1">
      <alignment horizontal="left" vertical="center" indent="1"/>
    </xf>
    <xf numFmtId="0" fontId="6" fillId="0" borderId="0" xfId="0" applyFont="1" applyAlignment="1">
      <alignment vertical="center" wrapText="1"/>
    </xf>
    <xf numFmtId="0" fontId="9" fillId="0" borderId="0" xfId="0" applyFont="1" applyAlignment="1">
      <alignment vertical="center"/>
    </xf>
    <xf numFmtId="164" fontId="6" fillId="0" borderId="0" xfId="2" applyNumberFormat="1" applyFont="1" applyAlignment="1">
      <alignment vertical="center" wrapText="1"/>
    </xf>
    <xf numFmtId="0" fontId="6" fillId="0" borderId="0" xfId="0" applyFont="1" applyAlignment="1">
      <alignment horizontal="left" vertical="center" wrapText="1"/>
    </xf>
    <xf numFmtId="0" fontId="3" fillId="0" borderId="0" xfId="0" applyFont="1" applyAlignment="1">
      <alignment horizontal="center" vertical="center"/>
    </xf>
    <xf numFmtId="0" fontId="32" fillId="0" borderId="0" xfId="0" applyFont="1" applyAlignment="1">
      <alignment horizontal="center" vertical="center"/>
    </xf>
    <xf numFmtId="0" fontId="6" fillId="0" borderId="0" xfId="0" applyFont="1" applyAlignment="1">
      <alignment horizontal="right" vertical="center"/>
    </xf>
    <xf numFmtId="0" fontId="9" fillId="0" borderId="0" xfId="0" applyFont="1" applyAlignment="1">
      <alignment horizontal="right" vertical="center"/>
    </xf>
    <xf numFmtId="0" fontId="43" fillId="0" borderId="0" xfId="0" applyFont="1" applyAlignment="1" applyProtection="1">
      <alignment vertical="center"/>
      <protection locked="0"/>
    </xf>
    <xf numFmtId="0" fontId="6" fillId="7" borderId="0" xfId="0" applyFont="1" applyFill="1" applyAlignment="1">
      <alignment vertical="center"/>
    </xf>
    <xf numFmtId="9" fontId="7" fillId="0" borderId="0" xfId="4" applyFont="1" applyAlignment="1">
      <alignment vertical="center"/>
    </xf>
    <xf numFmtId="9" fontId="7" fillId="7" borderId="0" xfId="4" applyFont="1" applyFill="1" applyAlignment="1">
      <alignment vertical="center"/>
    </xf>
    <xf numFmtId="0" fontId="2" fillId="0" borderId="0" xfId="0" applyFont="1" applyAlignment="1">
      <alignment vertical="center" shrinkToFit="1"/>
    </xf>
    <xf numFmtId="10" fontId="18" fillId="7" borderId="0" xfId="4" applyNumberFormat="1" applyFont="1" applyFill="1" applyAlignment="1">
      <alignment vertical="center"/>
    </xf>
    <xf numFmtId="0" fontId="31" fillId="7" borderId="0" xfId="0" applyFont="1" applyFill="1" applyAlignment="1">
      <alignment horizontal="left" vertical="center"/>
    </xf>
    <xf numFmtId="0" fontId="9" fillId="0" borderId="0" xfId="0" applyFont="1" applyAlignment="1">
      <alignment horizontal="center" vertical="center"/>
    </xf>
    <xf numFmtId="9" fontId="40" fillId="7" borderId="0" xfId="4" applyFont="1" applyFill="1" applyAlignment="1">
      <alignment horizontal="center" vertical="center"/>
    </xf>
    <xf numFmtId="0" fontId="51" fillId="0" borderId="0" xfId="0" applyFont="1" applyAlignment="1">
      <alignment horizontal="center" vertical="center"/>
    </xf>
    <xf numFmtId="0" fontId="45" fillId="0" borderId="0" xfId="0" applyFont="1" applyAlignment="1" applyProtection="1">
      <alignment horizontal="center" vertical="center"/>
      <protection locked="0"/>
    </xf>
    <xf numFmtId="0" fontId="2" fillId="0" borderId="0" xfId="0" applyFont="1" applyAlignment="1">
      <alignment vertical="center"/>
    </xf>
    <xf numFmtId="0" fontId="2" fillId="0" borderId="0" xfId="0" applyFont="1" applyBorder="1" applyAlignment="1">
      <alignment horizontal="center"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9" fillId="0" borderId="0" xfId="0" applyFont="1" applyAlignment="1">
      <alignment horizontal="center" vertical="center"/>
    </xf>
    <xf numFmtId="0" fontId="6" fillId="0" borderId="0" xfId="0" applyFont="1" applyFill="1" applyAlignment="1">
      <alignment vertical="center"/>
    </xf>
    <xf numFmtId="164" fontId="7" fillId="0" borderId="0" xfId="2" applyNumberFormat="1" applyFont="1" applyFill="1" applyAlignment="1">
      <alignment vertical="center"/>
    </xf>
    <xf numFmtId="0" fontId="12" fillId="0" borderId="0" xfId="0" applyFont="1" applyFill="1" applyAlignment="1">
      <alignment vertical="center"/>
    </xf>
    <xf numFmtId="41" fontId="2" fillId="7" borderId="0" xfId="2" applyNumberFormat="1" applyFont="1" applyFill="1" applyBorder="1" applyAlignment="1" applyProtection="1">
      <alignment vertical="center"/>
      <protection locked="0"/>
    </xf>
    <xf numFmtId="41" fontId="2" fillId="7" borderId="0" xfId="0" applyNumberFormat="1" applyFont="1" applyFill="1" applyBorder="1" applyAlignment="1" applyProtection="1">
      <alignment vertical="center"/>
      <protection locked="0"/>
    </xf>
    <xf numFmtId="41" fontId="2" fillId="7" borderId="0" xfId="2" applyNumberFormat="1" applyFont="1" applyFill="1" applyBorder="1" applyAlignment="1">
      <alignment vertical="center"/>
    </xf>
    <xf numFmtId="41" fontId="16" fillId="7" borderId="0" xfId="2" applyNumberFormat="1" applyFont="1" applyFill="1" applyBorder="1" applyAlignment="1" applyProtection="1">
      <alignment vertical="center"/>
      <protection locked="0"/>
    </xf>
    <xf numFmtId="41" fontId="6" fillId="7" borderId="0" xfId="0" applyNumberFormat="1" applyFont="1" applyFill="1" applyBorder="1" applyAlignment="1" applyProtection="1">
      <alignment vertical="center"/>
      <protection locked="0"/>
    </xf>
    <xf numFmtId="41" fontId="7" fillId="7" borderId="0" xfId="0" applyNumberFormat="1" applyFont="1" applyFill="1" applyBorder="1" applyAlignment="1">
      <alignment vertical="center"/>
    </xf>
    <xf numFmtId="41" fontId="16" fillId="7" borderId="0" xfId="0" applyNumberFormat="1" applyFont="1" applyFill="1" applyBorder="1" applyAlignment="1" applyProtection="1">
      <alignment vertical="center"/>
      <protection locked="0"/>
    </xf>
    <xf numFmtId="41" fontId="3" fillId="7" borderId="0" xfId="0" applyNumberFormat="1" applyFont="1" applyFill="1" applyBorder="1" applyAlignment="1">
      <alignment vertical="center"/>
    </xf>
    <xf numFmtId="41" fontId="2" fillId="7" borderId="0" xfId="2" applyNumberFormat="1" applyFont="1" applyFill="1" applyBorder="1" applyAlignment="1" applyProtection="1">
      <alignment horizontal="right" vertical="center"/>
      <protection locked="0"/>
    </xf>
    <xf numFmtId="41" fontId="3" fillId="7" borderId="0" xfId="2" applyNumberFormat="1" applyFont="1" applyFill="1" applyBorder="1" applyAlignment="1">
      <alignment vertical="center"/>
    </xf>
    <xf numFmtId="41" fontId="3" fillId="7" borderId="0" xfId="2" applyNumberFormat="1" applyFont="1" applyFill="1" applyBorder="1" applyAlignment="1">
      <alignment horizontal="right" vertical="center"/>
    </xf>
    <xf numFmtId="41" fontId="6" fillId="7" borderId="0" xfId="2" applyNumberFormat="1" applyFont="1" applyFill="1" applyBorder="1" applyAlignment="1" applyProtection="1">
      <alignment vertical="center"/>
      <protection locked="0"/>
    </xf>
    <xf numFmtId="41" fontId="6" fillId="7" borderId="0" xfId="2" applyNumberFormat="1" applyFont="1" applyFill="1" applyBorder="1" applyAlignment="1" applyProtection="1">
      <alignment horizontal="right" vertical="center"/>
      <protection locked="0"/>
    </xf>
    <xf numFmtId="41" fontId="3" fillId="7" borderId="0" xfId="2" applyNumberFormat="1" applyFont="1" applyFill="1" applyBorder="1" applyAlignment="1" applyProtection="1">
      <alignment horizontal="right" vertical="center"/>
      <protection locked="0"/>
    </xf>
    <xf numFmtId="41" fontId="7" fillId="7" borderId="0" xfId="2" applyNumberFormat="1" applyFont="1" applyFill="1" applyBorder="1" applyAlignment="1">
      <alignment vertical="center"/>
    </xf>
    <xf numFmtId="10" fontId="10" fillId="7" borderId="0" xfId="4" applyNumberFormat="1" applyFont="1" applyFill="1" applyBorder="1" applyAlignment="1">
      <alignment vertical="center"/>
    </xf>
    <xf numFmtId="168" fontId="10" fillId="7" borderId="0" xfId="4" applyNumberFormat="1" applyFont="1" applyFill="1" applyBorder="1" applyAlignment="1" applyProtection="1">
      <alignment vertical="center"/>
      <protection locked="0"/>
    </xf>
    <xf numFmtId="41" fontId="42" fillId="7" borderId="0" xfId="2" applyNumberFormat="1" applyFont="1" applyFill="1" applyBorder="1" applyAlignment="1" applyProtection="1">
      <alignment vertical="center"/>
      <protection locked="0"/>
    </xf>
    <xf numFmtId="168" fontId="7" fillId="7" borderId="0" xfId="0" applyNumberFormat="1" applyFont="1" applyFill="1" applyBorder="1" applyAlignment="1" applyProtection="1">
      <alignment vertical="center"/>
      <protection locked="0"/>
    </xf>
    <xf numFmtId="41" fontId="7" fillId="7" borderId="0" xfId="0" applyNumberFormat="1" applyFont="1" applyFill="1" applyBorder="1" applyAlignment="1" applyProtection="1">
      <alignment vertical="center"/>
      <protection locked="0"/>
    </xf>
    <xf numFmtId="41" fontId="17" fillId="7" borderId="0" xfId="2" applyNumberFormat="1" applyFont="1" applyFill="1" applyBorder="1" applyAlignment="1" applyProtection="1">
      <alignment horizontal="right" vertical="center"/>
      <protection locked="0"/>
    </xf>
    <xf numFmtId="168" fontId="6" fillId="7" borderId="0" xfId="0" applyNumberFormat="1" applyFont="1" applyFill="1" applyBorder="1" applyAlignment="1" applyProtection="1">
      <alignment vertical="center"/>
      <protection locked="0"/>
    </xf>
    <xf numFmtId="41" fontId="6" fillId="7" borderId="0" xfId="0" applyNumberFormat="1" applyFont="1" applyFill="1" applyBorder="1" applyAlignment="1">
      <alignment vertical="center"/>
    </xf>
    <xf numFmtId="41" fontId="16" fillId="7" borderId="0" xfId="2" applyNumberFormat="1" applyFont="1" applyFill="1" applyBorder="1" applyAlignment="1">
      <alignment vertical="center"/>
    </xf>
    <xf numFmtId="10" fontId="42" fillId="7" borderId="0" xfId="4" applyNumberFormat="1" applyFont="1" applyFill="1" applyBorder="1" applyAlignment="1" applyProtection="1">
      <alignment vertical="center"/>
      <protection locked="0"/>
    </xf>
    <xf numFmtId="41" fontId="16" fillId="7" borderId="0" xfId="2" applyNumberFormat="1" applyFont="1" applyFill="1" applyBorder="1" applyAlignment="1" applyProtection="1">
      <alignment horizontal="right" vertical="center"/>
      <protection locked="0"/>
    </xf>
    <xf numFmtId="41" fontId="2" fillId="7" borderId="0" xfId="2" applyNumberFormat="1" applyFont="1" applyFill="1" applyBorder="1" applyAlignment="1">
      <alignment horizontal="right" vertical="center"/>
    </xf>
    <xf numFmtId="41" fontId="7" fillId="7" borderId="0" xfId="2" applyNumberFormat="1" applyFont="1" applyFill="1" applyBorder="1" applyAlignment="1" applyProtection="1">
      <alignment vertical="center"/>
      <protection locked="0"/>
    </xf>
    <xf numFmtId="41" fontId="6" fillId="7" borderId="0" xfId="2" applyNumberFormat="1" applyFont="1" applyFill="1" applyBorder="1" applyAlignment="1">
      <alignment vertical="center"/>
    </xf>
    <xf numFmtId="41" fontId="43" fillId="7" borderId="0" xfId="2" applyNumberFormat="1" applyFont="1" applyFill="1" applyBorder="1" applyAlignment="1">
      <alignment vertical="center"/>
    </xf>
    <xf numFmtId="41" fontId="30" fillId="7" borderId="0" xfId="2" applyNumberFormat="1" applyFont="1" applyFill="1" applyBorder="1" applyAlignment="1">
      <alignment vertical="center"/>
    </xf>
    <xf numFmtId="168" fontId="6" fillId="7" borderId="0" xfId="4" applyNumberFormat="1" applyFont="1" applyFill="1" applyBorder="1" applyAlignment="1" applyProtection="1">
      <alignment vertical="center"/>
      <protection locked="0"/>
    </xf>
    <xf numFmtId="168" fontId="7" fillId="7" borderId="0" xfId="2" applyNumberFormat="1" applyFont="1" applyFill="1" applyBorder="1" applyAlignment="1" applyProtection="1">
      <alignment vertical="center"/>
      <protection locked="0"/>
    </xf>
    <xf numFmtId="164" fontId="6" fillId="7" borderId="0" xfId="2" applyNumberFormat="1" applyFont="1" applyFill="1" applyBorder="1" applyAlignment="1" applyProtection="1">
      <alignment vertical="center"/>
      <protection locked="0"/>
    </xf>
    <xf numFmtId="10" fontId="42" fillId="0" borderId="0" xfId="4" applyNumberFormat="1" applyFont="1" applyBorder="1" applyAlignment="1" applyProtection="1">
      <alignment vertical="center"/>
      <protection locked="0"/>
    </xf>
    <xf numFmtId="171" fontId="6" fillId="7" borderId="0" xfId="0" applyNumberFormat="1" applyFont="1" applyFill="1" applyBorder="1" applyAlignment="1" applyProtection="1">
      <alignment vertical="center"/>
      <protection locked="0"/>
    </xf>
    <xf numFmtId="10" fontId="9" fillId="7" borderId="0" xfId="4" applyNumberFormat="1" applyFont="1" applyFill="1" applyBorder="1" applyAlignment="1">
      <alignment vertical="center"/>
    </xf>
    <xf numFmtId="41" fontId="17" fillId="7" borderId="0" xfId="2" applyNumberFormat="1" applyFont="1" applyFill="1" applyBorder="1" applyAlignment="1" applyProtection="1">
      <alignment vertical="center"/>
      <protection locked="0"/>
    </xf>
    <xf numFmtId="41" fontId="42" fillId="8" borderId="0" xfId="0" applyNumberFormat="1" applyFont="1" applyFill="1" applyBorder="1" applyAlignment="1">
      <alignment vertical="center"/>
    </xf>
    <xf numFmtId="41" fontId="35" fillId="7" borderId="0" xfId="0" applyNumberFormat="1" applyFont="1" applyFill="1" applyBorder="1" applyAlignment="1">
      <alignment vertical="center"/>
    </xf>
    <xf numFmtId="41" fontId="17" fillId="7" borderId="0" xfId="2" applyNumberFormat="1" applyFont="1" applyFill="1" applyBorder="1" applyAlignment="1">
      <alignment vertical="center"/>
    </xf>
    <xf numFmtId="41" fontId="42" fillId="8" borderId="0" xfId="2" applyNumberFormat="1" applyFont="1" applyFill="1" applyBorder="1" applyAlignment="1">
      <alignment vertical="center"/>
    </xf>
    <xf numFmtId="41" fontId="37" fillId="7" borderId="0" xfId="0" applyNumberFormat="1" applyFont="1" applyFill="1" applyBorder="1" applyAlignment="1">
      <alignment vertical="center"/>
    </xf>
    <xf numFmtId="41" fontId="6" fillId="0" borderId="0" xfId="2" applyNumberFormat="1" applyFont="1" applyBorder="1" applyAlignment="1" applyProtection="1">
      <alignment horizontal="right" vertical="center"/>
      <protection locked="0"/>
    </xf>
    <xf numFmtId="41" fontId="2" fillId="0" borderId="0" xfId="2" applyNumberFormat="1" applyFont="1" applyBorder="1" applyAlignment="1" applyProtection="1">
      <alignment vertical="center"/>
      <protection locked="0"/>
    </xf>
    <xf numFmtId="0" fontId="6" fillId="0" borderId="0" xfId="0" applyFont="1" applyBorder="1" applyAlignment="1" applyProtection="1">
      <alignment vertical="center"/>
      <protection locked="0"/>
    </xf>
    <xf numFmtId="0" fontId="6" fillId="7" borderId="0" xfId="0" applyFont="1" applyFill="1" applyBorder="1" applyAlignment="1" applyProtection="1">
      <alignment vertical="center"/>
      <protection locked="0"/>
    </xf>
    <xf numFmtId="0" fontId="6" fillId="0" borderId="0" xfId="0" applyFont="1" applyBorder="1" applyAlignment="1">
      <alignment vertical="center"/>
    </xf>
    <xf numFmtId="0" fontId="6" fillId="0" borderId="0" xfId="0" applyFont="1" applyFill="1" applyBorder="1" applyAlignment="1" applyProtection="1">
      <alignment vertical="center"/>
      <protection locked="0"/>
    </xf>
    <xf numFmtId="0" fontId="6" fillId="0" borderId="0" xfId="0" applyFont="1" applyBorder="1" applyAlignment="1" applyProtection="1">
      <alignment horizontal="center" vertical="center"/>
      <protection locked="0"/>
    </xf>
    <xf numFmtId="0" fontId="6" fillId="7" borderId="0" xfId="0" applyFont="1" applyFill="1" applyBorder="1" applyAlignment="1" applyProtection="1">
      <alignment horizontal="center" vertical="center"/>
      <protection locked="0"/>
    </xf>
    <xf numFmtId="1" fontId="7" fillId="0" borderId="0" xfId="0" applyNumberFormat="1" applyFont="1" applyBorder="1" applyAlignment="1">
      <alignment horizontal="center" vertical="center"/>
    </xf>
    <xf numFmtId="1" fontId="7" fillId="0" borderId="0" xfId="0" applyNumberFormat="1" applyFont="1" applyFill="1" applyBorder="1" applyAlignment="1">
      <alignment horizontal="center" vertical="center"/>
    </xf>
    <xf numFmtId="0" fontId="42" fillId="8" borderId="0" xfId="0" applyFont="1" applyFill="1" applyBorder="1" applyAlignment="1">
      <alignment vertical="center"/>
    </xf>
    <xf numFmtId="0" fontId="7" fillId="0" borderId="0" xfId="0"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7" fillId="7" borderId="0" xfId="0" applyFont="1" applyFill="1" applyBorder="1" applyAlignment="1" applyProtection="1">
      <alignment horizontal="center" vertical="center" wrapText="1"/>
      <protection locked="0"/>
    </xf>
    <xf numFmtId="10" fontId="6" fillId="0" borderId="0" xfId="4" applyNumberFormat="1" applyFont="1" applyBorder="1" applyAlignment="1" applyProtection="1">
      <alignment vertical="center"/>
      <protection locked="0"/>
    </xf>
    <xf numFmtId="43" fontId="6" fillId="0" borderId="0" xfId="0" applyNumberFormat="1" applyFont="1" applyBorder="1" applyAlignment="1" applyProtection="1">
      <alignment vertical="center"/>
      <protection locked="0"/>
    </xf>
    <xf numFmtId="41" fontId="6" fillId="0" borderId="0" xfId="0" applyNumberFormat="1" applyFont="1" applyBorder="1" applyAlignment="1" applyProtection="1">
      <alignment vertical="center"/>
      <protection locked="0"/>
    </xf>
    <xf numFmtId="41" fontId="2" fillId="0" borderId="0" xfId="2" applyNumberFormat="1" applyFont="1" applyBorder="1" applyAlignment="1">
      <alignment vertical="center"/>
    </xf>
    <xf numFmtId="41" fontId="2" fillId="0" borderId="0" xfId="2" applyNumberFormat="1" applyFont="1" applyFill="1" applyBorder="1" applyAlignment="1">
      <alignment vertical="center"/>
    </xf>
    <xf numFmtId="41" fontId="2" fillId="0" borderId="0" xfId="0" applyNumberFormat="1" applyFont="1" applyBorder="1" applyAlignment="1">
      <alignment vertical="center"/>
    </xf>
    <xf numFmtId="41" fontId="2" fillId="0" borderId="0" xfId="0" applyNumberFormat="1" applyFont="1" applyBorder="1" applyAlignment="1" applyProtection="1">
      <alignment vertical="center"/>
      <protection locked="0"/>
    </xf>
    <xf numFmtId="41" fontId="16" fillId="0" borderId="0" xfId="2" applyNumberFormat="1" applyFont="1" applyBorder="1" applyAlignment="1">
      <alignment vertical="center"/>
    </xf>
    <xf numFmtId="41" fontId="16" fillId="0" borderId="0" xfId="2" applyNumberFormat="1" applyFont="1" applyBorder="1" applyAlignment="1" applyProtection="1">
      <alignment vertical="center"/>
      <protection locked="0"/>
    </xf>
    <xf numFmtId="41" fontId="6" fillId="0" borderId="0" xfId="0" applyNumberFormat="1" applyFont="1" applyBorder="1" applyAlignment="1">
      <alignment vertical="center"/>
    </xf>
    <xf numFmtId="41" fontId="7" fillId="0" borderId="0" xfId="0" applyNumberFormat="1" applyFont="1" applyBorder="1" applyAlignment="1">
      <alignment vertical="center"/>
    </xf>
    <xf numFmtId="41" fontId="2" fillId="0" borderId="0" xfId="0" applyNumberFormat="1" applyFont="1" applyFill="1" applyBorder="1" applyAlignment="1" applyProtection="1">
      <alignment vertical="center"/>
      <protection locked="0"/>
    </xf>
    <xf numFmtId="41" fontId="16" fillId="0" borderId="0" xfId="0" applyNumberFormat="1" applyFont="1" applyBorder="1" applyAlignment="1">
      <alignment vertical="center"/>
    </xf>
    <xf numFmtId="41" fontId="16" fillId="0" borderId="0" xfId="0" applyNumberFormat="1" applyFont="1" applyBorder="1" applyAlignment="1" applyProtection="1">
      <alignment vertical="center"/>
      <protection locked="0"/>
    </xf>
    <xf numFmtId="41" fontId="3" fillId="0" borderId="0" xfId="2" applyNumberFormat="1" applyFont="1" applyBorder="1" applyAlignment="1">
      <alignment vertical="center"/>
    </xf>
    <xf numFmtId="41" fontId="3" fillId="0" borderId="0" xfId="0" applyNumberFormat="1" applyFont="1" applyBorder="1" applyAlignment="1">
      <alignment vertical="center"/>
    </xf>
    <xf numFmtId="41" fontId="2" fillId="0" borderId="0" xfId="2" applyNumberFormat="1" applyFont="1" applyBorder="1" applyAlignment="1">
      <alignment horizontal="right" vertical="center"/>
    </xf>
    <xf numFmtId="41" fontId="2" fillId="0" borderId="0" xfId="2" applyNumberFormat="1" applyFont="1" applyBorder="1" applyAlignment="1" applyProtection="1">
      <alignment horizontal="right" vertical="center"/>
      <protection locked="0"/>
    </xf>
    <xf numFmtId="41" fontId="3" fillId="0" borderId="0" xfId="2" applyNumberFormat="1" applyFont="1" applyBorder="1" applyAlignment="1">
      <alignment horizontal="right" vertical="center"/>
    </xf>
    <xf numFmtId="41" fontId="6" fillId="0" borderId="0" xfId="2" applyNumberFormat="1" applyFont="1" applyBorder="1" applyAlignment="1">
      <alignment vertical="center"/>
    </xf>
    <xf numFmtId="41" fontId="6" fillId="0" borderId="0" xfId="2" applyNumberFormat="1" applyFont="1" applyBorder="1" applyAlignment="1" applyProtection="1">
      <alignment vertical="center"/>
      <protection locked="0"/>
    </xf>
    <xf numFmtId="41" fontId="6" fillId="0" borderId="0" xfId="2" applyNumberFormat="1" applyFont="1" applyBorder="1" applyAlignment="1">
      <alignment horizontal="right" vertical="center"/>
    </xf>
    <xf numFmtId="0" fontId="7" fillId="0" borderId="0" xfId="0" applyFont="1" applyBorder="1" applyAlignment="1">
      <alignment vertical="center"/>
    </xf>
    <xf numFmtId="41" fontId="3" fillId="0" borderId="0" xfId="2" applyNumberFormat="1" applyFont="1" applyBorder="1" applyAlignment="1" applyProtection="1">
      <alignment horizontal="right" vertical="center"/>
      <protection locked="0"/>
    </xf>
    <xf numFmtId="41" fontId="2" fillId="0" borderId="0" xfId="2" applyNumberFormat="1" applyFont="1" applyFill="1" applyBorder="1" applyAlignment="1" applyProtection="1">
      <alignment vertical="center"/>
      <protection locked="0"/>
    </xf>
    <xf numFmtId="164" fontId="7" fillId="0" borderId="0" xfId="2" applyNumberFormat="1" applyFont="1" applyBorder="1" applyAlignment="1">
      <alignment vertical="center"/>
    </xf>
    <xf numFmtId="0" fontId="43" fillId="8" borderId="0" xfId="0" applyFont="1" applyFill="1" applyBorder="1" applyAlignment="1">
      <alignment vertical="center"/>
    </xf>
    <xf numFmtId="0" fontId="6" fillId="8" borderId="0" xfId="0" applyFont="1" applyFill="1" applyBorder="1" applyAlignment="1">
      <alignment vertical="center"/>
    </xf>
    <xf numFmtId="41" fontId="7" fillId="0" borderId="0" xfId="2" applyNumberFormat="1" applyFont="1" applyBorder="1" applyAlignment="1">
      <alignment vertical="center"/>
    </xf>
    <xf numFmtId="10" fontId="10" fillId="0" borderId="0" xfId="4" applyNumberFormat="1" applyFont="1" applyBorder="1" applyAlignment="1">
      <alignment vertical="center"/>
    </xf>
    <xf numFmtId="10" fontId="7" fillId="0" borderId="0" xfId="4" applyNumberFormat="1" applyFont="1" applyBorder="1" applyAlignment="1">
      <alignment vertical="center"/>
    </xf>
    <xf numFmtId="168" fontId="10" fillId="0" borderId="0" xfId="4" applyNumberFormat="1" applyFont="1" applyBorder="1" applyAlignment="1">
      <alignment vertical="center"/>
    </xf>
    <xf numFmtId="168" fontId="10" fillId="0" borderId="0" xfId="4" applyNumberFormat="1" applyFont="1" applyBorder="1" applyAlignment="1" applyProtection="1">
      <alignment vertical="center"/>
      <protection locked="0"/>
    </xf>
    <xf numFmtId="0" fontId="6" fillId="8" borderId="0" xfId="0" applyFont="1" applyFill="1" applyBorder="1" applyAlignment="1" applyProtection="1">
      <alignment vertical="center"/>
      <protection locked="0"/>
    </xf>
    <xf numFmtId="41" fontId="42" fillId="0" borderId="0" xfId="2" applyNumberFormat="1" applyFont="1" applyBorder="1" applyAlignment="1" applyProtection="1">
      <alignment vertical="center"/>
      <protection locked="0"/>
    </xf>
    <xf numFmtId="168" fontId="43" fillId="0" borderId="0" xfId="2" applyNumberFormat="1" applyFont="1" applyBorder="1" applyAlignment="1">
      <alignment vertical="center"/>
    </xf>
    <xf numFmtId="0" fontId="7" fillId="0" borderId="0" xfId="0" applyFont="1" applyBorder="1" applyAlignment="1" applyProtection="1">
      <alignment vertical="center"/>
      <protection locked="0"/>
    </xf>
    <xf numFmtId="168" fontId="7" fillId="0" borderId="0" xfId="0" applyNumberFormat="1" applyFont="1" applyBorder="1" applyAlignment="1">
      <alignment vertical="center"/>
    </xf>
    <xf numFmtId="168" fontId="7" fillId="0" borderId="0" xfId="0" applyNumberFormat="1" applyFont="1" applyBorder="1" applyAlignment="1" applyProtection="1">
      <alignment vertical="center"/>
      <protection locked="0"/>
    </xf>
    <xf numFmtId="41" fontId="7" fillId="0" borderId="0" xfId="0" applyNumberFormat="1" applyFont="1" applyBorder="1" applyAlignment="1" applyProtection="1">
      <alignment vertical="center"/>
      <protection locked="0"/>
    </xf>
    <xf numFmtId="41" fontId="17" fillId="0" borderId="0" xfId="2" applyNumberFormat="1" applyFont="1" applyBorder="1" applyAlignment="1">
      <alignment horizontal="right" vertical="center"/>
    </xf>
    <xf numFmtId="41" fontId="17" fillId="0" borderId="0" xfId="2" applyNumberFormat="1" applyFont="1" applyBorder="1" applyAlignment="1" applyProtection="1">
      <alignment horizontal="right" vertical="center"/>
      <protection locked="0"/>
    </xf>
    <xf numFmtId="168" fontId="6" fillId="0" borderId="0" xfId="0" applyNumberFormat="1" applyFont="1" applyFill="1" applyBorder="1" applyAlignment="1">
      <alignment vertical="center"/>
    </xf>
    <xf numFmtId="168" fontId="6" fillId="0" borderId="0" xfId="0" applyNumberFormat="1" applyFont="1" applyBorder="1" applyAlignment="1">
      <alignment vertical="center"/>
    </xf>
    <xf numFmtId="168" fontId="6" fillId="0" borderId="0" xfId="0" applyNumberFormat="1" applyFont="1" applyBorder="1" applyAlignment="1" applyProtection="1">
      <alignment vertical="center"/>
      <protection locked="0"/>
    </xf>
    <xf numFmtId="0" fontId="43" fillId="0" borderId="0" xfId="0" applyFont="1" applyBorder="1" applyAlignment="1" applyProtection="1">
      <alignment vertical="center"/>
      <protection locked="0"/>
    </xf>
    <xf numFmtId="10" fontId="6" fillId="0" borderId="0" xfId="4" applyNumberFormat="1" applyFont="1" applyBorder="1" applyAlignment="1">
      <alignment vertical="center"/>
    </xf>
    <xf numFmtId="0" fontId="42" fillId="0" borderId="0" xfId="0" applyFont="1" applyBorder="1" applyAlignment="1">
      <alignment vertical="center"/>
    </xf>
    <xf numFmtId="0" fontId="42" fillId="0" borderId="0" xfId="0" applyFont="1" applyFill="1" applyBorder="1" applyAlignment="1" applyProtection="1">
      <alignment vertical="center"/>
      <protection locked="0"/>
    </xf>
    <xf numFmtId="41" fontId="2" fillId="0" borderId="0" xfId="2" applyNumberFormat="1" applyFont="1" applyFill="1" applyBorder="1" applyAlignment="1">
      <alignment horizontal="right" vertical="center"/>
    </xf>
    <xf numFmtId="41" fontId="2" fillId="0" borderId="0" xfId="0" applyNumberFormat="1" applyFont="1" applyFill="1" applyBorder="1" applyAlignment="1">
      <alignment vertical="center"/>
    </xf>
    <xf numFmtId="41" fontId="16" fillId="0" borderId="0" xfId="2" applyNumberFormat="1" applyFont="1" applyFill="1" applyBorder="1" applyAlignment="1">
      <alignment vertical="center"/>
    </xf>
    <xf numFmtId="41" fontId="7" fillId="0" borderId="0" xfId="2" applyNumberFormat="1" applyFont="1" applyBorder="1" applyAlignment="1" applyProtection="1">
      <alignment vertical="center"/>
      <protection locked="0"/>
    </xf>
    <xf numFmtId="41" fontId="16" fillId="0" borderId="0" xfId="2" applyNumberFormat="1" applyFont="1" applyFill="1" applyBorder="1" applyAlignment="1" applyProtection="1">
      <alignment vertical="center"/>
      <protection locked="0"/>
    </xf>
    <xf numFmtId="0" fontId="6" fillId="0" borderId="0" xfId="0" applyFont="1" applyFill="1" applyBorder="1" applyAlignment="1">
      <alignment vertical="center"/>
    </xf>
    <xf numFmtId="168" fontId="6" fillId="0" borderId="0" xfId="4" applyNumberFormat="1" applyFont="1" applyBorder="1" applyAlignment="1" applyProtection="1">
      <alignment vertical="center"/>
      <protection locked="0"/>
    </xf>
    <xf numFmtId="168" fontId="7" fillId="0" borderId="0" xfId="2" applyNumberFormat="1" applyFont="1" applyBorder="1" applyAlignment="1">
      <alignment vertical="center"/>
    </xf>
    <xf numFmtId="168" fontId="7" fillId="0" borderId="0" xfId="2" applyNumberFormat="1" applyFont="1" applyBorder="1" applyAlignment="1" applyProtection="1">
      <alignment vertical="center"/>
      <protection locked="0"/>
    </xf>
    <xf numFmtId="164" fontId="2" fillId="0" borderId="0" xfId="2" applyNumberFormat="1" applyFont="1" applyFill="1" applyBorder="1" applyAlignment="1" applyProtection="1">
      <alignment vertical="center"/>
      <protection locked="0"/>
    </xf>
    <xf numFmtId="164" fontId="2" fillId="0" borderId="0" xfId="2" applyNumberFormat="1" applyFont="1" applyBorder="1" applyAlignment="1" applyProtection="1">
      <alignment vertical="center"/>
      <protection locked="0"/>
    </xf>
    <xf numFmtId="41" fontId="6" fillId="0" borderId="0" xfId="0" applyNumberFormat="1" applyFont="1" applyFill="1" applyBorder="1" applyAlignment="1" applyProtection="1">
      <alignment vertical="center"/>
      <protection locked="0"/>
    </xf>
    <xf numFmtId="0" fontId="2" fillId="0" borderId="0" xfId="0" applyFont="1" applyBorder="1" applyAlignment="1">
      <alignment vertical="center"/>
    </xf>
    <xf numFmtId="41" fontId="17" fillId="0" borderId="0" xfId="2" applyNumberFormat="1" applyFont="1" applyBorder="1" applyAlignment="1">
      <alignment vertical="center"/>
    </xf>
    <xf numFmtId="9" fontId="7" fillId="0" borderId="0" xfId="4" applyFont="1" applyBorder="1" applyAlignment="1">
      <alignment vertical="center"/>
    </xf>
    <xf numFmtId="41" fontId="17" fillId="0" borderId="0" xfId="2" applyNumberFormat="1" applyFont="1" applyBorder="1" applyAlignment="1" applyProtection="1">
      <alignment vertical="center"/>
      <protection locked="0"/>
    </xf>
    <xf numFmtId="41" fontId="35" fillId="0" borderId="0" xfId="0" applyNumberFormat="1" applyFont="1" applyBorder="1" applyAlignment="1">
      <alignment vertical="center"/>
    </xf>
    <xf numFmtId="0" fontId="35" fillId="0" borderId="0" xfId="0" applyFont="1" applyBorder="1" applyAlignment="1">
      <alignment vertical="center"/>
    </xf>
    <xf numFmtId="41" fontId="37" fillId="0" borderId="0" xfId="0" applyNumberFormat="1" applyFont="1" applyBorder="1" applyAlignment="1">
      <alignment vertical="center"/>
    </xf>
    <xf numFmtId="0" fontId="37" fillId="0" borderId="0" xfId="0" applyFont="1" applyBorder="1" applyAlignment="1">
      <alignment vertical="center"/>
    </xf>
    <xf numFmtId="41" fontId="17" fillId="0" borderId="0" xfId="0" applyNumberFormat="1" applyFont="1" applyBorder="1" applyAlignment="1">
      <alignment vertical="center"/>
    </xf>
    <xf numFmtId="41" fontId="42" fillId="8" borderId="0" xfId="4" applyNumberFormat="1" applyFont="1" applyFill="1" applyBorder="1" applyAlignment="1">
      <alignment vertical="center"/>
    </xf>
    <xf numFmtId="41" fontId="10" fillId="0" borderId="0" xfId="4" applyNumberFormat="1" applyFont="1" applyBorder="1" applyAlignment="1">
      <alignment vertical="center"/>
    </xf>
    <xf numFmtId="41" fontId="10" fillId="7" borderId="0" xfId="4" applyNumberFormat="1" applyFont="1" applyFill="1" applyBorder="1" applyAlignment="1">
      <alignment vertical="center"/>
    </xf>
    <xf numFmtId="0" fontId="9" fillId="0" borderId="0" xfId="0" applyFont="1" applyBorder="1" applyAlignment="1">
      <alignment vertical="center"/>
    </xf>
    <xf numFmtId="0" fontId="10" fillId="0" borderId="0" xfId="0" applyFont="1" applyBorder="1" applyAlignment="1">
      <alignment vertical="center"/>
    </xf>
    <xf numFmtId="41" fontId="10" fillId="0" borderId="0" xfId="2" applyNumberFormat="1" applyFont="1" applyBorder="1" applyAlignment="1">
      <alignment vertical="center"/>
    </xf>
    <xf numFmtId="41" fontId="10" fillId="7" borderId="0" xfId="2" applyNumberFormat="1" applyFont="1" applyFill="1" applyBorder="1" applyAlignment="1">
      <alignment vertical="center"/>
    </xf>
    <xf numFmtId="164" fontId="17" fillId="0" borderId="0" xfId="2" applyNumberFormat="1" applyFont="1" applyBorder="1" applyAlignment="1">
      <alignment vertical="center"/>
    </xf>
    <xf numFmtId="164" fontId="17" fillId="7" borderId="0" xfId="2" applyNumberFormat="1" applyFont="1" applyFill="1" applyBorder="1" applyAlignment="1">
      <alignment vertical="center"/>
    </xf>
    <xf numFmtId="164" fontId="7" fillId="7" borderId="0" xfId="2" applyNumberFormat="1" applyFont="1" applyFill="1" applyBorder="1" applyAlignment="1">
      <alignment vertical="center"/>
    </xf>
    <xf numFmtId="164" fontId="9" fillId="0" borderId="0" xfId="2" applyNumberFormat="1" applyFont="1" applyBorder="1" applyAlignment="1">
      <alignment vertical="center"/>
    </xf>
    <xf numFmtId="164" fontId="9" fillId="7" borderId="0" xfId="2" applyNumberFormat="1" applyFont="1" applyFill="1" applyBorder="1" applyAlignment="1">
      <alignment vertical="center"/>
    </xf>
    <xf numFmtId="10" fontId="7" fillId="7" borderId="0" xfId="4" applyNumberFormat="1" applyFont="1" applyFill="1" applyBorder="1" applyAlignment="1">
      <alignment vertical="center"/>
    </xf>
    <xf numFmtId="41" fontId="2" fillId="7" borderId="0" xfId="0" applyNumberFormat="1" applyFont="1" applyFill="1" applyBorder="1" applyAlignment="1">
      <alignment vertical="center"/>
    </xf>
    <xf numFmtId="41" fontId="43" fillId="0" borderId="0" xfId="0" applyNumberFormat="1" applyFont="1" applyBorder="1" applyAlignment="1">
      <alignment vertical="center"/>
    </xf>
    <xf numFmtId="41" fontId="43" fillId="7" borderId="0" xfId="0" applyNumberFormat="1" applyFont="1" applyFill="1" applyBorder="1" applyAlignment="1">
      <alignment vertical="center"/>
    </xf>
    <xf numFmtId="41" fontId="17" fillId="7" borderId="0" xfId="0" applyNumberFormat="1" applyFont="1" applyFill="1" applyBorder="1" applyAlignment="1">
      <alignment vertical="center"/>
    </xf>
    <xf numFmtId="41" fontId="15" fillId="7" borderId="0" xfId="0" applyNumberFormat="1" applyFont="1" applyFill="1" applyBorder="1" applyAlignment="1">
      <alignment vertical="center"/>
    </xf>
    <xf numFmtId="41" fontId="15" fillId="0" borderId="0" xfId="0" applyNumberFormat="1" applyFont="1" applyBorder="1" applyAlignment="1">
      <alignment vertical="center"/>
    </xf>
    <xf numFmtId="41" fontId="42" fillId="0" borderId="0" xfId="0" applyNumberFormat="1" applyFont="1" applyBorder="1" applyAlignment="1">
      <alignment vertical="center"/>
    </xf>
    <xf numFmtId="41" fontId="42" fillId="7" borderId="0" xfId="0" applyNumberFormat="1" applyFont="1" applyFill="1" applyBorder="1" applyAlignment="1">
      <alignment vertical="center"/>
    </xf>
    <xf numFmtId="41" fontId="16" fillId="7" borderId="0" xfId="0" applyNumberFormat="1" applyFont="1" applyFill="1" applyBorder="1" applyAlignment="1">
      <alignment vertical="center"/>
    </xf>
    <xf numFmtId="41" fontId="46" fillId="0" borderId="0" xfId="2" applyNumberFormat="1" applyFont="1" applyBorder="1" applyAlignment="1">
      <alignment vertical="center"/>
    </xf>
    <xf numFmtId="41" fontId="46" fillId="7" borderId="0" xfId="2" applyNumberFormat="1" applyFont="1" applyFill="1" applyBorder="1" applyAlignment="1">
      <alignment vertical="center"/>
    </xf>
    <xf numFmtId="164" fontId="2" fillId="0" borderId="0" xfId="2" applyNumberFormat="1" applyFont="1" applyBorder="1" applyAlignment="1">
      <alignment vertical="center"/>
    </xf>
    <xf numFmtId="164" fontId="16" fillId="0" borderId="0" xfId="2" applyNumberFormat="1" applyFont="1" applyBorder="1" applyAlignment="1">
      <alignment vertical="center"/>
    </xf>
    <xf numFmtId="164" fontId="3" fillId="0" borderId="0" xfId="2" applyNumberFormat="1" applyFont="1" applyBorder="1" applyAlignment="1">
      <alignment vertical="center"/>
    </xf>
    <xf numFmtId="0" fontId="2" fillId="0" borderId="0" xfId="0" applyFont="1" applyAlignment="1">
      <alignment vertical="center"/>
    </xf>
    <xf numFmtId="0" fontId="6" fillId="0" borderId="0" xfId="0" applyFont="1" applyAlignment="1">
      <alignment vertical="center"/>
    </xf>
    <xf numFmtId="0" fontId="6" fillId="0" borderId="0" xfId="0" applyFont="1" applyFill="1" applyBorder="1" applyAlignment="1" applyProtection="1">
      <alignment horizontal="center" vertical="center"/>
      <protection locked="0"/>
    </xf>
    <xf numFmtId="41" fontId="7" fillId="0" borderId="0" xfId="0" applyNumberFormat="1" applyFont="1" applyFill="1" applyBorder="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2" fillId="0" borderId="0" xfId="0" applyFont="1" applyFill="1" applyAlignment="1">
      <alignment vertical="center"/>
    </xf>
    <xf numFmtId="0" fontId="42" fillId="0" borderId="0" xfId="0" applyFont="1" applyFill="1" applyAlignment="1">
      <alignment vertical="center"/>
    </xf>
    <xf numFmtId="164" fontId="6" fillId="0" borderId="0" xfId="2" applyNumberFormat="1" applyFont="1" applyFill="1" applyBorder="1" applyAlignment="1" applyProtection="1">
      <alignment vertical="center"/>
      <protection locked="0"/>
    </xf>
    <xf numFmtId="41" fontId="2" fillId="0" borderId="0" xfId="2" applyNumberFormat="1" applyFont="1" applyFill="1" applyBorder="1" applyAlignment="1" applyProtection="1">
      <alignment horizontal="right" vertical="center"/>
      <protection locked="0"/>
    </xf>
    <xf numFmtId="0" fontId="2" fillId="0" borderId="0" xfId="0" applyFont="1" applyFill="1" applyAlignment="1">
      <alignment horizontal="left" vertical="center"/>
    </xf>
    <xf numFmtId="0" fontId="2" fillId="0" borderId="0" xfId="0" applyFont="1" applyFill="1" applyAlignment="1">
      <alignment vertical="center" readingOrder="1"/>
    </xf>
    <xf numFmtId="0" fontId="7" fillId="0" borderId="0" xfId="0" applyFont="1" applyFill="1" applyAlignment="1">
      <alignment horizontal="left" vertical="center"/>
    </xf>
    <xf numFmtId="0" fontId="6"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left" vertical="center"/>
    </xf>
    <xf numFmtId="0" fontId="6" fillId="0" borderId="0" xfId="0" applyFont="1" applyAlignment="1">
      <alignment vertical="center"/>
    </xf>
    <xf numFmtId="0" fontId="2" fillId="0" borderId="0" xfId="0" applyFont="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41" fontId="17" fillId="0" borderId="0" xfId="2" applyNumberFormat="1" applyFont="1" applyFill="1" applyBorder="1" applyAlignment="1" applyProtection="1">
      <alignment horizontal="right" vertical="center"/>
      <protection locked="0"/>
    </xf>
    <xf numFmtId="168" fontId="10" fillId="0" borderId="0" xfId="4" applyNumberFormat="1" applyFont="1" applyFill="1" applyBorder="1" applyAlignment="1">
      <alignment vertical="center"/>
    </xf>
    <xf numFmtId="0" fontId="6" fillId="0" borderId="0" xfId="0" applyFont="1" applyFill="1" applyAlignment="1">
      <alignment horizontal="left" vertical="center"/>
    </xf>
    <xf numFmtId="41" fontId="6" fillId="0" borderId="0" xfId="2" applyNumberFormat="1" applyFont="1" applyFill="1" applyBorder="1" applyAlignment="1" applyProtection="1">
      <alignment vertical="center"/>
      <protection locked="0"/>
    </xf>
    <xf numFmtId="0" fontId="6" fillId="0" borderId="0" xfId="0" applyFont="1" applyAlignment="1">
      <alignment horizontal="left" vertical="center"/>
    </xf>
    <xf numFmtId="0" fontId="6"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10" fillId="0" borderId="0" xfId="0" applyFont="1" applyFill="1" applyAlignment="1">
      <alignment horizontal="left" vertical="center"/>
    </xf>
    <xf numFmtId="0" fontId="9" fillId="0" borderId="0" xfId="0" applyFont="1" applyFill="1" applyAlignment="1">
      <alignment horizontal="lef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6" fillId="0" borderId="0" xfId="0" applyFont="1" applyAlignment="1">
      <alignment vertical="center"/>
    </xf>
    <xf numFmtId="0" fontId="2" fillId="0" borderId="0" xfId="0" applyFont="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vertical="center"/>
    </xf>
    <xf numFmtId="10" fontId="10" fillId="0" borderId="0" xfId="4" applyNumberFormat="1" applyFont="1" applyFill="1" applyBorder="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41" fontId="6" fillId="0" borderId="0" xfId="2" applyNumberFormat="1" applyFont="1" applyFill="1" applyBorder="1" applyAlignment="1" applyProtection="1">
      <alignment horizontal="right" vertical="center"/>
      <protection locked="0"/>
    </xf>
    <xf numFmtId="43" fontId="2" fillId="0" borderId="0" xfId="2" applyFont="1" applyAlignment="1">
      <alignment vertical="center"/>
    </xf>
    <xf numFmtId="10" fontId="6" fillId="7" borderId="0" xfId="4" applyNumberFormat="1" applyFont="1" applyFill="1" applyBorder="1" applyAlignment="1">
      <alignment vertical="center"/>
    </xf>
    <xf numFmtId="0" fontId="6" fillId="0" borderId="0" xfId="0" applyFont="1" applyAlignment="1">
      <alignment vertical="center"/>
    </xf>
    <xf numFmtId="0" fontId="44" fillId="0" borderId="0" xfId="0" applyFont="1" applyFill="1" applyAlignment="1">
      <alignment vertical="center"/>
    </xf>
    <xf numFmtId="0" fontId="45" fillId="0" borderId="0" xfId="0" applyFont="1" applyFill="1" applyAlignment="1">
      <alignment vertical="center"/>
    </xf>
    <xf numFmtId="10" fontId="43" fillId="0" borderId="0" xfId="4" applyNumberFormat="1" applyFont="1" applyFill="1" applyBorder="1" applyAlignment="1">
      <alignment vertical="center"/>
    </xf>
    <xf numFmtId="0" fontId="44" fillId="0" borderId="0" xfId="0" applyFont="1" applyFill="1" applyBorder="1" applyAlignment="1">
      <alignment vertical="center"/>
    </xf>
    <xf numFmtId="10" fontId="47" fillId="0" borderId="0" xfId="4" applyNumberFormat="1" applyFont="1" applyBorder="1" applyAlignment="1">
      <alignment vertical="center"/>
    </xf>
    <xf numFmtId="10" fontId="43" fillId="7" borderId="0" xfId="4" applyNumberFormat="1" applyFont="1" applyFill="1" applyBorder="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41" fontId="6" fillId="0" borderId="0" xfId="2" applyNumberFormat="1" applyFont="1" applyFill="1" applyBorder="1" applyAlignment="1">
      <alignment horizontal="right" vertical="center"/>
    </xf>
    <xf numFmtId="0" fontId="7" fillId="7" borderId="0" xfId="0" applyFont="1" applyFill="1" applyAlignment="1">
      <alignment vertical="center"/>
    </xf>
    <xf numFmtId="9" fontId="6" fillId="0" borderId="0" xfId="4" applyNumberFormat="1" applyFont="1" applyBorder="1" applyAlignment="1" applyProtection="1">
      <alignment vertical="center"/>
      <protection locked="0"/>
    </xf>
    <xf numFmtId="41" fontId="7" fillId="0" borderId="0" xfId="0" applyNumberFormat="1" applyFont="1" applyFill="1" applyBorder="1" applyAlignment="1" applyProtection="1">
      <alignment vertical="center"/>
      <protection locked="0"/>
    </xf>
    <xf numFmtId="0" fontId="2" fillId="0" borderId="0" xfId="0" applyFont="1" applyAlignment="1">
      <alignment vertical="center"/>
    </xf>
    <xf numFmtId="0" fontId="2" fillId="0" borderId="0" xfId="0" applyFont="1" applyAlignment="1">
      <alignment vertical="center"/>
    </xf>
    <xf numFmtId="41" fontId="16" fillId="0" borderId="0" xfId="2" applyNumberFormat="1" applyFont="1" applyFill="1" applyBorder="1" applyAlignment="1" applyProtection="1">
      <alignment horizontal="right" vertical="center"/>
      <protection locked="0"/>
    </xf>
    <xf numFmtId="0" fontId="2" fillId="0" borderId="0" xfId="0" applyFont="1" applyAlignment="1">
      <alignment vertical="center"/>
    </xf>
    <xf numFmtId="1" fontId="7" fillId="7" borderId="0" xfId="0" applyNumberFormat="1" applyFont="1" applyFill="1" applyBorder="1" applyAlignment="1">
      <alignment horizontal="center" vertical="center"/>
    </xf>
    <xf numFmtId="0" fontId="3" fillId="7" borderId="0" xfId="0" applyFont="1" applyFill="1" applyBorder="1" applyAlignment="1">
      <alignment horizontal="center" vertical="center"/>
    </xf>
    <xf numFmtId="0" fontId="7" fillId="7" borderId="0" xfId="0" applyFont="1" applyFill="1" applyBorder="1" applyAlignment="1">
      <alignment horizontal="center" vertical="center" wrapText="1"/>
    </xf>
    <xf numFmtId="0" fontId="2"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41" fontId="6" fillId="0" borderId="0" xfId="0" applyNumberFormat="1" applyFont="1" applyFill="1" applyBorder="1" applyAlignment="1">
      <alignment vertical="center"/>
    </xf>
    <xf numFmtId="168" fontId="7" fillId="0" borderId="0" xfId="2" applyNumberFormat="1" applyFont="1" applyFill="1" applyBorder="1" applyAlignment="1">
      <alignment vertical="center"/>
    </xf>
    <xf numFmtId="0" fontId="2" fillId="0" borderId="0" xfId="0" applyFont="1" applyAlignment="1">
      <alignment vertical="center" wrapText="1"/>
    </xf>
    <xf numFmtId="0" fontId="7" fillId="0" borderId="0" xfId="0" applyFont="1" applyAlignment="1">
      <alignment horizontal="center" vertical="center" textRotation="180"/>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41" fontId="16" fillId="0" borderId="0" xfId="0" applyNumberFormat="1" applyFont="1" applyFill="1" applyBorder="1" applyAlignment="1" applyProtection="1">
      <alignment vertical="center"/>
      <protection locked="0"/>
    </xf>
    <xf numFmtId="41" fontId="17" fillId="0" borderId="0" xfId="2" applyNumberFormat="1" applyFont="1" applyFill="1" applyBorder="1" applyAlignment="1" applyProtection="1">
      <alignment vertical="center"/>
      <protection locked="0"/>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vertical="center"/>
    </xf>
    <xf numFmtId="0" fontId="2" fillId="0" borderId="0" xfId="0" applyFont="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6" fillId="0" borderId="0" xfId="0" applyFont="1" applyFill="1" applyAlignment="1" applyProtection="1">
      <alignment vertical="center"/>
      <protection locked="0"/>
    </xf>
    <xf numFmtId="0" fontId="3" fillId="0" borderId="0" xfId="0" applyFont="1" applyFill="1" applyAlignment="1">
      <alignment horizontal="left" vertical="center"/>
    </xf>
    <xf numFmtId="9" fontId="6" fillId="0" borderId="0" xfId="4" applyFont="1" applyBorder="1" applyAlignment="1">
      <alignment vertical="center"/>
    </xf>
    <xf numFmtId="0" fontId="43" fillId="0" borderId="0" xfId="0" applyFont="1" applyFill="1" applyAlignment="1">
      <alignment vertical="center"/>
    </xf>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2" fillId="0" borderId="0" xfId="0" applyFont="1" applyAlignment="1">
      <alignment vertical="center"/>
    </xf>
    <xf numFmtId="167" fontId="2" fillId="0" borderId="0" xfId="3" applyNumberFormat="1" applyFont="1" applyBorder="1" applyAlignment="1">
      <alignment vertical="center"/>
    </xf>
    <xf numFmtId="167" fontId="2" fillId="0" borderId="0" xfId="3" applyNumberFormat="1" applyFont="1" applyFill="1" applyBorder="1" applyAlignment="1" applyProtection="1">
      <alignment vertical="center"/>
      <protection locked="0"/>
    </xf>
    <xf numFmtId="167" fontId="2" fillId="7" borderId="0" xfId="3" applyNumberFormat="1" applyFont="1" applyFill="1" applyBorder="1" applyAlignment="1" applyProtection="1">
      <alignment vertical="center"/>
      <protection locked="0"/>
    </xf>
    <xf numFmtId="167" fontId="3" fillId="0" borderId="0" xfId="3" applyNumberFormat="1" applyFont="1" applyFill="1" applyBorder="1" applyAlignment="1">
      <alignment vertical="center"/>
    </xf>
    <xf numFmtId="167" fontId="3" fillId="7" borderId="0" xfId="3" applyNumberFormat="1" applyFont="1" applyFill="1" applyBorder="1" applyAlignment="1">
      <alignment vertical="center"/>
    </xf>
    <xf numFmtId="167" fontId="7" fillId="0" borderId="0" xfId="3" applyNumberFormat="1" applyFont="1" applyBorder="1" applyAlignment="1">
      <alignment vertical="center"/>
    </xf>
    <xf numFmtId="167" fontId="7" fillId="7" borderId="0" xfId="3" applyNumberFormat="1" applyFont="1" applyFill="1" applyBorder="1" applyAlignment="1">
      <alignment vertical="center"/>
    </xf>
    <xf numFmtId="167" fontId="3" fillId="0" borderId="0" xfId="3" applyNumberFormat="1" applyFont="1" applyBorder="1" applyAlignment="1">
      <alignment vertical="center"/>
    </xf>
    <xf numFmtId="167" fontId="2" fillId="0" borderId="0" xfId="3" applyNumberFormat="1" applyFont="1" applyFill="1" applyBorder="1" applyAlignment="1">
      <alignment vertical="center"/>
    </xf>
    <xf numFmtId="167" fontId="3" fillId="0" borderId="0" xfId="3" applyNumberFormat="1" applyFont="1" applyBorder="1" applyAlignment="1">
      <alignment horizontal="right" vertical="center"/>
    </xf>
    <xf numFmtId="167" fontId="3" fillId="7" borderId="0" xfId="3" applyNumberFormat="1" applyFont="1" applyFill="1" applyBorder="1" applyAlignment="1">
      <alignment horizontal="right" vertical="center"/>
    </xf>
    <xf numFmtId="167" fontId="2" fillId="0" borderId="0" xfId="3" applyNumberFormat="1" applyFont="1" applyBorder="1" applyAlignment="1" applyProtection="1">
      <alignment vertical="center"/>
      <protection locked="0"/>
    </xf>
    <xf numFmtId="0" fontId="7" fillId="0" borderId="0" xfId="0" applyFont="1" applyAlignment="1">
      <alignment horizontal="left" vertical="center" indent="7"/>
    </xf>
    <xf numFmtId="0" fontId="2" fillId="0" borderId="2" xfId="0" applyFont="1" applyBorder="1" applyAlignment="1">
      <alignment vertical="center"/>
    </xf>
    <xf numFmtId="0" fontId="6" fillId="0" borderId="2" xfId="0" applyFont="1" applyBorder="1" applyAlignment="1">
      <alignment horizontal="left" vertical="center"/>
    </xf>
    <xf numFmtId="41" fontId="2" fillId="0" borderId="2" xfId="2" applyNumberFormat="1" applyFont="1" applyBorder="1" applyAlignment="1">
      <alignment vertical="center"/>
    </xf>
    <xf numFmtId="41" fontId="2" fillId="7" borderId="2" xfId="2" applyNumberFormat="1" applyFont="1" applyFill="1" applyBorder="1" applyAlignment="1">
      <alignment vertical="center"/>
    </xf>
    <xf numFmtId="8" fontId="7" fillId="7" borderId="0" xfId="0" applyNumberFormat="1" applyFont="1" applyFill="1" applyAlignment="1">
      <alignment vertical="center"/>
    </xf>
    <xf numFmtId="0" fontId="7" fillId="7" borderId="2" xfId="0" applyFont="1" applyFill="1" applyBorder="1" applyAlignment="1">
      <alignment vertical="center"/>
    </xf>
    <xf numFmtId="165" fontId="7" fillId="7" borderId="0" xfId="0" applyNumberFormat="1" applyFont="1" applyFill="1" applyAlignment="1">
      <alignment vertical="center"/>
    </xf>
    <xf numFmtId="164" fontId="7" fillId="7" borderId="0" xfId="2" applyNumberFormat="1" applyFont="1" applyFill="1" applyAlignment="1">
      <alignment vertical="center"/>
    </xf>
    <xf numFmtId="10" fontId="7" fillId="7" borderId="0" xfId="4" applyNumberFormat="1" applyFont="1" applyFill="1" applyAlignment="1">
      <alignment vertical="center"/>
    </xf>
    <xf numFmtId="167" fontId="7" fillId="0" borderId="0" xfId="3" applyNumberFormat="1" applyFont="1" applyFill="1" applyBorder="1" applyAlignment="1">
      <alignment vertical="center"/>
    </xf>
    <xf numFmtId="0" fontId="7" fillId="7" borderId="0" xfId="0" applyFont="1" applyFill="1" applyBorder="1" applyAlignment="1">
      <alignment vertical="center"/>
    </xf>
    <xf numFmtId="41" fontId="6" fillId="7" borderId="2" xfId="0" applyNumberFormat="1" applyFont="1" applyFill="1" applyBorder="1" applyAlignment="1">
      <alignment vertical="center"/>
    </xf>
    <xf numFmtId="167" fontId="6" fillId="7" borderId="0" xfId="3" applyNumberFormat="1" applyFont="1" applyFill="1" applyBorder="1" applyAlignment="1">
      <alignment vertical="center"/>
    </xf>
    <xf numFmtId="167" fontId="6" fillId="0" borderId="0" xfId="3" applyNumberFormat="1" applyFont="1" applyFill="1" applyBorder="1" applyAlignment="1">
      <alignment vertical="center"/>
    </xf>
    <xf numFmtId="10" fontId="10" fillId="7" borderId="0" xfId="4" applyNumberFormat="1" applyFont="1" applyFill="1" applyAlignment="1">
      <alignment horizontal="left" vertical="center" indent="2"/>
    </xf>
    <xf numFmtId="167" fontId="3" fillId="0" borderId="3" xfId="3" applyNumberFormat="1" applyFont="1" applyBorder="1" applyAlignment="1">
      <alignment vertical="center"/>
    </xf>
    <xf numFmtId="167" fontId="3" fillId="4" borderId="3" xfId="3" applyNumberFormat="1" applyFont="1" applyFill="1" applyBorder="1" applyAlignment="1">
      <alignment vertical="center"/>
    </xf>
    <xf numFmtId="167" fontId="3" fillId="0" borderId="5" xfId="3" applyNumberFormat="1" applyFont="1" applyBorder="1" applyAlignment="1">
      <alignment vertical="center"/>
    </xf>
    <xf numFmtId="167" fontId="18" fillId="0" borderId="0" xfId="3" applyNumberFormat="1" applyFont="1" applyAlignment="1">
      <alignment vertical="center"/>
    </xf>
    <xf numFmtId="167" fontId="16" fillId="0" borderId="0" xfId="3" applyNumberFormat="1" applyFont="1" applyBorder="1" applyAlignment="1">
      <alignment vertical="center"/>
    </xf>
    <xf numFmtId="167" fontId="16" fillId="0" borderId="0" xfId="3" applyNumberFormat="1" applyFont="1" applyFill="1" applyBorder="1" applyAlignment="1" applyProtection="1">
      <alignment vertical="center"/>
      <protection locked="0"/>
    </xf>
    <xf numFmtId="167" fontId="6" fillId="0" borderId="0" xfId="3" applyNumberFormat="1" applyFont="1" applyBorder="1" applyAlignment="1">
      <alignment horizontal="right" vertical="center"/>
    </xf>
    <xf numFmtId="167" fontId="6" fillId="0" borderId="0" xfId="3" applyNumberFormat="1" applyFont="1" applyFill="1" applyBorder="1" applyAlignment="1" applyProtection="1">
      <alignment horizontal="right" vertical="center"/>
      <protection locked="0"/>
    </xf>
    <xf numFmtId="167" fontId="17" fillId="0" borderId="0" xfId="3" applyNumberFormat="1" applyFont="1" applyFill="1" applyBorder="1" applyAlignment="1" applyProtection="1">
      <alignment horizontal="right" vertical="center"/>
      <protection locked="0"/>
    </xf>
    <xf numFmtId="167" fontId="6" fillId="0" borderId="0" xfId="3" applyNumberFormat="1" applyFont="1" applyBorder="1" applyAlignment="1">
      <alignment vertical="center"/>
    </xf>
    <xf numFmtId="167" fontId="2" fillId="0" borderId="0" xfId="3" applyNumberFormat="1" applyFont="1" applyFill="1" applyBorder="1" applyAlignment="1">
      <alignment horizontal="right" vertical="center"/>
    </xf>
    <xf numFmtId="167" fontId="2" fillId="0" borderId="0" xfId="3" applyNumberFormat="1" applyFont="1" applyFill="1" applyBorder="1" applyAlignment="1" applyProtection="1">
      <alignment horizontal="right" vertical="center"/>
      <protection locked="0"/>
    </xf>
    <xf numFmtId="167" fontId="6" fillId="0" borderId="0" xfId="3" applyNumberFormat="1" applyFont="1" applyFill="1" applyBorder="1" applyAlignment="1" applyProtection="1">
      <alignment vertical="center"/>
      <protection locked="0"/>
    </xf>
    <xf numFmtId="167" fontId="43" fillId="0" borderId="0" xfId="3" applyNumberFormat="1" applyFont="1" applyFill="1" applyBorder="1" applyAlignment="1">
      <alignment vertical="center"/>
    </xf>
    <xf numFmtId="167" fontId="17" fillId="0" borderId="0" xfId="3" applyNumberFormat="1" applyFont="1" applyBorder="1" applyAlignment="1">
      <alignment vertical="center"/>
    </xf>
    <xf numFmtId="167" fontId="7" fillId="0" borderId="0" xfId="3" applyNumberFormat="1" applyFont="1" applyBorder="1" applyAlignment="1">
      <alignment horizontal="center" vertical="center"/>
    </xf>
    <xf numFmtId="167" fontId="23" fillId="0" borderId="0" xfId="3" applyNumberFormat="1" applyFont="1" applyBorder="1" applyAlignment="1">
      <alignment vertical="center"/>
    </xf>
    <xf numFmtId="167" fontId="29" fillId="0" borderId="0" xfId="3" applyNumberFormat="1" applyFont="1" applyBorder="1" applyAlignment="1">
      <alignment vertical="center"/>
    </xf>
    <xf numFmtId="167" fontId="43" fillId="8" borderId="0" xfId="3" applyNumberFormat="1" applyFont="1" applyFill="1" applyBorder="1" applyAlignment="1">
      <alignment vertical="center"/>
    </xf>
    <xf numFmtId="44" fontId="2" fillId="7" borderId="0" xfId="3" applyFont="1" applyFill="1" applyBorder="1" applyAlignment="1" applyProtection="1">
      <alignment vertical="center"/>
      <protection locked="0"/>
    </xf>
    <xf numFmtId="167" fontId="17" fillId="7" borderId="0" xfId="3" applyNumberFormat="1" applyFont="1" applyFill="1" applyBorder="1" applyAlignment="1" applyProtection="1">
      <alignment horizontal="right" vertical="center"/>
      <protection locked="0"/>
    </xf>
    <xf numFmtId="167" fontId="16" fillId="7" borderId="0" xfId="3" applyNumberFormat="1" applyFont="1" applyFill="1" applyBorder="1" applyAlignment="1" applyProtection="1">
      <alignment vertical="center"/>
      <protection locked="0"/>
    </xf>
    <xf numFmtId="167" fontId="6" fillId="7" borderId="0" xfId="3" applyNumberFormat="1" applyFont="1" applyFill="1" applyBorder="1" applyAlignment="1" applyProtection="1">
      <alignment horizontal="right" vertical="center"/>
      <protection locked="0"/>
    </xf>
    <xf numFmtId="44" fontId="2" fillId="0" borderId="0" xfId="3" applyFont="1" applyBorder="1" applyAlignment="1" applyProtection="1">
      <alignment vertical="center"/>
      <protection locked="0"/>
    </xf>
    <xf numFmtId="167" fontId="6" fillId="0" borderId="0" xfId="3" applyNumberFormat="1" applyFont="1" applyBorder="1" applyAlignment="1" applyProtection="1">
      <alignment horizontal="right" vertical="center"/>
      <protection locked="0"/>
    </xf>
    <xf numFmtId="164" fontId="17" fillId="0" borderId="0" xfId="2" applyNumberFormat="1" applyFont="1" applyFill="1" applyBorder="1" applyAlignment="1" applyProtection="1">
      <alignment horizontal="right" vertical="center"/>
      <protection locked="0"/>
    </xf>
    <xf numFmtId="44" fontId="2" fillId="7" borderId="0" xfId="3" applyFont="1" applyFill="1" applyBorder="1" applyAlignment="1" applyProtection="1">
      <alignment horizontal="right" vertical="center"/>
      <protection locked="0"/>
    </xf>
    <xf numFmtId="167" fontId="2" fillId="7" borderId="0" xfId="3" applyNumberFormat="1" applyFont="1" applyFill="1" applyBorder="1" applyAlignment="1" applyProtection="1">
      <alignment horizontal="right" vertical="center"/>
      <protection locked="0"/>
    </xf>
    <xf numFmtId="44" fontId="2" fillId="0" borderId="0" xfId="3" applyFont="1" applyBorder="1" applyAlignment="1" applyProtection="1">
      <alignment horizontal="right" vertical="center"/>
      <protection locked="0"/>
    </xf>
    <xf numFmtId="167" fontId="2" fillId="0" borderId="0" xfId="3" applyNumberFormat="1" applyFont="1" applyBorder="1" applyAlignment="1" applyProtection="1">
      <alignment horizontal="right" vertical="center"/>
      <protection locked="0"/>
    </xf>
    <xf numFmtId="167" fontId="6" fillId="7" borderId="0" xfId="3" applyNumberFormat="1" applyFont="1" applyFill="1" applyBorder="1" applyAlignment="1" applyProtection="1">
      <alignment vertical="center"/>
      <protection locked="0"/>
    </xf>
    <xf numFmtId="167" fontId="6" fillId="0" borderId="0" xfId="3" applyNumberFormat="1" applyFont="1" applyBorder="1" applyAlignment="1" applyProtection="1">
      <alignment vertical="center"/>
      <protection locked="0"/>
    </xf>
    <xf numFmtId="167" fontId="30" fillId="7" borderId="0" xfId="3" applyNumberFormat="1" applyFont="1" applyFill="1" applyBorder="1" applyAlignment="1">
      <alignment vertical="center"/>
    </xf>
    <xf numFmtId="167" fontId="43" fillId="7" borderId="0" xfId="3" applyNumberFormat="1" applyFont="1" applyFill="1" applyBorder="1" applyAlignment="1">
      <alignment vertical="center"/>
    </xf>
    <xf numFmtId="167" fontId="17" fillId="7" borderId="0" xfId="3" applyNumberFormat="1" applyFont="1" applyFill="1" applyBorder="1" applyAlignment="1">
      <alignment vertical="center"/>
    </xf>
    <xf numFmtId="167" fontId="7" fillId="7" borderId="0" xfId="3" applyNumberFormat="1" applyFont="1" applyFill="1" applyBorder="1" applyAlignment="1">
      <alignment horizontal="center" vertical="center"/>
    </xf>
    <xf numFmtId="167" fontId="23" fillId="7" borderId="0" xfId="3" applyNumberFormat="1" applyFont="1" applyFill="1" applyBorder="1" applyAlignment="1">
      <alignment vertical="center"/>
    </xf>
    <xf numFmtId="167" fontId="2" fillId="7" borderId="0" xfId="3" applyNumberFormat="1" applyFont="1" applyFill="1" applyBorder="1" applyAlignment="1">
      <alignment vertical="center"/>
    </xf>
    <xf numFmtId="167" fontId="29" fillId="7" borderId="0" xfId="3" applyNumberFormat="1" applyFont="1" applyFill="1" applyBorder="1" applyAlignment="1">
      <alignment vertical="center"/>
    </xf>
    <xf numFmtId="164" fontId="6" fillId="0" borderId="0" xfId="2" applyNumberFormat="1" applyFont="1" applyAlignment="1">
      <alignment vertical="center"/>
    </xf>
    <xf numFmtId="0" fontId="6" fillId="0" borderId="7" xfId="0" applyFont="1" applyBorder="1" applyAlignment="1">
      <alignment vertical="center"/>
    </xf>
    <xf numFmtId="0" fontId="7" fillId="0" borderId="7" xfId="0" applyFont="1" applyBorder="1" applyAlignment="1">
      <alignment vertical="center"/>
    </xf>
    <xf numFmtId="0" fontId="7" fillId="0" borderId="0" xfId="0" applyFont="1" applyAlignment="1">
      <alignment horizontal="left" vertical="center"/>
    </xf>
    <xf numFmtId="0" fontId="2" fillId="0" borderId="0" xfId="0" applyFont="1" applyAlignment="1">
      <alignment vertical="center"/>
    </xf>
    <xf numFmtId="0" fontId="6" fillId="0" borderId="0" xfId="0" applyFont="1" applyAlignment="1">
      <alignment horizontal="left" vertical="center"/>
    </xf>
    <xf numFmtId="0" fontId="6" fillId="0" borderId="0" xfId="0" applyFont="1" applyAlignment="1">
      <alignment vertical="center"/>
    </xf>
    <xf numFmtId="167" fontId="3" fillId="0" borderId="0" xfId="3" applyNumberFormat="1" applyFont="1" applyFill="1" applyBorder="1" applyAlignment="1" applyProtection="1">
      <alignment vertical="center"/>
      <protection locked="0"/>
    </xf>
    <xf numFmtId="167" fontId="3" fillId="7" borderId="0" xfId="3" applyNumberFormat="1" applyFont="1" applyFill="1" applyBorder="1" applyAlignment="1" applyProtection="1">
      <alignment vertical="center"/>
      <protection locked="0"/>
    </xf>
    <xf numFmtId="167" fontId="3" fillId="0" borderId="0" xfId="3" applyNumberFormat="1" applyFont="1" applyBorder="1" applyAlignment="1" applyProtection="1">
      <alignment vertical="center"/>
      <protection locked="0"/>
    </xf>
    <xf numFmtId="167" fontId="16" fillId="0" borderId="0" xfId="3" applyNumberFormat="1" applyFont="1" applyBorder="1" applyAlignment="1">
      <alignment horizontal="right" vertical="center"/>
    </xf>
    <xf numFmtId="167" fontId="16" fillId="0" borderId="0" xfId="3" applyNumberFormat="1" applyFont="1" applyFill="1" applyBorder="1" applyAlignment="1" applyProtection="1">
      <alignment horizontal="right" vertical="center"/>
      <protection locked="0"/>
    </xf>
    <xf numFmtId="167" fontId="16" fillId="7" borderId="0" xfId="3" applyNumberFormat="1" applyFont="1" applyFill="1" applyBorder="1" applyAlignment="1" applyProtection="1">
      <alignment horizontal="right" vertical="center"/>
      <protection locked="0"/>
    </xf>
    <xf numFmtId="0" fontId="7" fillId="0" borderId="0" xfId="0" applyFont="1" applyAlignment="1">
      <alignment horizontal="left" vertical="center" indent="31"/>
    </xf>
    <xf numFmtId="167" fontId="3" fillId="0" borderId="0" xfId="3" applyNumberFormat="1" applyFont="1" applyFill="1" applyBorder="1" applyAlignment="1">
      <alignment horizontal="right" vertical="center"/>
    </xf>
    <xf numFmtId="167" fontId="16" fillId="0" borderId="0" xfId="3" applyNumberFormat="1" applyFont="1" applyBorder="1" applyAlignment="1" applyProtection="1">
      <alignment vertical="center"/>
      <protection locked="0"/>
    </xf>
    <xf numFmtId="0" fontId="7" fillId="0" borderId="0" xfId="0" applyFont="1" applyAlignment="1">
      <alignment horizontal="left" vertical="center" indent="16"/>
    </xf>
    <xf numFmtId="167" fontId="7" fillId="0" borderId="2" xfId="3" applyNumberFormat="1" applyFont="1" applyBorder="1" applyAlignment="1">
      <alignment vertical="center"/>
    </xf>
    <xf numFmtId="167" fontId="7" fillId="7" borderId="2" xfId="3" applyNumberFormat="1" applyFont="1" applyFill="1" applyBorder="1" applyAlignment="1">
      <alignment vertical="center"/>
    </xf>
    <xf numFmtId="164" fontId="6" fillId="7" borderId="2" xfId="2" applyNumberFormat="1" applyFont="1" applyFill="1" applyBorder="1" applyAlignment="1">
      <alignment vertical="center"/>
    </xf>
    <xf numFmtId="0" fontId="6" fillId="7" borderId="2" xfId="0" applyFont="1" applyFill="1" applyBorder="1" applyAlignment="1">
      <alignment vertical="center"/>
    </xf>
    <xf numFmtId="167" fontId="16" fillId="0" borderId="0" xfId="3" applyNumberFormat="1" applyFont="1" applyFill="1" applyBorder="1" applyAlignment="1">
      <alignment vertical="center"/>
    </xf>
    <xf numFmtId="41" fontId="7" fillId="0" borderId="7" xfId="0" applyNumberFormat="1" applyFont="1" applyBorder="1" applyAlignment="1">
      <alignment vertical="center"/>
    </xf>
    <xf numFmtId="41" fontId="7" fillId="7" borderId="7" xfId="0" applyNumberFormat="1" applyFont="1" applyFill="1" applyBorder="1" applyAlignment="1">
      <alignment vertical="center"/>
    </xf>
    <xf numFmtId="0" fontId="42" fillId="7" borderId="0" xfId="0" applyFont="1" applyFill="1" applyAlignment="1">
      <alignment vertical="center"/>
    </xf>
    <xf numFmtId="0" fontId="43" fillId="7" borderId="0" xfId="0" applyFont="1" applyFill="1" applyAlignment="1">
      <alignment vertical="center"/>
    </xf>
    <xf numFmtId="0" fontId="10" fillId="7" borderId="0" xfId="0" applyFont="1" applyFill="1" applyAlignment="1">
      <alignment vertical="center"/>
    </xf>
    <xf numFmtId="0" fontId="9" fillId="7" borderId="0" xfId="0" applyFont="1" applyFill="1" applyAlignment="1">
      <alignment vertical="center"/>
    </xf>
    <xf numFmtId="168" fontId="10" fillId="7" borderId="0" xfId="4" applyNumberFormat="1" applyFont="1" applyFill="1" applyBorder="1" applyAlignment="1">
      <alignment vertical="center"/>
    </xf>
    <xf numFmtId="0" fontId="6" fillId="0" borderId="2" xfId="0" applyFont="1" applyBorder="1" applyAlignment="1">
      <alignment vertical="center"/>
    </xf>
    <xf numFmtId="167" fontId="6" fillId="0" borderId="2" xfId="3" applyNumberFormat="1" applyFont="1" applyBorder="1" applyAlignment="1">
      <alignment vertical="center"/>
    </xf>
    <xf numFmtId="167" fontId="6" fillId="7" borderId="2" xfId="3" applyNumberFormat="1" applyFont="1" applyFill="1" applyBorder="1" applyAlignment="1">
      <alignment vertical="center"/>
    </xf>
    <xf numFmtId="43" fontId="6" fillId="7" borderId="2" xfId="2" applyFont="1" applyFill="1" applyBorder="1" applyAlignment="1">
      <alignment vertical="center"/>
    </xf>
    <xf numFmtId="10" fontId="6" fillId="7" borderId="0" xfId="4" applyNumberFormat="1" applyFont="1" applyFill="1" applyAlignment="1">
      <alignment vertical="center"/>
    </xf>
    <xf numFmtId="167" fontId="3" fillId="0" borderId="2" xfId="3" applyNumberFormat="1" applyFont="1" applyBorder="1" applyAlignment="1">
      <alignment vertical="center"/>
    </xf>
    <xf numFmtId="0" fontId="7" fillId="0" borderId="2" xfId="0" applyFont="1" applyBorder="1" applyAlignment="1">
      <alignment horizontal="left" vertical="center" indent="25"/>
    </xf>
    <xf numFmtId="167" fontId="3" fillId="7" borderId="2" xfId="3" applyNumberFormat="1" applyFont="1" applyFill="1" applyBorder="1" applyAlignment="1">
      <alignment vertical="center"/>
    </xf>
    <xf numFmtId="0" fontId="2" fillId="7" borderId="0" xfId="0" applyFont="1" applyFill="1" applyAlignment="1">
      <alignment vertical="center"/>
    </xf>
    <xf numFmtId="0" fontId="6" fillId="7" borderId="0" xfId="0" applyFont="1" applyFill="1" applyAlignment="1">
      <alignment horizontal="left" vertical="center"/>
    </xf>
    <xf numFmtId="43" fontId="2" fillId="7" borderId="2" xfId="2" applyFont="1" applyFill="1" applyBorder="1" applyAlignment="1">
      <alignment vertical="center"/>
    </xf>
    <xf numFmtId="167" fontId="16" fillId="0" borderId="0" xfId="3" applyNumberFormat="1" applyFont="1" applyBorder="1" applyAlignment="1" applyProtection="1">
      <alignment horizontal="right" vertical="center"/>
      <protection locked="0"/>
    </xf>
    <xf numFmtId="0" fontId="42" fillId="0" borderId="0" xfId="0" applyFont="1" applyFill="1" applyAlignment="1" applyProtection="1">
      <alignment vertical="center"/>
      <protection locked="0"/>
    </xf>
    <xf numFmtId="0" fontId="2" fillId="0" borderId="2" xfId="0" applyFont="1" applyBorder="1" applyAlignment="1">
      <alignment horizontal="left" vertical="center" indent="1"/>
    </xf>
    <xf numFmtId="0" fontId="3" fillId="0" borderId="7" xfId="0" applyFont="1" applyBorder="1" applyAlignment="1">
      <alignment horizontal="left" indent="1" shrinkToFit="1"/>
    </xf>
    <xf numFmtId="167" fontId="3" fillId="0" borderId="7" xfId="3" applyNumberFormat="1" applyFont="1" applyBorder="1" applyAlignment="1">
      <alignment vertical="center"/>
    </xf>
    <xf numFmtId="0" fontId="3" fillId="0" borderId="7" xfId="0" applyFont="1" applyBorder="1" applyAlignment="1">
      <alignment horizontal="left" vertical="center" indent="1"/>
    </xf>
    <xf numFmtId="167" fontId="3" fillId="0" borderId="7" xfId="3" applyNumberFormat="1" applyFont="1" applyBorder="1" applyAlignment="1">
      <alignment horizontal="left" vertical="center" indent="1"/>
    </xf>
    <xf numFmtId="0" fontId="3" fillId="0" borderId="7" xfId="0" applyFont="1" applyBorder="1" applyAlignment="1">
      <alignment horizontal="left" vertical="center"/>
    </xf>
    <xf numFmtId="164" fontId="18" fillId="6" borderId="0" xfId="2" applyNumberFormat="1" applyFont="1" applyFill="1" applyAlignment="1">
      <alignment vertical="center"/>
    </xf>
    <xf numFmtId="0" fontId="6" fillId="0" borderId="0" xfId="0" applyFont="1" applyAlignment="1">
      <alignment vertical="center"/>
    </xf>
    <xf numFmtId="0" fontId="7" fillId="7" borderId="0" xfId="0" applyFont="1" applyFill="1" applyAlignment="1">
      <alignment horizontal="left" vertical="center" indent="13"/>
    </xf>
    <xf numFmtId="0" fontId="2" fillId="0" borderId="0" xfId="0" applyFont="1" applyAlignment="1">
      <alignment vertical="center"/>
    </xf>
    <xf numFmtId="164" fontId="2" fillId="7" borderId="0" xfId="2" applyNumberFormat="1" applyFont="1" applyFill="1" applyBorder="1" applyAlignment="1" applyProtection="1">
      <alignment vertical="center"/>
      <protection locked="0"/>
    </xf>
    <xf numFmtId="0" fontId="2" fillId="0" borderId="0" xfId="0" applyFont="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xf>
    <xf numFmtId="167" fontId="2" fillId="0" borderId="0" xfId="3" applyNumberFormat="1" applyFont="1" applyBorder="1" applyAlignment="1">
      <alignment horizontal="right" vertical="center"/>
    </xf>
    <xf numFmtId="164" fontId="16" fillId="0" borderId="0" xfId="2" applyNumberFormat="1" applyFont="1" applyBorder="1" applyAlignment="1">
      <alignment horizontal="right" vertical="center"/>
    </xf>
    <xf numFmtId="164" fontId="16" fillId="0" borderId="0" xfId="2" applyNumberFormat="1" applyFont="1" applyFill="1" applyBorder="1" applyAlignment="1" applyProtection="1">
      <alignment horizontal="right" vertical="center"/>
      <protection locked="0"/>
    </xf>
    <xf numFmtId="164" fontId="16" fillId="7" borderId="0" xfId="2" applyNumberFormat="1" applyFont="1" applyFill="1" applyBorder="1" applyAlignment="1" applyProtection="1">
      <alignment horizontal="right" vertical="center"/>
      <protection locked="0"/>
    </xf>
    <xf numFmtId="41" fontId="6" fillId="0" borderId="0" xfId="2" applyNumberFormat="1" applyFont="1" applyFill="1" applyBorder="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46" fillId="0" borderId="0" xfId="0" applyFont="1" applyAlignment="1">
      <alignment vertical="center"/>
    </xf>
    <xf numFmtId="167" fontId="48" fillId="7" borderId="0" xfId="3" applyNumberFormat="1" applyFont="1" applyFill="1" applyBorder="1" applyAlignment="1">
      <alignment vertical="center"/>
    </xf>
    <xf numFmtId="167" fontId="54" fillId="7" borderId="0" xfId="3" applyNumberFormat="1" applyFont="1" applyFill="1" applyBorder="1" applyAlignment="1">
      <alignment vertical="center"/>
    </xf>
    <xf numFmtId="44" fontId="2" fillId="0" borderId="0" xfId="3" applyFont="1" applyBorder="1" applyAlignment="1">
      <alignment horizontal="right" vertical="center"/>
    </xf>
    <xf numFmtId="44" fontId="2" fillId="0" borderId="0" xfId="3" applyFont="1" applyFill="1" applyBorder="1" applyAlignment="1" applyProtection="1">
      <alignment horizontal="right" vertical="center"/>
      <protection locked="0"/>
    </xf>
    <xf numFmtId="0" fontId="6" fillId="0" borderId="0" xfId="0" applyFont="1" applyAlignment="1">
      <alignment horizontal="left" vertical="center"/>
    </xf>
    <xf numFmtId="0" fontId="6" fillId="0" borderId="0" xfId="0" applyFont="1" applyAlignment="1">
      <alignment vertical="center"/>
    </xf>
    <xf numFmtId="0" fontId="2" fillId="0" borderId="0" xfId="0" applyFont="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168" fontId="6" fillId="0" borderId="0" xfId="0" applyNumberFormat="1" applyFont="1" applyFill="1" applyBorder="1" applyAlignment="1" applyProtection="1">
      <alignment vertical="center"/>
      <protection locked="0"/>
    </xf>
    <xf numFmtId="164" fontId="16" fillId="0" borderId="0" xfId="2" applyNumberFormat="1" applyFont="1" applyFill="1" applyBorder="1" applyAlignment="1" applyProtection="1">
      <alignment vertical="center"/>
      <protection locked="0"/>
    </xf>
    <xf numFmtId="164" fontId="16" fillId="7" borderId="0" xfId="2" applyNumberFormat="1" applyFont="1" applyFill="1" applyBorder="1" applyAlignment="1" applyProtection="1">
      <alignment vertical="center"/>
      <protection locked="0"/>
    </xf>
    <xf numFmtId="164" fontId="16" fillId="0" borderId="0" xfId="2" applyNumberFormat="1" applyFont="1" applyBorder="1" applyAlignment="1" applyProtection="1">
      <alignment vertical="center"/>
      <protection locked="0"/>
    </xf>
    <xf numFmtId="0" fontId="7" fillId="0" borderId="0" xfId="0" applyFont="1" applyAlignment="1">
      <alignment horizontal="left" vertical="center" indent="27"/>
    </xf>
    <xf numFmtId="0" fontId="6" fillId="0" borderId="0" xfId="0" applyFont="1" applyAlignment="1">
      <alignment horizontal="left" vertical="center"/>
    </xf>
    <xf numFmtId="0" fontId="6" fillId="0" borderId="0" xfId="0" applyFont="1" applyAlignment="1">
      <alignment vertical="center"/>
    </xf>
    <xf numFmtId="0" fontId="2" fillId="0" borderId="0" xfId="0" applyFont="1" applyAlignment="1">
      <alignment vertical="center"/>
    </xf>
    <xf numFmtId="164" fontId="29" fillId="0" borderId="0" xfId="2" applyNumberFormat="1" applyFont="1" applyBorder="1" applyAlignment="1">
      <alignment vertical="center"/>
    </xf>
    <xf numFmtId="164" fontId="29" fillId="7" borderId="0" xfId="2" applyNumberFormat="1" applyFont="1" applyFill="1" applyBorder="1" applyAlignment="1">
      <alignment vertical="center"/>
    </xf>
    <xf numFmtId="0" fontId="7" fillId="7" borderId="0" xfId="0" applyFont="1" applyFill="1" applyAlignment="1">
      <alignment horizontal="left" vertical="center" indent="24"/>
    </xf>
    <xf numFmtId="0" fontId="6" fillId="7" borderId="0" xfId="0" applyFont="1" applyFill="1" applyBorder="1" applyAlignment="1">
      <alignment horizontal="left" vertical="center" indent="24"/>
    </xf>
    <xf numFmtId="0" fontId="3" fillId="0" borderId="0" xfId="0" applyFont="1" applyBorder="1" applyAlignment="1">
      <alignment horizontal="left" vertical="center"/>
    </xf>
    <xf numFmtId="167" fontId="3" fillId="0" borderId="5" xfId="3" applyNumberFormat="1" applyFont="1" applyBorder="1" applyAlignment="1">
      <alignment horizontal="left" vertical="center"/>
    </xf>
    <xf numFmtId="10" fontId="6" fillId="0" borderId="0" xfId="4" applyNumberFormat="1" applyFont="1" applyFill="1" applyBorder="1" applyAlignment="1">
      <alignment vertical="center"/>
    </xf>
    <xf numFmtId="0" fontId="55" fillId="5" borderId="0" xfId="0" applyFont="1" applyFill="1" applyAlignment="1">
      <alignment vertical="center"/>
    </xf>
    <xf numFmtId="0" fontId="2"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164" fontId="2" fillId="0" borderId="0" xfId="2" applyNumberFormat="1" applyFont="1" applyFill="1" applyBorder="1" applyAlignment="1" applyProtection="1">
      <alignment horizontal="right" vertical="center"/>
      <protection locked="0"/>
    </xf>
    <xf numFmtId="164" fontId="2" fillId="7" borderId="0" xfId="2" applyNumberFormat="1" applyFont="1" applyFill="1" applyBorder="1" applyAlignment="1" applyProtection="1">
      <alignment horizontal="right" vertical="center"/>
      <protection locked="0"/>
    </xf>
    <xf numFmtId="164" fontId="2" fillId="0" borderId="0" xfId="2" applyNumberFormat="1" applyFont="1" applyBorder="1" applyAlignment="1" applyProtection="1">
      <alignment horizontal="right" vertical="center"/>
      <protection locked="0"/>
    </xf>
    <xf numFmtId="0" fontId="6" fillId="0" borderId="0" xfId="0" applyFont="1" applyAlignment="1">
      <alignment vertical="center"/>
    </xf>
    <xf numFmtId="0" fontId="20" fillId="0" borderId="0" xfId="0" applyFont="1" applyAlignment="1">
      <alignment horizontal="center" vertical="center"/>
    </xf>
    <xf numFmtId="0" fontId="24" fillId="0" borderId="0" xfId="0" applyFont="1" applyAlignment="1">
      <alignment horizontal="center" vertical="center"/>
    </xf>
    <xf numFmtId="0" fontId="20"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top" wrapText="1"/>
    </xf>
    <xf numFmtId="0" fontId="49" fillId="0" borderId="0" xfId="0" applyFont="1" applyAlignment="1">
      <alignment vertical="center" wrapText="1"/>
    </xf>
    <xf numFmtId="0" fontId="6" fillId="0" borderId="0" xfId="0" applyFont="1" applyAlignment="1">
      <alignment vertical="top" wrapText="1"/>
    </xf>
    <xf numFmtId="0" fontId="6" fillId="0" borderId="0" xfId="0" applyFont="1" applyAlignment="1">
      <alignment vertical="center" wrapText="1"/>
    </xf>
    <xf numFmtId="0" fontId="7"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vertical="center"/>
    </xf>
    <xf numFmtId="0" fontId="7" fillId="7" borderId="0" xfId="0" applyFont="1" applyFill="1" applyAlignment="1">
      <alignment horizontal="center" vertical="center"/>
    </xf>
    <xf numFmtId="0" fontId="6" fillId="7" borderId="0" xfId="0" applyFont="1" applyFill="1" applyAlignment="1">
      <alignment horizontal="center" vertical="center"/>
    </xf>
    <xf numFmtId="0" fontId="6" fillId="7" borderId="2" xfId="0" applyFont="1" applyFill="1" applyBorder="1" applyAlignment="1">
      <alignment horizontal="center" vertical="center"/>
    </xf>
    <xf numFmtId="0" fontId="2" fillId="0" borderId="0" xfId="0" applyFont="1" applyAlignment="1">
      <alignment vertical="center"/>
    </xf>
    <xf numFmtId="0" fontId="7" fillId="7" borderId="6" xfId="0" applyFont="1" applyFill="1" applyBorder="1" applyAlignment="1">
      <alignment horizontal="center" vertical="center"/>
    </xf>
    <xf numFmtId="0" fontId="7" fillId="0" borderId="2" xfId="0" applyFont="1" applyBorder="1" applyAlignment="1">
      <alignment horizontal="center" vertical="center"/>
    </xf>
    <xf numFmtId="0" fontId="9" fillId="7" borderId="0" xfId="0" applyFont="1" applyFill="1" applyAlignment="1">
      <alignment horizontal="center" vertical="center"/>
    </xf>
    <xf numFmtId="164" fontId="7" fillId="7" borderId="0" xfId="2" applyNumberFormat="1" applyFont="1" applyFill="1" applyAlignment="1">
      <alignment horizontal="left" vertical="center" indent="25"/>
    </xf>
    <xf numFmtId="0" fontId="7" fillId="0" borderId="0" xfId="0" applyFont="1" applyAlignment="1">
      <alignment horizontal="center" vertical="center" textRotation="180"/>
    </xf>
    <xf numFmtId="0" fontId="41" fillId="8" borderId="0" xfId="0" applyFont="1" applyFill="1" applyAlignment="1">
      <alignment horizontal="center" vertical="center"/>
    </xf>
    <xf numFmtId="0" fontId="50" fillId="8" borderId="0" xfId="0" applyFont="1" applyFill="1" applyAlignment="1" applyProtection="1">
      <alignment horizontal="center" vertical="center"/>
      <protection locked="0"/>
    </xf>
    <xf numFmtId="0" fontId="32" fillId="0" borderId="0" xfId="0" applyFont="1" applyAlignment="1">
      <alignment horizontal="center" vertical="center"/>
    </xf>
    <xf numFmtId="0" fontId="52" fillId="0" borderId="0" xfId="0" applyFont="1" applyAlignment="1">
      <alignment horizontal="center" vertical="center"/>
    </xf>
    <xf numFmtId="0" fontId="3" fillId="0" borderId="0" xfId="0" applyFont="1" applyAlignment="1">
      <alignment horizontal="center" vertical="center"/>
    </xf>
    <xf numFmtId="0" fontId="39" fillId="0" borderId="0" xfId="0" applyFont="1" applyAlignment="1">
      <alignment horizontal="center" vertical="center"/>
    </xf>
    <xf numFmtId="0" fontId="13" fillId="0" borderId="0" xfId="0" applyFont="1" applyAlignment="1">
      <alignment horizontal="center" vertical="center"/>
    </xf>
    <xf numFmtId="0" fontId="32" fillId="0" borderId="0" xfId="0" applyFont="1" applyFill="1" applyAlignment="1">
      <alignment horizontal="center" vertical="center"/>
    </xf>
    <xf numFmtId="0" fontId="23" fillId="0" borderId="0" xfId="0" applyFont="1" applyAlignment="1">
      <alignment horizontal="center" vertical="center"/>
    </xf>
    <xf numFmtId="0" fontId="2" fillId="0" borderId="0" xfId="0" applyFont="1" applyAlignment="1">
      <alignment vertical="center" shrinkToFit="1"/>
    </xf>
    <xf numFmtId="0" fontId="12" fillId="0" borderId="0" xfId="0" applyFont="1" applyAlignment="1">
      <alignment horizontal="left" vertical="center"/>
    </xf>
    <xf numFmtId="0" fontId="7" fillId="0" borderId="0" xfId="0" applyFont="1" applyAlignment="1">
      <alignment horizontal="left" vertical="center" wrapText="1"/>
    </xf>
    <xf numFmtId="0" fontId="2" fillId="0" borderId="0" xfId="0" applyFont="1" applyAlignment="1">
      <alignment horizontal="left" vertical="center"/>
    </xf>
    <xf numFmtId="0" fontId="7" fillId="0" borderId="0" xfId="0" applyFont="1" applyAlignment="1">
      <alignment horizontal="left" vertical="center" indent="11"/>
    </xf>
    <xf numFmtId="0" fontId="7" fillId="0" borderId="0" xfId="0" applyFont="1" applyAlignment="1">
      <alignment horizontal="left" vertical="center" indent="27"/>
    </xf>
    <xf numFmtId="0" fontId="7" fillId="0" borderId="0" xfId="0" applyFont="1" applyAlignment="1">
      <alignment horizontal="left" vertical="center" indent="2"/>
    </xf>
  </cellXfs>
  <cellStyles count="6">
    <cellStyle name="Activity Heading" xfId="1" xr:uid="{00000000-0005-0000-0000-000000000000}"/>
    <cellStyle name="Comma" xfId="2" builtinId="3"/>
    <cellStyle name="Currency" xfId="3" builtinId="4"/>
    <cellStyle name="Normal" xfId="0" builtinId="0"/>
    <cellStyle name="Percent" xfId="4" builtinId="5"/>
    <cellStyle name="Shading for Budget" xfId="5"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026553327487455"/>
          <c:y val="0.11658398950131239"/>
          <c:w val="0.77954132146771138"/>
          <c:h val="0.76270085272722365"/>
        </c:manualLayout>
      </c:layout>
      <c:lineChart>
        <c:grouping val="standard"/>
        <c:varyColors val="0"/>
        <c:ser>
          <c:idx val="0"/>
          <c:order val="0"/>
          <c:val>
            <c:numRef>
              <c:f>('Gen Fd Cover Sheets'!$C$16:$D$16,'Gen Fd Cover Sheets'!$E$16:$F$16,'Gen Fd Cover Sheets'!$G$16,'Gen Fd Cover Sheets'!$H$16:$K$16)</c:f>
              <c:numCache>
                <c:formatCode>_("$"* #,##0_);_("$"* \(#,##0\);_("$"* "-"??_);_(@_)</c:formatCode>
                <c:ptCount val="9"/>
                <c:pt idx="0">
                  <c:v>933742</c:v>
                </c:pt>
                <c:pt idx="1">
                  <c:v>931316</c:v>
                </c:pt>
                <c:pt idx="2">
                  <c:v>992350</c:v>
                </c:pt>
                <c:pt idx="3">
                  <c:v>954938</c:v>
                </c:pt>
                <c:pt idx="4">
                  <c:v>996443</c:v>
                </c:pt>
                <c:pt idx="5">
                  <c:v>1031892</c:v>
                </c:pt>
                <c:pt idx="6">
                  <c:v>1086643</c:v>
                </c:pt>
                <c:pt idx="7">
                  <c:v>1125797</c:v>
                </c:pt>
                <c:pt idx="8">
                  <c:v>1161986</c:v>
                </c:pt>
              </c:numCache>
            </c:numRef>
          </c:val>
          <c:smooth val="0"/>
          <c:extLst>
            <c:ext xmlns:c16="http://schemas.microsoft.com/office/drawing/2014/chart" uri="{C3380CC4-5D6E-409C-BE32-E72D297353CC}">
              <c16:uniqueId val="{00000000-35E4-4034-BA96-3A93ED36A1F2}"/>
            </c:ext>
          </c:extLst>
        </c:ser>
        <c:dLbls>
          <c:showLegendKey val="0"/>
          <c:showVal val="0"/>
          <c:showCatName val="0"/>
          <c:showSerName val="0"/>
          <c:showPercent val="0"/>
          <c:showBubbleSize val="0"/>
        </c:dLbls>
        <c:marker val="1"/>
        <c:smooth val="0"/>
        <c:axId val="52091136"/>
        <c:axId val="52367360"/>
      </c:lineChart>
      <c:catAx>
        <c:axId val="52091136"/>
        <c:scaling>
          <c:orientation val="minMax"/>
        </c:scaling>
        <c:delete val="0"/>
        <c:axPos val="b"/>
        <c:majorTickMark val="out"/>
        <c:minorTickMark val="none"/>
        <c:tickLblPos val="none"/>
        <c:crossAx val="52367360"/>
        <c:crosses val="autoZero"/>
        <c:auto val="1"/>
        <c:lblAlgn val="ctr"/>
        <c:lblOffset val="100"/>
        <c:tickMarkSkip val="1"/>
        <c:noMultiLvlLbl val="0"/>
      </c:catAx>
      <c:valAx>
        <c:axId val="52367360"/>
        <c:scaling>
          <c:orientation val="minMax"/>
        </c:scaling>
        <c:delete val="0"/>
        <c:axPos val="l"/>
        <c:numFmt formatCode="\$#,##0_);\(\$#,##0\)" sourceLinked="0"/>
        <c:majorTickMark val="out"/>
        <c:minorTickMark val="none"/>
        <c:tickLblPos val="nextTo"/>
        <c:txPr>
          <a:bodyPr rot="0" vert="horz"/>
          <a:lstStyle/>
          <a:p>
            <a:pPr>
              <a:defRPr/>
            </a:pPr>
            <a:endParaRPr lang="en-US"/>
          </a:p>
        </c:txPr>
        <c:crossAx val="52091136"/>
        <c:crosses val="autoZero"/>
        <c:crossBetween val="between"/>
        <c:dispUnits>
          <c:builtInUnit val="thousands"/>
          <c:dispUnitsLbl>
            <c:layout>
              <c:manualLayout>
                <c:xMode val="edge"/>
                <c:yMode val="edge"/>
                <c:x val="0.10294633823375487"/>
                <c:y val="0.15547300177221438"/>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95406696381"/>
          <c:y val="4.9943551576600867E-2"/>
        </c:manualLayout>
      </c:layout>
      <c:overlay val="0"/>
    </c:title>
    <c:autoTitleDeleted val="0"/>
    <c:plotArea>
      <c:layout>
        <c:manualLayout>
          <c:layoutTarget val="inner"/>
          <c:xMode val="edge"/>
          <c:yMode val="edge"/>
          <c:x val="0.18637776936786141"/>
          <c:y val="0.17946974847050684"/>
          <c:w val="0.81362223063213857"/>
          <c:h val="0.53840924541128476"/>
        </c:manualLayout>
      </c:layout>
      <c:lineChart>
        <c:grouping val="standard"/>
        <c:varyColors val="0"/>
        <c:ser>
          <c:idx val="0"/>
          <c:order val="0"/>
          <c:val>
            <c:numRef>
              <c:f>('Fund Cover Sheets'!$C$144:$D$144,'Fund Cover Sheets'!$E$144:$F$144,'Fund Cover Sheets'!$G$144,'Fund Cover Sheets'!$H$144:$K$144)</c:f>
              <c:numCache>
                <c:formatCode>_("$"* #,##0_);_("$"* \(#,##0\);_("$"* "-"??_);_(@_)</c:formatCode>
                <c:ptCount val="9"/>
                <c:pt idx="0">
                  <c:v>635382</c:v>
                </c:pt>
                <c:pt idx="1">
                  <c:v>695707</c:v>
                </c:pt>
                <c:pt idx="2">
                  <c:v>345323</c:v>
                </c:pt>
                <c:pt idx="3">
                  <c:v>907742</c:v>
                </c:pt>
                <c:pt idx="4">
                  <c:v>-267652</c:v>
                </c:pt>
                <c:pt idx="5">
                  <c:v>46905</c:v>
                </c:pt>
                <c:pt idx="6">
                  <c:v>-2453</c:v>
                </c:pt>
                <c:pt idx="7">
                  <c:v>-11559</c:v>
                </c:pt>
                <c:pt idx="8">
                  <c:v>0</c:v>
                </c:pt>
              </c:numCache>
            </c:numRef>
          </c:val>
          <c:smooth val="0"/>
          <c:extLst>
            <c:ext xmlns:c16="http://schemas.microsoft.com/office/drawing/2014/chart" uri="{C3380CC4-5D6E-409C-BE32-E72D297353CC}">
              <c16:uniqueId val="{00000000-5B58-4FC9-822F-27F0A27D4BD1}"/>
            </c:ext>
          </c:extLst>
        </c:ser>
        <c:dLbls>
          <c:showLegendKey val="0"/>
          <c:showVal val="0"/>
          <c:showCatName val="0"/>
          <c:showSerName val="0"/>
          <c:showPercent val="0"/>
          <c:showBubbleSize val="0"/>
        </c:dLbls>
        <c:marker val="1"/>
        <c:smooth val="0"/>
        <c:axId val="103028992"/>
        <c:axId val="103034880"/>
      </c:lineChart>
      <c:catAx>
        <c:axId val="103028992"/>
        <c:scaling>
          <c:orientation val="minMax"/>
        </c:scaling>
        <c:delete val="0"/>
        <c:axPos val="b"/>
        <c:majorTickMark val="out"/>
        <c:minorTickMark val="none"/>
        <c:tickLblPos val="none"/>
        <c:crossAx val="103034880"/>
        <c:crosses val="autoZero"/>
        <c:auto val="0"/>
        <c:lblAlgn val="ctr"/>
        <c:lblOffset val="100"/>
        <c:tickMarkSkip val="1"/>
        <c:noMultiLvlLbl val="0"/>
      </c:catAx>
      <c:valAx>
        <c:axId val="103034880"/>
        <c:scaling>
          <c:orientation val="minMax"/>
        </c:scaling>
        <c:delete val="0"/>
        <c:axPos val="l"/>
        <c:numFmt formatCode="\$#,##0_);\(\$#,##0\)" sourceLinked="0"/>
        <c:majorTickMark val="out"/>
        <c:minorTickMark val="none"/>
        <c:tickLblPos val="nextTo"/>
        <c:txPr>
          <a:bodyPr rot="0" vert="horz"/>
          <a:lstStyle/>
          <a:p>
            <a:pPr>
              <a:defRPr/>
            </a:pPr>
            <a:endParaRPr lang="en-US"/>
          </a:p>
        </c:txPr>
        <c:crossAx val="10302899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 Equivalent</a:t>
            </a:r>
          </a:p>
        </c:rich>
      </c:tx>
      <c:layout>
        <c:manualLayout>
          <c:xMode val="edge"/>
          <c:yMode val="edge"/>
          <c:x val="0.44497889518196565"/>
          <c:y val="4.9943049571633737E-2"/>
        </c:manualLayout>
      </c:layout>
      <c:overlay val="0"/>
    </c:title>
    <c:autoTitleDeleted val="0"/>
    <c:plotArea>
      <c:layout>
        <c:manualLayout>
          <c:layoutTarget val="inner"/>
          <c:xMode val="edge"/>
          <c:yMode val="edge"/>
          <c:x val="0.18524380404465507"/>
          <c:y val="0.19204813943043303"/>
          <c:w val="0.81353400290693201"/>
          <c:h val="0.53840924541128476"/>
        </c:manualLayout>
      </c:layout>
      <c:lineChart>
        <c:grouping val="standard"/>
        <c:varyColors val="0"/>
        <c:ser>
          <c:idx val="0"/>
          <c:order val="0"/>
          <c:val>
            <c:numRef>
              <c:f>('Fund Cover Sheets'!$C$460:$D$460,'Fund Cover Sheets'!$E$460:$F$460,'Fund Cover Sheets'!$G$460,'Fund Cover Sheets'!$H$460:$K$460)</c:f>
              <c:numCache>
                <c:formatCode>_("$"* #,##0_);_("$"* \(#,##0\);_("$"* "-"??_);_(@_)</c:formatCode>
                <c:ptCount val="9"/>
                <c:pt idx="0">
                  <c:v>1110251</c:v>
                </c:pt>
                <c:pt idx="1">
                  <c:v>1222388</c:v>
                </c:pt>
                <c:pt idx="2">
                  <c:v>606819</c:v>
                </c:pt>
                <c:pt idx="3">
                  <c:v>845028</c:v>
                </c:pt>
                <c:pt idx="4">
                  <c:v>692051</c:v>
                </c:pt>
                <c:pt idx="5">
                  <c:v>854900</c:v>
                </c:pt>
                <c:pt idx="6">
                  <c:v>1326572</c:v>
                </c:pt>
                <c:pt idx="7">
                  <c:v>967971</c:v>
                </c:pt>
                <c:pt idx="8">
                  <c:v>1788159</c:v>
                </c:pt>
              </c:numCache>
            </c:numRef>
          </c:val>
          <c:smooth val="0"/>
          <c:extLst>
            <c:ext xmlns:c16="http://schemas.microsoft.com/office/drawing/2014/chart" uri="{C3380CC4-5D6E-409C-BE32-E72D297353CC}">
              <c16:uniqueId val="{00000000-EE31-48E6-9963-61F03F8DF56B}"/>
            </c:ext>
          </c:extLst>
        </c:ser>
        <c:dLbls>
          <c:showLegendKey val="0"/>
          <c:showVal val="0"/>
          <c:showCatName val="0"/>
          <c:showSerName val="0"/>
          <c:showPercent val="0"/>
          <c:showBubbleSize val="0"/>
        </c:dLbls>
        <c:marker val="1"/>
        <c:smooth val="0"/>
        <c:axId val="103046528"/>
        <c:axId val="103048320"/>
      </c:lineChart>
      <c:catAx>
        <c:axId val="103046528"/>
        <c:scaling>
          <c:orientation val="minMax"/>
        </c:scaling>
        <c:delete val="0"/>
        <c:axPos val="b"/>
        <c:majorTickMark val="out"/>
        <c:minorTickMark val="none"/>
        <c:tickLblPos val="none"/>
        <c:crossAx val="103048320"/>
        <c:crosses val="autoZero"/>
        <c:auto val="0"/>
        <c:lblAlgn val="ctr"/>
        <c:lblOffset val="100"/>
        <c:tickMarkSkip val="1"/>
        <c:noMultiLvlLbl val="0"/>
      </c:catAx>
      <c:valAx>
        <c:axId val="103048320"/>
        <c:scaling>
          <c:orientation val="minMax"/>
        </c:scaling>
        <c:delete val="0"/>
        <c:axPos val="l"/>
        <c:numFmt formatCode="\$#,##0_);\(\$#,##0\)" sourceLinked="0"/>
        <c:majorTickMark val="out"/>
        <c:minorTickMark val="none"/>
        <c:tickLblPos val="nextTo"/>
        <c:txPr>
          <a:bodyPr rot="0" vert="horz"/>
          <a:lstStyle/>
          <a:p>
            <a:pPr>
              <a:defRPr/>
            </a:pPr>
            <a:endParaRPr lang="en-US"/>
          </a:p>
        </c:txPr>
        <c:crossAx val="103046528"/>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50481638774744075"/>
          <c:y val="9.7421490655376728E-3"/>
        </c:manualLayout>
      </c:layout>
      <c:overlay val="0"/>
    </c:title>
    <c:autoTitleDeleted val="0"/>
    <c:plotArea>
      <c:layout>
        <c:manualLayout>
          <c:layoutTarget val="inner"/>
          <c:xMode val="edge"/>
          <c:yMode val="edge"/>
          <c:x val="0.18486242964868491"/>
          <c:y val="0.26726534414251824"/>
          <c:w val="0.81302161605592782"/>
          <c:h val="0.53840924541128476"/>
        </c:manualLayout>
      </c:layout>
      <c:lineChart>
        <c:grouping val="standard"/>
        <c:varyColors val="0"/>
        <c:ser>
          <c:idx val="0"/>
          <c:order val="0"/>
          <c:val>
            <c:numRef>
              <c:f>('Fund Cover Sheets'!$C$500:$D$500,'Fund Cover Sheets'!$E$500:$F$500,'Fund Cover Sheets'!$G$500,'Fund Cover Sheets'!$H$500:$K$500)</c:f>
              <c:numCache>
                <c:formatCode>_("$"* #,##0_);_("$"* \(#,##0\);_("$"* "-"??_);_(@_)</c:formatCode>
                <c:ptCount val="9"/>
                <c:pt idx="0">
                  <c:v>211832</c:v>
                </c:pt>
                <c:pt idx="1">
                  <c:v>247841</c:v>
                </c:pt>
                <c:pt idx="2">
                  <c:v>39244</c:v>
                </c:pt>
                <c:pt idx="3">
                  <c:v>39199</c:v>
                </c:pt>
                <c:pt idx="4">
                  <c:v>59959</c:v>
                </c:pt>
                <c:pt idx="5">
                  <c:v>10313</c:v>
                </c:pt>
                <c:pt idx="6">
                  <c:v>15767</c:v>
                </c:pt>
                <c:pt idx="7">
                  <c:v>21221</c:v>
                </c:pt>
                <c:pt idx="8">
                  <c:v>21221</c:v>
                </c:pt>
              </c:numCache>
            </c:numRef>
          </c:val>
          <c:smooth val="0"/>
          <c:extLst>
            <c:ext xmlns:c16="http://schemas.microsoft.com/office/drawing/2014/chart" uri="{C3380CC4-5D6E-409C-BE32-E72D297353CC}">
              <c16:uniqueId val="{00000000-DFFC-4C7F-B53B-C0E547C77CE5}"/>
            </c:ext>
          </c:extLst>
        </c:ser>
        <c:dLbls>
          <c:showLegendKey val="0"/>
          <c:showVal val="0"/>
          <c:showCatName val="0"/>
          <c:showSerName val="0"/>
          <c:showPercent val="0"/>
          <c:showBubbleSize val="0"/>
        </c:dLbls>
        <c:marker val="1"/>
        <c:smooth val="0"/>
        <c:axId val="103166720"/>
        <c:axId val="103168256"/>
      </c:lineChart>
      <c:catAx>
        <c:axId val="103166720"/>
        <c:scaling>
          <c:orientation val="minMax"/>
        </c:scaling>
        <c:delete val="0"/>
        <c:axPos val="b"/>
        <c:majorTickMark val="out"/>
        <c:minorTickMark val="none"/>
        <c:tickLblPos val="none"/>
        <c:crossAx val="103168256"/>
        <c:crosses val="autoZero"/>
        <c:auto val="0"/>
        <c:lblAlgn val="ctr"/>
        <c:lblOffset val="100"/>
        <c:tickMarkSkip val="1"/>
        <c:noMultiLvlLbl val="0"/>
      </c:catAx>
      <c:valAx>
        <c:axId val="103168256"/>
        <c:scaling>
          <c:orientation val="minMax"/>
        </c:scaling>
        <c:delete val="0"/>
        <c:axPos val="l"/>
        <c:numFmt formatCode="\$#,##0_);\(\$#,##0\)" sourceLinked="0"/>
        <c:majorTickMark val="out"/>
        <c:minorTickMark val="none"/>
        <c:tickLblPos val="nextTo"/>
        <c:txPr>
          <a:bodyPr rot="0" vert="horz"/>
          <a:lstStyle/>
          <a:p>
            <a:pPr>
              <a:defRPr/>
            </a:pPr>
            <a:endParaRPr lang="en-US"/>
          </a:p>
        </c:txPr>
        <c:crossAx val="103166720"/>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91386765637"/>
          <c:y val="4.9943330947267994E-2"/>
        </c:manualLayout>
      </c:layout>
      <c:overlay val="0"/>
    </c:title>
    <c:autoTitleDeleted val="0"/>
    <c:plotArea>
      <c:layout>
        <c:manualLayout>
          <c:layoutTarget val="inner"/>
          <c:xMode val="edge"/>
          <c:yMode val="edge"/>
          <c:x val="0.189099227257054"/>
          <c:y val="0.17946974847050848"/>
          <c:w val="0.81090077274294592"/>
          <c:h val="0.53840924541128476"/>
        </c:manualLayout>
      </c:layout>
      <c:lineChart>
        <c:grouping val="standard"/>
        <c:varyColors val="0"/>
        <c:ser>
          <c:idx val="0"/>
          <c:order val="0"/>
          <c:val>
            <c:numRef>
              <c:f>('Fund Cover Sheets'!$C$546:$D$546,'Fund Cover Sheets'!$E$546:$F$546,'Fund Cover Sheets'!$G$546,'Fund Cover Sheets'!$H$546:$K$546)</c:f>
              <c:numCache>
                <c:formatCode>_("$"* #,##0_);_("$"* \(#,##0\);_("$"* "-"??_);_(@_)</c:formatCode>
                <c:ptCount val="9"/>
                <c:pt idx="0">
                  <c:v>452914</c:v>
                </c:pt>
                <c:pt idx="1">
                  <c:v>411485</c:v>
                </c:pt>
                <c:pt idx="2">
                  <c:v>0</c:v>
                </c:pt>
                <c:pt idx="3">
                  <c:v>73000</c:v>
                </c:pt>
                <c:pt idx="4">
                  <c:v>0</c:v>
                </c:pt>
                <c:pt idx="5">
                  <c:v>0</c:v>
                </c:pt>
                <c:pt idx="6">
                  <c:v>0</c:v>
                </c:pt>
                <c:pt idx="7">
                  <c:v>0</c:v>
                </c:pt>
                <c:pt idx="8">
                  <c:v>0</c:v>
                </c:pt>
              </c:numCache>
            </c:numRef>
          </c:val>
          <c:smooth val="0"/>
          <c:extLst>
            <c:ext xmlns:c16="http://schemas.microsoft.com/office/drawing/2014/chart" uri="{C3380CC4-5D6E-409C-BE32-E72D297353CC}">
              <c16:uniqueId val="{00000000-DBB7-40D6-979D-53545902B825}"/>
            </c:ext>
          </c:extLst>
        </c:ser>
        <c:dLbls>
          <c:showLegendKey val="0"/>
          <c:showVal val="0"/>
          <c:showCatName val="0"/>
          <c:showSerName val="0"/>
          <c:showPercent val="0"/>
          <c:showBubbleSize val="0"/>
        </c:dLbls>
        <c:marker val="1"/>
        <c:smooth val="0"/>
        <c:axId val="103184256"/>
        <c:axId val="103185792"/>
      </c:lineChart>
      <c:catAx>
        <c:axId val="103184256"/>
        <c:scaling>
          <c:orientation val="minMax"/>
        </c:scaling>
        <c:delete val="0"/>
        <c:axPos val="b"/>
        <c:majorTickMark val="out"/>
        <c:minorTickMark val="none"/>
        <c:tickLblPos val="none"/>
        <c:crossAx val="103185792"/>
        <c:crosses val="autoZero"/>
        <c:auto val="0"/>
        <c:lblAlgn val="ctr"/>
        <c:lblOffset val="100"/>
        <c:tickMarkSkip val="1"/>
        <c:noMultiLvlLbl val="0"/>
      </c:catAx>
      <c:valAx>
        <c:axId val="103185792"/>
        <c:scaling>
          <c:orientation val="minMax"/>
        </c:scaling>
        <c:delete val="0"/>
        <c:axPos val="l"/>
        <c:numFmt formatCode="\$#,##0_);\(\$#,##0\)" sourceLinked="0"/>
        <c:majorTickMark val="out"/>
        <c:minorTickMark val="none"/>
        <c:tickLblPos val="nextTo"/>
        <c:txPr>
          <a:bodyPr rot="0" vert="horz"/>
          <a:lstStyle/>
          <a:p>
            <a:pPr>
              <a:defRPr/>
            </a:pPr>
            <a:endParaRPr lang="en-US"/>
          </a:p>
        </c:txPr>
        <c:crossAx val="10318425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656056074386313"/>
          <c:y val="9.7422700211253991E-3"/>
        </c:manualLayout>
      </c:layout>
      <c:overlay val="0"/>
    </c:title>
    <c:autoTitleDeleted val="0"/>
    <c:plotArea>
      <c:layout>
        <c:manualLayout>
          <c:layoutTarget val="inner"/>
          <c:xMode val="edge"/>
          <c:yMode val="edge"/>
          <c:x val="0.18482857390887542"/>
          <c:y val="0.2062701961249819"/>
          <c:w val="0.8151714260911247"/>
          <c:h val="0.53840924541128476"/>
        </c:manualLayout>
      </c:layout>
      <c:lineChart>
        <c:grouping val="standard"/>
        <c:varyColors val="0"/>
        <c:ser>
          <c:idx val="0"/>
          <c:order val="0"/>
          <c:val>
            <c:numRef>
              <c:f>('Fund Cover Sheets'!$C$592:$D$592,'Fund Cover Sheets'!$E$592:$F$592,'Fund Cover Sheets'!$G$592,'Fund Cover Sheets'!$H$592:$K$592)</c:f>
              <c:numCache>
                <c:formatCode>_("$"* #,##0_);_("$"* \(#,##0\);_("$"* "-"??_);_(@_)</c:formatCode>
                <c:ptCount val="9"/>
                <c:pt idx="0">
                  <c:v>554271</c:v>
                </c:pt>
                <c:pt idx="1">
                  <c:v>578607</c:v>
                </c:pt>
                <c:pt idx="2">
                  <c:v>557653</c:v>
                </c:pt>
                <c:pt idx="3">
                  <c:v>595417</c:v>
                </c:pt>
                <c:pt idx="4">
                  <c:v>578676</c:v>
                </c:pt>
                <c:pt idx="5">
                  <c:v>542837</c:v>
                </c:pt>
                <c:pt idx="6">
                  <c:v>502544</c:v>
                </c:pt>
                <c:pt idx="7">
                  <c:v>452441</c:v>
                </c:pt>
                <c:pt idx="8">
                  <c:v>488347</c:v>
                </c:pt>
              </c:numCache>
            </c:numRef>
          </c:val>
          <c:smooth val="0"/>
          <c:extLst>
            <c:ext xmlns:c16="http://schemas.microsoft.com/office/drawing/2014/chart" uri="{C3380CC4-5D6E-409C-BE32-E72D297353CC}">
              <c16:uniqueId val="{00000000-329C-4806-9526-65FF323ED2BC}"/>
            </c:ext>
          </c:extLst>
        </c:ser>
        <c:dLbls>
          <c:showLegendKey val="0"/>
          <c:showVal val="0"/>
          <c:showCatName val="0"/>
          <c:showSerName val="0"/>
          <c:showPercent val="0"/>
          <c:showBubbleSize val="0"/>
        </c:dLbls>
        <c:marker val="1"/>
        <c:smooth val="0"/>
        <c:axId val="103095296"/>
        <c:axId val="103097088"/>
      </c:lineChart>
      <c:catAx>
        <c:axId val="103095296"/>
        <c:scaling>
          <c:orientation val="minMax"/>
        </c:scaling>
        <c:delete val="0"/>
        <c:axPos val="b"/>
        <c:majorTickMark val="out"/>
        <c:minorTickMark val="none"/>
        <c:tickLblPos val="none"/>
        <c:crossAx val="103097088"/>
        <c:crosses val="autoZero"/>
        <c:auto val="0"/>
        <c:lblAlgn val="ctr"/>
        <c:lblOffset val="100"/>
        <c:tickMarkSkip val="1"/>
        <c:noMultiLvlLbl val="0"/>
      </c:catAx>
      <c:valAx>
        <c:axId val="103097088"/>
        <c:scaling>
          <c:orientation val="minMax"/>
        </c:scaling>
        <c:delete val="0"/>
        <c:axPos val="l"/>
        <c:numFmt formatCode="\$#,##0_);\(\$#,##0\)" sourceLinked="0"/>
        <c:majorTickMark val="out"/>
        <c:minorTickMark val="none"/>
        <c:tickLblPos val="nextTo"/>
        <c:txPr>
          <a:bodyPr rot="0" vert="horz"/>
          <a:lstStyle/>
          <a:p>
            <a:pPr>
              <a:defRPr/>
            </a:pPr>
            <a:endParaRPr lang="en-US"/>
          </a:p>
        </c:txPr>
        <c:crossAx val="10309529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 </a:t>
            </a:r>
          </a:p>
        </c:rich>
      </c:tx>
      <c:layout>
        <c:manualLayout>
          <c:xMode val="edge"/>
          <c:yMode val="edge"/>
          <c:x val="0.44182687358255446"/>
          <c:y val="3.0419947506562144E-3"/>
        </c:manualLayout>
      </c:layout>
      <c:overlay val="0"/>
    </c:title>
    <c:autoTitleDeleted val="0"/>
    <c:plotArea>
      <c:layout>
        <c:manualLayout>
          <c:layoutTarget val="inner"/>
          <c:xMode val="edge"/>
          <c:yMode val="edge"/>
          <c:x val="0.18687708471481271"/>
          <c:y val="0.17946952610823144"/>
          <c:w val="0.81312291528518732"/>
          <c:h val="0.53840924541128476"/>
        </c:manualLayout>
      </c:layout>
      <c:lineChart>
        <c:grouping val="standard"/>
        <c:varyColors val="0"/>
        <c:ser>
          <c:idx val="0"/>
          <c:order val="0"/>
          <c:val>
            <c:numRef>
              <c:f>('Fund Cover Sheets'!$C$633:$D$633,'Fund Cover Sheets'!$E$633:$F$633,'Fund Cover Sheets'!$G$633,'Fund Cover Sheets'!$H$633:$K$633)</c:f>
              <c:numCache>
                <c:formatCode>_("$"* #,##0_);_("$"* \(#,##0\);_("$"* "-"??_);_(@_)</c:formatCode>
                <c:ptCount val="9"/>
                <c:pt idx="0">
                  <c:v>83260</c:v>
                </c:pt>
                <c:pt idx="1">
                  <c:v>123583</c:v>
                </c:pt>
                <c:pt idx="2">
                  <c:v>104485</c:v>
                </c:pt>
                <c:pt idx="3">
                  <c:v>153233</c:v>
                </c:pt>
                <c:pt idx="4">
                  <c:v>107933</c:v>
                </c:pt>
                <c:pt idx="5">
                  <c:v>82683</c:v>
                </c:pt>
                <c:pt idx="6">
                  <c:v>57433</c:v>
                </c:pt>
                <c:pt idx="7">
                  <c:v>32183</c:v>
                </c:pt>
                <c:pt idx="8">
                  <c:v>31023</c:v>
                </c:pt>
              </c:numCache>
            </c:numRef>
          </c:val>
          <c:smooth val="0"/>
          <c:extLst>
            <c:ext xmlns:c16="http://schemas.microsoft.com/office/drawing/2014/chart" uri="{C3380CC4-5D6E-409C-BE32-E72D297353CC}">
              <c16:uniqueId val="{00000000-5786-40A5-96DC-1D2A0F769039}"/>
            </c:ext>
          </c:extLst>
        </c:ser>
        <c:dLbls>
          <c:showLegendKey val="0"/>
          <c:showVal val="0"/>
          <c:showCatName val="0"/>
          <c:showSerName val="0"/>
          <c:showPercent val="0"/>
          <c:showBubbleSize val="0"/>
        </c:dLbls>
        <c:marker val="1"/>
        <c:smooth val="0"/>
        <c:axId val="103117184"/>
        <c:axId val="103118720"/>
      </c:lineChart>
      <c:catAx>
        <c:axId val="103117184"/>
        <c:scaling>
          <c:orientation val="minMax"/>
        </c:scaling>
        <c:delete val="0"/>
        <c:axPos val="b"/>
        <c:majorTickMark val="out"/>
        <c:minorTickMark val="none"/>
        <c:tickLblPos val="none"/>
        <c:crossAx val="103118720"/>
        <c:crosses val="autoZero"/>
        <c:auto val="0"/>
        <c:lblAlgn val="ctr"/>
        <c:lblOffset val="100"/>
        <c:tickMarkSkip val="1"/>
        <c:noMultiLvlLbl val="0"/>
      </c:catAx>
      <c:valAx>
        <c:axId val="103118720"/>
        <c:scaling>
          <c:orientation val="minMax"/>
        </c:scaling>
        <c:delete val="0"/>
        <c:axPos val="l"/>
        <c:numFmt formatCode="\$#,##0_);\(\$#,##0\)" sourceLinked="0"/>
        <c:majorTickMark val="out"/>
        <c:minorTickMark val="none"/>
        <c:tickLblPos val="nextTo"/>
        <c:txPr>
          <a:bodyPr rot="0" vert="horz"/>
          <a:lstStyle/>
          <a:p>
            <a:pPr>
              <a:defRPr/>
            </a:pPr>
            <a:endParaRPr lang="en-US"/>
          </a:p>
        </c:txPr>
        <c:crossAx val="103117184"/>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5000302288553744"/>
          <c:y val="2.2624671916010503E-2"/>
        </c:manualLayout>
      </c:layout>
      <c:overlay val="0"/>
    </c:title>
    <c:autoTitleDeleted val="0"/>
    <c:plotArea>
      <c:layout>
        <c:manualLayout>
          <c:layoutTarget val="inner"/>
          <c:xMode val="edge"/>
          <c:yMode val="edge"/>
          <c:x val="0.18531561041116162"/>
          <c:y val="0.17276935860404391"/>
          <c:w val="0.81468438958883838"/>
          <c:h val="0.53840924541128476"/>
        </c:manualLayout>
      </c:layout>
      <c:lineChart>
        <c:grouping val="standard"/>
        <c:varyColors val="0"/>
        <c:ser>
          <c:idx val="0"/>
          <c:order val="0"/>
          <c:val>
            <c:numRef>
              <c:f>('Fund Cover Sheets'!$C$670:$D$670,'Fund Cover Sheets'!$E$670:$F$670,'Fund Cover Sheets'!$G$670,'Fund Cover Sheets'!$H$670:$K$670)</c:f>
              <c:numCache>
                <c:formatCode>_("$"* #,##0_);_("$"* \(#,##0\);_("$"* "-"??_);_(@_)</c:formatCode>
                <c:ptCount val="9"/>
                <c:pt idx="0">
                  <c:v>-422459</c:v>
                </c:pt>
                <c:pt idx="1">
                  <c:v>-1141784</c:v>
                </c:pt>
                <c:pt idx="2">
                  <c:v>-1209865</c:v>
                </c:pt>
                <c:pt idx="3">
                  <c:v>-1212809</c:v>
                </c:pt>
                <c:pt idx="4">
                  <c:v>-1175479</c:v>
                </c:pt>
                <c:pt idx="5">
                  <c:v>-1125601</c:v>
                </c:pt>
                <c:pt idx="6">
                  <c:v>-1069824</c:v>
                </c:pt>
                <c:pt idx="7">
                  <c:v>-1006509</c:v>
                </c:pt>
                <c:pt idx="8">
                  <c:v>-1092569</c:v>
                </c:pt>
              </c:numCache>
            </c:numRef>
          </c:val>
          <c:smooth val="0"/>
          <c:extLst>
            <c:ext xmlns:c16="http://schemas.microsoft.com/office/drawing/2014/chart" uri="{C3380CC4-5D6E-409C-BE32-E72D297353CC}">
              <c16:uniqueId val="{00000000-4B98-41E7-A696-8A605BDD45EA}"/>
            </c:ext>
          </c:extLst>
        </c:ser>
        <c:dLbls>
          <c:showLegendKey val="0"/>
          <c:showVal val="0"/>
          <c:showCatName val="0"/>
          <c:showSerName val="0"/>
          <c:showPercent val="0"/>
          <c:showBubbleSize val="0"/>
        </c:dLbls>
        <c:marker val="1"/>
        <c:smooth val="0"/>
        <c:axId val="103225216"/>
        <c:axId val="103226752"/>
      </c:lineChart>
      <c:catAx>
        <c:axId val="103225216"/>
        <c:scaling>
          <c:orientation val="minMax"/>
        </c:scaling>
        <c:delete val="0"/>
        <c:axPos val="b"/>
        <c:majorTickMark val="out"/>
        <c:minorTickMark val="none"/>
        <c:tickLblPos val="none"/>
        <c:crossAx val="103226752"/>
        <c:crosses val="autoZero"/>
        <c:auto val="0"/>
        <c:lblAlgn val="ctr"/>
        <c:lblOffset val="100"/>
        <c:tickMarkSkip val="1"/>
        <c:noMultiLvlLbl val="0"/>
      </c:catAx>
      <c:valAx>
        <c:axId val="103226752"/>
        <c:scaling>
          <c:orientation val="minMax"/>
        </c:scaling>
        <c:delete val="0"/>
        <c:axPos val="l"/>
        <c:numFmt formatCode="\$#,##0_);\(\$#,##0\)" sourceLinked="0"/>
        <c:majorTickMark val="out"/>
        <c:minorTickMark val="none"/>
        <c:tickLblPos val="nextTo"/>
        <c:txPr>
          <a:bodyPr rot="0" vert="horz"/>
          <a:lstStyle/>
          <a:p>
            <a:pPr>
              <a:defRPr/>
            </a:pPr>
            <a:endParaRPr lang="en-US"/>
          </a:p>
        </c:txPr>
        <c:crossAx val="10322521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533791050508931"/>
          <c:y val="0.20723567308097182"/>
        </c:manualLayout>
      </c:layout>
      <c:overlay val="0"/>
    </c:title>
    <c:autoTitleDeleted val="0"/>
    <c:plotArea>
      <c:layout>
        <c:manualLayout>
          <c:layoutTarget val="inner"/>
          <c:xMode val="edge"/>
          <c:yMode val="edge"/>
          <c:x val="0.1879468939120435"/>
          <c:y val="0.16606919109985624"/>
          <c:w val="0.81205310608795633"/>
          <c:h val="0.53840924541128476"/>
        </c:manualLayout>
      </c:layout>
      <c:lineChart>
        <c:grouping val="standard"/>
        <c:varyColors val="0"/>
        <c:ser>
          <c:idx val="0"/>
          <c:order val="0"/>
          <c:val>
            <c:numRef>
              <c:f>('Fund Cover Sheets'!$C$707:$D$707,'Fund Cover Sheets'!$E$707:$F$707,'Fund Cover Sheets'!$G$707,'Fund Cover Sheets'!$H$707:$K$707)</c:f>
              <c:numCache>
                <c:formatCode>_("$"* #,##0_);_("$"* \(#,##0\);_("$"* "-"??_);_(@_)</c:formatCode>
                <c:ptCount val="9"/>
                <c:pt idx="0">
                  <c:v>-1024518</c:v>
                </c:pt>
                <c:pt idx="1">
                  <c:v>-1237549</c:v>
                </c:pt>
                <c:pt idx="2">
                  <c:v>-1472892</c:v>
                </c:pt>
                <c:pt idx="3">
                  <c:v>-1461542</c:v>
                </c:pt>
                <c:pt idx="4">
                  <c:v>-1682954</c:v>
                </c:pt>
                <c:pt idx="5">
                  <c:v>-1691093</c:v>
                </c:pt>
                <c:pt idx="6">
                  <c:v>-1698468</c:v>
                </c:pt>
                <c:pt idx="7">
                  <c:v>-1708478</c:v>
                </c:pt>
                <c:pt idx="8">
                  <c:v>-1721232</c:v>
                </c:pt>
              </c:numCache>
            </c:numRef>
          </c:val>
          <c:smooth val="0"/>
          <c:extLst>
            <c:ext xmlns:c16="http://schemas.microsoft.com/office/drawing/2014/chart" uri="{C3380CC4-5D6E-409C-BE32-E72D297353CC}">
              <c16:uniqueId val="{00000000-E30B-41AC-B217-155841275727}"/>
            </c:ext>
          </c:extLst>
        </c:ser>
        <c:dLbls>
          <c:showLegendKey val="0"/>
          <c:showVal val="0"/>
          <c:showCatName val="0"/>
          <c:showSerName val="0"/>
          <c:showPercent val="0"/>
          <c:showBubbleSize val="0"/>
        </c:dLbls>
        <c:marker val="1"/>
        <c:smooth val="0"/>
        <c:axId val="103234560"/>
        <c:axId val="103260928"/>
      </c:lineChart>
      <c:catAx>
        <c:axId val="103234560"/>
        <c:scaling>
          <c:orientation val="minMax"/>
        </c:scaling>
        <c:delete val="0"/>
        <c:axPos val="b"/>
        <c:majorTickMark val="out"/>
        <c:minorTickMark val="none"/>
        <c:tickLblPos val="none"/>
        <c:crossAx val="103260928"/>
        <c:crosses val="autoZero"/>
        <c:auto val="0"/>
        <c:lblAlgn val="ctr"/>
        <c:lblOffset val="100"/>
        <c:tickMarkSkip val="1"/>
        <c:noMultiLvlLbl val="0"/>
      </c:catAx>
      <c:valAx>
        <c:axId val="103260928"/>
        <c:scaling>
          <c:orientation val="minMax"/>
        </c:scaling>
        <c:delete val="0"/>
        <c:axPos val="l"/>
        <c:numFmt formatCode="\$#,##0_);\(\$#,##0\)" sourceLinked="0"/>
        <c:majorTickMark val="out"/>
        <c:minorTickMark val="none"/>
        <c:tickLblPos val="nextTo"/>
        <c:txPr>
          <a:bodyPr rot="0" vert="horz"/>
          <a:lstStyle/>
          <a:p>
            <a:pPr>
              <a:defRPr/>
            </a:pPr>
            <a:endParaRPr lang="en-US"/>
          </a:p>
        </c:txPr>
        <c:crossAx val="103234560"/>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91071009132"/>
          <c:y val="4.9943447790675673E-2"/>
        </c:manualLayout>
      </c:layout>
      <c:overlay val="0"/>
    </c:title>
    <c:autoTitleDeleted val="0"/>
    <c:plotArea>
      <c:layout>
        <c:manualLayout>
          <c:layoutTarget val="inner"/>
          <c:xMode val="edge"/>
          <c:yMode val="edge"/>
          <c:x val="0.19192915459464122"/>
          <c:y val="0.17946974847050723"/>
          <c:w val="0.80807084540535878"/>
          <c:h val="0.53840924541128476"/>
        </c:manualLayout>
      </c:layout>
      <c:lineChart>
        <c:grouping val="standard"/>
        <c:varyColors val="0"/>
        <c:ser>
          <c:idx val="0"/>
          <c:order val="0"/>
          <c:val>
            <c:numRef>
              <c:f>('Fund Cover Sheets'!$C$360:$D$360,'Fund Cover Sheets'!$E$360:$F$360,'Fund Cover Sheets'!$G$360,'Fund Cover Sheets'!$H$360:$K$360)</c:f>
              <c:numCache>
                <c:formatCode>_("$"* #,##0_);_("$"* \(#,##0\);_("$"* "-"??_);_(@_)</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0-94CC-4770-8632-EF64A79E4CB2}"/>
            </c:ext>
          </c:extLst>
        </c:ser>
        <c:dLbls>
          <c:showLegendKey val="0"/>
          <c:showVal val="0"/>
          <c:showCatName val="0"/>
          <c:showSerName val="0"/>
          <c:showPercent val="0"/>
          <c:showBubbleSize val="0"/>
        </c:dLbls>
        <c:marker val="1"/>
        <c:smooth val="0"/>
        <c:axId val="103281024"/>
        <c:axId val="103282560"/>
      </c:lineChart>
      <c:catAx>
        <c:axId val="103281024"/>
        <c:scaling>
          <c:orientation val="minMax"/>
        </c:scaling>
        <c:delete val="0"/>
        <c:axPos val="b"/>
        <c:majorTickMark val="out"/>
        <c:minorTickMark val="none"/>
        <c:tickLblPos val="none"/>
        <c:crossAx val="103282560"/>
        <c:crossesAt val="0"/>
        <c:auto val="0"/>
        <c:lblAlgn val="ctr"/>
        <c:lblOffset val="100"/>
        <c:tickMarkSkip val="1"/>
        <c:noMultiLvlLbl val="0"/>
      </c:catAx>
      <c:valAx>
        <c:axId val="103282560"/>
        <c:scaling>
          <c:orientation val="minMax"/>
          <c:max val="100"/>
        </c:scaling>
        <c:delete val="0"/>
        <c:axPos val="l"/>
        <c:numFmt formatCode="&quot;$&quot;#,##0" sourceLinked="0"/>
        <c:majorTickMark val="out"/>
        <c:minorTickMark val="none"/>
        <c:tickLblPos val="nextTo"/>
        <c:spPr>
          <a:ln/>
        </c:spPr>
        <c:txPr>
          <a:bodyPr rot="0" vert="horz"/>
          <a:lstStyle/>
          <a:p>
            <a:pPr>
              <a:defRPr/>
            </a:pPr>
            <a:endParaRPr lang="en-US"/>
          </a:p>
        </c:txPr>
        <c:crossAx val="103281024"/>
        <c:crosses val="autoZero"/>
        <c:crossBetween val="between"/>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5912983207196184"/>
          <c:y val="2.3142622193684983E-2"/>
        </c:manualLayout>
      </c:layout>
      <c:overlay val="0"/>
    </c:title>
    <c:autoTitleDeleted val="0"/>
    <c:plotArea>
      <c:layout>
        <c:manualLayout>
          <c:layoutTarget val="inner"/>
          <c:xMode val="edge"/>
          <c:yMode val="edge"/>
          <c:x val="0.18701877777962744"/>
          <c:y val="0.17947000279788144"/>
          <c:w val="0.80873732749579663"/>
          <c:h val="0.53840924541128476"/>
        </c:manualLayout>
      </c:layout>
      <c:lineChart>
        <c:grouping val="standard"/>
        <c:varyColors val="0"/>
        <c:ser>
          <c:idx val="0"/>
          <c:order val="0"/>
          <c:val>
            <c:numRef>
              <c:f>('Fund Cover Sheets'!$C$192:$D$192,'Fund Cover Sheets'!$E$192:$F$192,'Fund Cover Sheets'!$G$192,'Fund Cover Sheets'!$H$192:$K$192)</c:f>
              <c:numCache>
                <c:formatCode>_("$"* #,##0_);_("$"* \(#,##0\);_("$"* "-"??_);_(@_)</c:formatCode>
                <c:ptCount val="9"/>
                <c:pt idx="0">
                  <c:v>629429</c:v>
                </c:pt>
                <c:pt idx="1">
                  <c:v>588155</c:v>
                </c:pt>
                <c:pt idx="2">
                  <c:v>78960</c:v>
                </c:pt>
                <c:pt idx="3">
                  <c:v>205015</c:v>
                </c:pt>
                <c:pt idx="4">
                  <c:v>467802</c:v>
                </c:pt>
                <c:pt idx="5">
                  <c:v>0</c:v>
                </c:pt>
                <c:pt idx="6">
                  <c:v>0</c:v>
                </c:pt>
                <c:pt idx="7">
                  <c:v>0</c:v>
                </c:pt>
                <c:pt idx="8">
                  <c:v>0</c:v>
                </c:pt>
              </c:numCache>
            </c:numRef>
          </c:val>
          <c:smooth val="0"/>
          <c:extLst>
            <c:ext xmlns:c16="http://schemas.microsoft.com/office/drawing/2014/chart" uri="{C3380CC4-5D6E-409C-BE32-E72D297353CC}">
              <c16:uniqueId val="{00000000-E590-4F57-ABF0-FE7C85B7201B}"/>
            </c:ext>
          </c:extLst>
        </c:ser>
        <c:dLbls>
          <c:showLegendKey val="0"/>
          <c:showVal val="0"/>
          <c:showCatName val="0"/>
          <c:showSerName val="0"/>
          <c:showPercent val="0"/>
          <c:showBubbleSize val="0"/>
        </c:dLbls>
        <c:marker val="1"/>
        <c:smooth val="0"/>
        <c:axId val="103323136"/>
        <c:axId val="103324672"/>
      </c:lineChart>
      <c:catAx>
        <c:axId val="103323136"/>
        <c:scaling>
          <c:orientation val="minMax"/>
        </c:scaling>
        <c:delete val="0"/>
        <c:axPos val="b"/>
        <c:majorTickMark val="out"/>
        <c:minorTickMark val="none"/>
        <c:tickLblPos val="none"/>
        <c:crossAx val="103324672"/>
        <c:crosses val="autoZero"/>
        <c:auto val="0"/>
        <c:lblAlgn val="ctr"/>
        <c:lblOffset val="100"/>
        <c:tickMarkSkip val="1"/>
        <c:noMultiLvlLbl val="0"/>
      </c:catAx>
      <c:valAx>
        <c:axId val="103324672"/>
        <c:scaling>
          <c:orientation val="minMax"/>
        </c:scaling>
        <c:delete val="0"/>
        <c:axPos val="l"/>
        <c:numFmt formatCode="\$#,##0_);\(\$#,##0\)" sourceLinked="0"/>
        <c:majorTickMark val="out"/>
        <c:minorTickMark val="none"/>
        <c:tickLblPos val="nextTo"/>
        <c:txPr>
          <a:bodyPr rot="0" vert="horz"/>
          <a:lstStyle/>
          <a:p>
            <a:pPr>
              <a:defRPr/>
            </a:pPr>
            <a:endParaRPr lang="en-US"/>
          </a:p>
        </c:txPr>
        <c:crossAx val="10332313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827682831548165"/>
          <c:y val="0.11154855643044605"/>
          <c:w val="0.78172317168451821"/>
          <c:h val="0.79527559055120001"/>
        </c:manualLayout>
      </c:layout>
      <c:lineChart>
        <c:grouping val="standard"/>
        <c:varyColors val="0"/>
        <c:ser>
          <c:idx val="0"/>
          <c:order val="0"/>
          <c:val>
            <c:numRef>
              <c:f>('Gen Fd Cover Sheets'!$C$47:$D$47,'Gen Fd Cover Sheets'!$E$47:$F$47,'Gen Fd Cover Sheets'!$G$47,'Gen Fd Cover Sheets'!$H$47:$K$47)</c:f>
              <c:numCache>
                <c:formatCode>_("$"* #,##0_);_("$"* \(#,##0\);_("$"* "-"??_);_(@_)</c:formatCode>
                <c:ptCount val="9"/>
                <c:pt idx="0">
                  <c:v>474924</c:v>
                </c:pt>
                <c:pt idx="1">
                  <c:v>499968</c:v>
                </c:pt>
                <c:pt idx="2">
                  <c:v>562508</c:v>
                </c:pt>
                <c:pt idx="3">
                  <c:v>538427</c:v>
                </c:pt>
                <c:pt idx="4">
                  <c:v>557390</c:v>
                </c:pt>
                <c:pt idx="5">
                  <c:v>554963</c:v>
                </c:pt>
                <c:pt idx="6">
                  <c:v>569692</c:v>
                </c:pt>
                <c:pt idx="7">
                  <c:v>586872</c:v>
                </c:pt>
                <c:pt idx="8">
                  <c:v>603794</c:v>
                </c:pt>
              </c:numCache>
            </c:numRef>
          </c:val>
          <c:smooth val="0"/>
          <c:extLst>
            <c:ext xmlns:c16="http://schemas.microsoft.com/office/drawing/2014/chart" uri="{C3380CC4-5D6E-409C-BE32-E72D297353CC}">
              <c16:uniqueId val="{00000000-38CC-47E5-8240-AFF530F7ED0E}"/>
            </c:ext>
          </c:extLst>
        </c:ser>
        <c:dLbls>
          <c:showLegendKey val="0"/>
          <c:showVal val="0"/>
          <c:showCatName val="0"/>
          <c:showSerName val="0"/>
          <c:showPercent val="0"/>
          <c:showBubbleSize val="0"/>
        </c:dLbls>
        <c:marker val="1"/>
        <c:smooth val="0"/>
        <c:axId val="52399488"/>
        <c:axId val="52401280"/>
      </c:lineChart>
      <c:catAx>
        <c:axId val="52399488"/>
        <c:scaling>
          <c:orientation val="minMax"/>
        </c:scaling>
        <c:delete val="1"/>
        <c:axPos val="b"/>
        <c:majorTickMark val="out"/>
        <c:minorTickMark val="none"/>
        <c:tickLblPos val="none"/>
        <c:crossAx val="52401280"/>
        <c:crosses val="autoZero"/>
        <c:auto val="1"/>
        <c:lblAlgn val="ctr"/>
        <c:lblOffset val="100"/>
        <c:noMultiLvlLbl val="0"/>
      </c:catAx>
      <c:valAx>
        <c:axId val="52401280"/>
        <c:scaling>
          <c:orientation val="minMax"/>
          <c:min val="0"/>
        </c:scaling>
        <c:delete val="0"/>
        <c:axPos val="l"/>
        <c:numFmt formatCode="\$#,##0_);\(\$#,##0\)" sourceLinked="0"/>
        <c:majorTickMark val="out"/>
        <c:minorTickMark val="none"/>
        <c:tickLblPos val="nextTo"/>
        <c:txPr>
          <a:bodyPr rot="0" vert="horz"/>
          <a:lstStyle/>
          <a:p>
            <a:pPr>
              <a:defRPr/>
            </a:pPr>
            <a:endParaRPr lang="en-US"/>
          </a:p>
        </c:txPr>
        <c:crossAx val="52399488"/>
        <c:crosses val="autoZero"/>
        <c:crossBetween val="between"/>
        <c:dispUnits>
          <c:builtInUnit val="thousands"/>
          <c:dispUnitsLbl>
            <c:layout>
              <c:manualLayout>
                <c:xMode val="edge"/>
                <c:yMode val="edge"/>
                <c:x val="0.11008437347578115"/>
                <c:y val="0.2230971128608924"/>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5912991234970774"/>
          <c:y val="2.3142411767057038E-2"/>
        </c:manualLayout>
      </c:layout>
      <c:overlay val="0"/>
    </c:title>
    <c:autoTitleDeleted val="0"/>
    <c:plotArea>
      <c:layout>
        <c:manualLayout>
          <c:layoutTarget val="inner"/>
          <c:xMode val="edge"/>
          <c:yMode val="edge"/>
          <c:x val="0.18878243218122187"/>
          <c:y val="0.17946974847050684"/>
          <c:w val="0.81035174144547273"/>
          <c:h val="0.53840924541128476"/>
        </c:manualLayout>
      </c:layout>
      <c:lineChart>
        <c:grouping val="standard"/>
        <c:varyColors val="0"/>
        <c:ser>
          <c:idx val="0"/>
          <c:order val="0"/>
          <c:val>
            <c:numRef>
              <c:f>('Fund Cover Sheets'!$C$323:$D$323,'Fund Cover Sheets'!$E$323:$F$323,'Fund Cover Sheets'!$G$323,'Fund Cover Sheets'!$H$323:$K$323)</c:f>
              <c:numCache>
                <c:formatCode>_("$"* #,##0_);_("$"* \(#,##0\);_("$"* "-"??_);_(@_)</c:formatCode>
                <c:ptCount val="9"/>
                <c:pt idx="0">
                  <c:v>496042</c:v>
                </c:pt>
                <c:pt idx="1">
                  <c:v>511692</c:v>
                </c:pt>
                <c:pt idx="2">
                  <c:v>265013</c:v>
                </c:pt>
                <c:pt idx="3">
                  <c:v>1373182</c:v>
                </c:pt>
                <c:pt idx="4">
                  <c:v>273410</c:v>
                </c:pt>
                <c:pt idx="5">
                  <c:v>250941</c:v>
                </c:pt>
                <c:pt idx="6">
                  <c:v>250941</c:v>
                </c:pt>
                <c:pt idx="7">
                  <c:v>250941</c:v>
                </c:pt>
                <c:pt idx="8">
                  <c:v>250941</c:v>
                </c:pt>
              </c:numCache>
            </c:numRef>
          </c:val>
          <c:smooth val="0"/>
          <c:extLst>
            <c:ext xmlns:c16="http://schemas.microsoft.com/office/drawing/2014/chart" uri="{C3380CC4-5D6E-409C-BE32-E72D297353CC}">
              <c16:uniqueId val="{00000000-4ADA-4FAB-94E1-7F3BD30A125D}"/>
            </c:ext>
          </c:extLst>
        </c:ser>
        <c:dLbls>
          <c:showLegendKey val="0"/>
          <c:showVal val="0"/>
          <c:showCatName val="0"/>
          <c:showSerName val="0"/>
          <c:showPercent val="0"/>
          <c:showBubbleSize val="0"/>
        </c:dLbls>
        <c:marker val="1"/>
        <c:smooth val="0"/>
        <c:axId val="103348864"/>
        <c:axId val="111088000"/>
      </c:lineChart>
      <c:catAx>
        <c:axId val="103348864"/>
        <c:scaling>
          <c:orientation val="minMax"/>
        </c:scaling>
        <c:delete val="0"/>
        <c:axPos val="b"/>
        <c:majorTickMark val="out"/>
        <c:minorTickMark val="none"/>
        <c:tickLblPos val="none"/>
        <c:crossAx val="111088000"/>
        <c:crosses val="autoZero"/>
        <c:auto val="0"/>
        <c:lblAlgn val="ctr"/>
        <c:lblOffset val="100"/>
        <c:tickMarkSkip val="1"/>
        <c:noMultiLvlLbl val="0"/>
      </c:catAx>
      <c:valAx>
        <c:axId val="111088000"/>
        <c:scaling>
          <c:orientation val="minMax"/>
        </c:scaling>
        <c:delete val="0"/>
        <c:axPos val="l"/>
        <c:numFmt formatCode="\$#,##0_);\(\$#,##0\)" sourceLinked="0"/>
        <c:majorTickMark val="out"/>
        <c:minorTickMark val="none"/>
        <c:tickLblPos val="nextTo"/>
        <c:txPr>
          <a:bodyPr rot="0" vert="horz"/>
          <a:lstStyle/>
          <a:p>
            <a:pPr>
              <a:defRPr/>
            </a:pPr>
            <a:endParaRPr lang="en-US"/>
          </a:p>
        </c:txPr>
        <c:crossAx val="103348864"/>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 Equivalent</a:t>
            </a:r>
          </a:p>
        </c:rich>
      </c:tx>
      <c:layout>
        <c:manualLayout>
          <c:xMode val="edge"/>
          <c:yMode val="edge"/>
          <c:x val="0.44497886743749238"/>
          <c:y val="4.9943447790675673E-2"/>
        </c:manualLayout>
      </c:layout>
      <c:overlay val="0"/>
    </c:title>
    <c:autoTitleDeleted val="0"/>
    <c:plotArea>
      <c:layout>
        <c:manualLayout>
          <c:layoutTarget val="inner"/>
          <c:xMode val="edge"/>
          <c:yMode val="edge"/>
          <c:x val="0.18946854544911115"/>
          <c:y val="0.17946974847050728"/>
          <c:w val="0.81053137152668231"/>
          <c:h val="0.53840924541128476"/>
        </c:manualLayout>
      </c:layout>
      <c:lineChart>
        <c:grouping val="standard"/>
        <c:varyColors val="0"/>
        <c:ser>
          <c:idx val="0"/>
          <c:order val="0"/>
          <c:val>
            <c:numRef>
              <c:f>('Fund Cover Sheets'!$C$409:$D$409,'Fund Cover Sheets'!$E$409:$F$409,'Fund Cover Sheets'!$G$409,'Fund Cover Sheets'!$H$409:$K$409)</c:f>
              <c:numCache>
                <c:formatCode>_("$"* #,##0_);_("$"* \(#,##0\);_("$"* "-"??_);_(@_)</c:formatCode>
                <c:ptCount val="9"/>
                <c:pt idx="0">
                  <c:v>3533027</c:v>
                </c:pt>
                <c:pt idx="1">
                  <c:v>3268245</c:v>
                </c:pt>
                <c:pt idx="2">
                  <c:v>1827113</c:v>
                </c:pt>
                <c:pt idx="3">
                  <c:v>3621040</c:v>
                </c:pt>
                <c:pt idx="4">
                  <c:v>2600578</c:v>
                </c:pt>
                <c:pt idx="5">
                  <c:v>2090506</c:v>
                </c:pt>
                <c:pt idx="6">
                  <c:v>3705473</c:v>
                </c:pt>
                <c:pt idx="7">
                  <c:v>4997826</c:v>
                </c:pt>
                <c:pt idx="8">
                  <c:v>6507911</c:v>
                </c:pt>
              </c:numCache>
            </c:numRef>
          </c:val>
          <c:smooth val="0"/>
          <c:extLst>
            <c:ext xmlns:c16="http://schemas.microsoft.com/office/drawing/2014/chart" uri="{C3380CC4-5D6E-409C-BE32-E72D297353CC}">
              <c16:uniqueId val="{00000000-1555-4724-8D21-C2770358DF73}"/>
            </c:ext>
          </c:extLst>
        </c:ser>
        <c:dLbls>
          <c:showLegendKey val="0"/>
          <c:showVal val="0"/>
          <c:showCatName val="0"/>
          <c:showSerName val="0"/>
          <c:showPercent val="0"/>
          <c:showBubbleSize val="0"/>
        </c:dLbls>
        <c:marker val="1"/>
        <c:smooth val="0"/>
        <c:axId val="111112192"/>
        <c:axId val="111113728"/>
      </c:lineChart>
      <c:catAx>
        <c:axId val="111112192"/>
        <c:scaling>
          <c:orientation val="minMax"/>
        </c:scaling>
        <c:delete val="0"/>
        <c:axPos val="b"/>
        <c:majorTickMark val="out"/>
        <c:minorTickMark val="none"/>
        <c:tickLblPos val="none"/>
        <c:crossAx val="111113728"/>
        <c:crosses val="autoZero"/>
        <c:auto val="0"/>
        <c:lblAlgn val="ctr"/>
        <c:lblOffset val="100"/>
        <c:tickMarkSkip val="1"/>
        <c:noMultiLvlLbl val="0"/>
      </c:catAx>
      <c:valAx>
        <c:axId val="111113728"/>
        <c:scaling>
          <c:orientation val="minMax"/>
        </c:scaling>
        <c:delete val="0"/>
        <c:axPos val="l"/>
        <c:numFmt formatCode="\$#,##0_);\(\$#,##0\)" sourceLinked="0"/>
        <c:majorTickMark val="out"/>
        <c:minorTickMark val="none"/>
        <c:tickLblPos val="nextTo"/>
        <c:txPr>
          <a:bodyPr rot="0" vert="horz"/>
          <a:lstStyle/>
          <a:p>
            <a:pPr>
              <a:defRPr/>
            </a:pPr>
            <a:endParaRPr lang="en-US"/>
          </a:p>
        </c:txPr>
        <c:crossAx val="11111219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88297425958"/>
          <c:y val="4.9943389429262505E-2"/>
        </c:manualLayout>
      </c:layout>
      <c:overlay val="0"/>
    </c:title>
    <c:autoTitleDeleted val="0"/>
    <c:plotArea>
      <c:layout>
        <c:manualLayout>
          <c:layoutTarget val="inner"/>
          <c:xMode val="edge"/>
          <c:yMode val="edge"/>
          <c:x val="0.19012858159944512"/>
          <c:y val="0.22514661347785564"/>
          <c:w val="0.80728455685099287"/>
          <c:h val="0.53840924541128476"/>
        </c:manualLayout>
      </c:layout>
      <c:lineChart>
        <c:grouping val="standard"/>
        <c:varyColors val="0"/>
        <c:ser>
          <c:idx val="0"/>
          <c:order val="0"/>
          <c:val>
            <c:numRef>
              <c:f>('Fund Cover Sheets'!$C$800:$D$800,'Fund Cover Sheets'!$E$800:$F$800,'Fund Cover Sheets'!$G$800,'Fund Cover Sheets'!$H$800:$K$800)</c:f>
              <c:numCache>
                <c:formatCode>_("$"* #,##0_);_("$"* \(#,##0\);_("$"* "-"??_);_(@_)</c:formatCode>
                <c:ptCount val="9"/>
                <c:pt idx="0">
                  <c:v>12486846</c:v>
                </c:pt>
                <c:pt idx="1">
                  <c:v>12001733</c:v>
                </c:pt>
                <c:pt idx="2">
                  <c:v>7701419</c:v>
                </c:pt>
                <c:pt idx="3">
                  <c:v>11846943</c:v>
                </c:pt>
                <c:pt idx="4">
                  <c:v>8406429</c:v>
                </c:pt>
                <c:pt idx="5">
                  <c:v>7043012</c:v>
                </c:pt>
                <c:pt idx="6">
                  <c:v>8334559</c:v>
                </c:pt>
                <c:pt idx="7">
                  <c:v>8492504</c:v>
                </c:pt>
                <c:pt idx="8">
                  <c:v>8498314</c:v>
                </c:pt>
              </c:numCache>
            </c:numRef>
          </c:val>
          <c:smooth val="0"/>
          <c:extLst>
            <c:ext xmlns:c16="http://schemas.microsoft.com/office/drawing/2014/chart" uri="{C3380CC4-5D6E-409C-BE32-E72D297353CC}">
              <c16:uniqueId val="{00000000-D205-4E46-8958-95F9D7460A37}"/>
            </c:ext>
          </c:extLst>
        </c:ser>
        <c:dLbls>
          <c:showLegendKey val="0"/>
          <c:showVal val="0"/>
          <c:showCatName val="0"/>
          <c:showSerName val="0"/>
          <c:showPercent val="0"/>
          <c:showBubbleSize val="0"/>
        </c:dLbls>
        <c:marker val="1"/>
        <c:smooth val="0"/>
        <c:axId val="111146112"/>
        <c:axId val="111147648"/>
      </c:lineChart>
      <c:catAx>
        <c:axId val="111146112"/>
        <c:scaling>
          <c:orientation val="minMax"/>
        </c:scaling>
        <c:delete val="0"/>
        <c:axPos val="b"/>
        <c:majorTickMark val="out"/>
        <c:minorTickMark val="none"/>
        <c:tickLblPos val="none"/>
        <c:crossAx val="111147648"/>
        <c:crosses val="autoZero"/>
        <c:auto val="0"/>
        <c:lblAlgn val="ctr"/>
        <c:lblOffset val="100"/>
        <c:tickMarkSkip val="1"/>
        <c:noMultiLvlLbl val="0"/>
      </c:catAx>
      <c:valAx>
        <c:axId val="111147648"/>
        <c:scaling>
          <c:orientation val="minMax"/>
        </c:scaling>
        <c:delete val="0"/>
        <c:axPos val="l"/>
        <c:numFmt formatCode="\$#,##0_);\(\$#,##0\)" sourceLinked="0"/>
        <c:majorTickMark val="out"/>
        <c:minorTickMark val="none"/>
        <c:tickLblPos val="nextTo"/>
        <c:txPr>
          <a:bodyPr rot="0" vert="horz"/>
          <a:lstStyle/>
          <a:p>
            <a:pPr>
              <a:defRPr/>
            </a:pPr>
            <a:endParaRPr lang="en-US"/>
          </a:p>
        </c:txPr>
        <c:crossAx val="111146112"/>
        <c:crosses val="autoZero"/>
        <c:crossBetween val="between"/>
        <c:dispUnits>
          <c:builtInUnit val="thousands"/>
          <c:dispUnitsLbl>
            <c:layout>
              <c:manualLayout>
                <c:xMode val="edge"/>
                <c:yMode val="edge"/>
                <c:x val="6.2873094770622043E-2"/>
                <c:y val="0.19250939220832691"/>
              </c:manualLayout>
            </c:layout>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656056074386313"/>
          <c:y val="9.7419072615923009E-3"/>
        </c:manualLayout>
      </c:layout>
      <c:overlay val="0"/>
    </c:title>
    <c:autoTitleDeleted val="0"/>
    <c:plotArea>
      <c:layout>
        <c:manualLayout>
          <c:layoutTarget val="inner"/>
          <c:xMode val="edge"/>
          <c:yMode val="edge"/>
          <c:x val="0.18622618366722202"/>
          <c:y val="0.2062701961249819"/>
          <c:w val="0.81377381633277801"/>
          <c:h val="0.53840924541128476"/>
        </c:manualLayout>
      </c:layout>
      <c:lineChart>
        <c:grouping val="standard"/>
        <c:varyColors val="0"/>
        <c:ser>
          <c:idx val="0"/>
          <c:order val="0"/>
          <c:val>
            <c:numRef>
              <c:f>('Fund Cover Sheets'!$C$850:$D$850,'Fund Cover Sheets'!$E$850:$F$850,'Fund Cover Sheets'!$G$850,'Fund Cover Sheets'!$H$850:$K$850)</c:f>
              <c:numCache>
                <c:formatCode>_("$"* #,##0_);_("$"* \(#,##0\);_("$"* "-"??_);_(@_)</c:formatCode>
                <c:ptCount val="9"/>
                <c:pt idx="0">
                  <c:v>637531</c:v>
                </c:pt>
                <c:pt idx="1">
                  <c:v>702190</c:v>
                </c:pt>
                <c:pt idx="2">
                  <c:v>662138</c:v>
                </c:pt>
                <c:pt idx="3">
                  <c:v>748650</c:v>
                </c:pt>
                <c:pt idx="4">
                  <c:v>686609</c:v>
                </c:pt>
                <c:pt idx="5">
                  <c:v>625520</c:v>
                </c:pt>
                <c:pt idx="6">
                  <c:v>559977</c:v>
                </c:pt>
                <c:pt idx="7">
                  <c:v>484624</c:v>
                </c:pt>
                <c:pt idx="8">
                  <c:v>519370</c:v>
                </c:pt>
              </c:numCache>
            </c:numRef>
          </c:val>
          <c:smooth val="0"/>
          <c:extLst>
            <c:ext xmlns:c16="http://schemas.microsoft.com/office/drawing/2014/chart" uri="{C3380CC4-5D6E-409C-BE32-E72D297353CC}">
              <c16:uniqueId val="{00000000-23C0-4C60-80B3-9DD0E4ACF5C1}"/>
            </c:ext>
          </c:extLst>
        </c:ser>
        <c:dLbls>
          <c:showLegendKey val="0"/>
          <c:showVal val="0"/>
          <c:showCatName val="0"/>
          <c:showSerName val="0"/>
          <c:showPercent val="0"/>
          <c:showBubbleSize val="0"/>
        </c:dLbls>
        <c:marker val="1"/>
        <c:smooth val="0"/>
        <c:axId val="111175552"/>
        <c:axId val="111177088"/>
      </c:lineChart>
      <c:catAx>
        <c:axId val="111175552"/>
        <c:scaling>
          <c:orientation val="minMax"/>
        </c:scaling>
        <c:delete val="0"/>
        <c:axPos val="b"/>
        <c:majorTickMark val="out"/>
        <c:minorTickMark val="none"/>
        <c:tickLblPos val="none"/>
        <c:crossAx val="111177088"/>
        <c:crosses val="autoZero"/>
        <c:auto val="0"/>
        <c:lblAlgn val="ctr"/>
        <c:lblOffset val="100"/>
        <c:tickMarkSkip val="1"/>
        <c:noMultiLvlLbl val="0"/>
      </c:catAx>
      <c:valAx>
        <c:axId val="111177088"/>
        <c:scaling>
          <c:orientation val="minMax"/>
        </c:scaling>
        <c:delete val="0"/>
        <c:axPos val="l"/>
        <c:numFmt formatCode="\$#,##0_);\(\$#,##0\)" sourceLinked="0"/>
        <c:majorTickMark val="out"/>
        <c:minorTickMark val="none"/>
        <c:tickLblPos val="nextTo"/>
        <c:txPr>
          <a:bodyPr rot="0" vert="horz"/>
          <a:lstStyle/>
          <a:p>
            <a:pPr>
              <a:defRPr/>
            </a:pPr>
            <a:endParaRPr lang="en-US"/>
          </a:p>
        </c:txPr>
        <c:crossAx val="11117555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53698570829972303"/>
          <c:y val="5.0741224191895813E-2"/>
        </c:manualLayout>
      </c:layout>
      <c:overlay val="0"/>
    </c:title>
    <c:autoTitleDeleted val="0"/>
    <c:plotArea>
      <c:layout>
        <c:manualLayout>
          <c:layoutTarget val="inner"/>
          <c:xMode val="edge"/>
          <c:yMode val="edge"/>
          <c:x val="0.18839703588953857"/>
          <c:y val="0.16606919109985624"/>
          <c:w val="0.81160296411046162"/>
          <c:h val="0.53840924541128476"/>
        </c:manualLayout>
      </c:layout>
      <c:lineChart>
        <c:grouping val="standard"/>
        <c:varyColors val="0"/>
        <c:ser>
          <c:idx val="0"/>
          <c:order val="0"/>
          <c:val>
            <c:numRef>
              <c:f>('Fund Cover Sheets'!$C$744:$D$744,'Fund Cover Sheets'!$E$744:$F$744,'Fund Cover Sheets'!$G$744,'Fund Cover Sheets'!$H$744:$K$744)</c:f>
              <c:numCache>
                <c:formatCode>_("$"* #,##0_);_("$"* \(#,##0\);_("$"* "-"??_);_(@_)</c:formatCode>
                <c:ptCount val="9"/>
                <c:pt idx="0">
                  <c:v>-2736</c:v>
                </c:pt>
                <c:pt idx="1">
                  <c:v>-73799</c:v>
                </c:pt>
                <c:pt idx="2">
                  <c:v>-66065</c:v>
                </c:pt>
                <c:pt idx="3">
                  <c:v>-49936</c:v>
                </c:pt>
                <c:pt idx="4">
                  <c:v>-31910</c:v>
                </c:pt>
                <c:pt idx="5">
                  <c:v>4829</c:v>
                </c:pt>
                <c:pt idx="6">
                  <c:v>36811</c:v>
                </c:pt>
                <c:pt idx="7">
                  <c:v>70964</c:v>
                </c:pt>
                <c:pt idx="8">
                  <c:v>105899</c:v>
                </c:pt>
              </c:numCache>
            </c:numRef>
          </c:val>
          <c:smooth val="0"/>
          <c:extLst>
            <c:ext xmlns:c16="http://schemas.microsoft.com/office/drawing/2014/chart" uri="{C3380CC4-5D6E-409C-BE32-E72D297353CC}">
              <c16:uniqueId val="{00000000-99A6-4091-A6DD-4D4C7BD8A08E}"/>
            </c:ext>
          </c:extLst>
        </c:ser>
        <c:dLbls>
          <c:showLegendKey val="0"/>
          <c:showVal val="0"/>
          <c:showCatName val="0"/>
          <c:showSerName val="0"/>
          <c:showPercent val="0"/>
          <c:showBubbleSize val="0"/>
        </c:dLbls>
        <c:marker val="1"/>
        <c:smooth val="0"/>
        <c:axId val="52975104"/>
        <c:axId val="52976640"/>
      </c:lineChart>
      <c:catAx>
        <c:axId val="52975104"/>
        <c:scaling>
          <c:orientation val="minMax"/>
        </c:scaling>
        <c:delete val="0"/>
        <c:axPos val="b"/>
        <c:majorTickMark val="out"/>
        <c:minorTickMark val="none"/>
        <c:tickLblPos val="none"/>
        <c:crossAx val="52976640"/>
        <c:crosses val="autoZero"/>
        <c:auto val="0"/>
        <c:lblAlgn val="ctr"/>
        <c:lblOffset val="100"/>
        <c:tickMarkSkip val="1"/>
        <c:noMultiLvlLbl val="0"/>
      </c:catAx>
      <c:valAx>
        <c:axId val="52976640"/>
        <c:scaling>
          <c:orientation val="minMax"/>
        </c:scaling>
        <c:delete val="0"/>
        <c:axPos val="l"/>
        <c:numFmt formatCode="\$#,##0_);\(\$#,##0\)" sourceLinked="0"/>
        <c:majorTickMark val="out"/>
        <c:minorTickMark val="none"/>
        <c:tickLblPos val="nextTo"/>
        <c:txPr>
          <a:bodyPr rot="0" vert="horz"/>
          <a:lstStyle/>
          <a:p>
            <a:pPr>
              <a:defRPr/>
            </a:pPr>
            <a:endParaRPr lang="en-US"/>
          </a:p>
        </c:txPr>
        <c:crossAx val="52975104"/>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5912983207196184"/>
          <c:y val="2.3142622193684983E-2"/>
        </c:manualLayout>
      </c:layout>
      <c:overlay val="0"/>
    </c:title>
    <c:autoTitleDeleted val="0"/>
    <c:plotArea>
      <c:layout>
        <c:manualLayout>
          <c:layoutTarget val="inner"/>
          <c:xMode val="edge"/>
          <c:yMode val="edge"/>
          <c:x val="0.18872342727772137"/>
          <c:y val="0.17947000279788144"/>
          <c:w val="0.80703276123254153"/>
          <c:h val="0.53840924541128476"/>
        </c:manualLayout>
      </c:layout>
      <c:lineChart>
        <c:grouping val="standard"/>
        <c:varyColors val="0"/>
        <c:ser>
          <c:idx val="0"/>
          <c:order val="0"/>
          <c:val>
            <c:numRef>
              <c:f>('Fund Cover Sheets'!$C$242:$D$242,'Fund Cover Sheets'!$E$242:$F$242,'Fund Cover Sheets'!$G$242,'Fund Cover Sheets'!$H$242:$K$242)</c:f>
              <c:numCache>
                <c:formatCode>_("$"* #,##0_);_("$"* \(#,##0\);_("$"* "-"??_);_(@_)</c:formatCode>
                <c:ptCount val="9"/>
                <c:pt idx="0">
                  <c:v>0</c:v>
                </c:pt>
                <c:pt idx="1">
                  <c:v>0</c:v>
                </c:pt>
                <c:pt idx="2">
                  <c:v>0</c:v>
                </c:pt>
                <c:pt idx="3">
                  <c:v>0</c:v>
                </c:pt>
                <c:pt idx="4">
                  <c:v>0</c:v>
                </c:pt>
                <c:pt idx="5">
                  <c:v>0</c:v>
                </c:pt>
                <c:pt idx="6">
                  <c:v>0</c:v>
                </c:pt>
                <c:pt idx="7">
                  <c:v>0</c:v>
                </c:pt>
                <c:pt idx="8">
                  <c:v>0</c:v>
                </c:pt>
              </c:numCache>
            </c:numRef>
          </c:val>
          <c:smooth val="0"/>
          <c:extLst>
            <c:ext xmlns:c16="http://schemas.microsoft.com/office/drawing/2014/chart" uri="{C3380CC4-5D6E-409C-BE32-E72D297353CC}">
              <c16:uniqueId val="{00000000-3D70-4900-BF9C-9468F610D851}"/>
            </c:ext>
          </c:extLst>
        </c:ser>
        <c:dLbls>
          <c:showLegendKey val="0"/>
          <c:showVal val="0"/>
          <c:showCatName val="0"/>
          <c:showSerName val="0"/>
          <c:showPercent val="0"/>
          <c:showBubbleSize val="0"/>
        </c:dLbls>
        <c:marker val="1"/>
        <c:smooth val="0"/>
        <c:axId val="103323136"/>
        <c:axId val="103324672"/>
      </c:lineChart>
      <c:catAx>
        <c:axId val="103323136"/>
        <c:scaling>
          <c:orientation val="minMax"/>
        </c:scaling>
        <c:delete val="0"/>
        <c:axPos val="b"/>
        <c:majorTickMark val="out"/>
        <c:minorTickMark val="none"/>
        <c:tickLblPos val="none"/>
        <c:crossAx val="103324672"/>
        <c:crosses val="autoZero"/>
        <c:auto val="0"/>
        <c:lblAlgn val="ctr"/>
        <c:lblOffset val="100"/>
        <c:tickMarkSkip val="1"/>
        <c:noMultiLvlLbl val="0"/>
      </c:catAx>
      <c:valAx>
        <c:axId val="103324672"/>
        <c:scaling>
          <c:orientation val="minMax"/>
        </c:scaling>
        <c:delete val="0"/>
        <c:axPos val="l"/>
        <c:numFmt formatCode="\$#,##0_);\(\$#,##0\)" sourceLinked="0"/>
        <c:majorTickMark val="out"/>
        <c:minorTickMark val="none"/>
        <c:tickLblPos val="nextTo"/>
        <c:txPr>
          <a:bodyPr rot="0" vert="horz"/>
          <a:lstStyle/>
          <a:p>
            <a:pPr>
              <a:defRPr/>
            </a:pPr>
            <a:endParaRPr lang="en-US"/>
          </a:p>
        </c:txPr>
        <c:crossAx val="103323136"/>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448140387743512"/>
          <c:y val="8.3758656673940224E-2"/>
          <c:w val="0.77517386371869024"/>
          <c:h val="0.8156606851549757"/>
        </c:manualLayout>
      </c:layout>
      <c:lineChart>
        <c:grouping val="stacked"/>
        <c:varyColors val="0"/>
        <c:ser>
          <c:idx val="0"/>
          <c:order val="0"/>
          <c:val>
            <c:numRef>
              <c:f>('Gen Fd Cover Sheets'!$C$75:$D$75,'Gen Fd Cover Sheets'!$E$75:$F$75,'Gen Fd Cover Sheets'!$G$75,'Gen Fd Cover Sheets'!$H$75:$K$75)</c:f>
              <c:numCache>
                <c:formatCode>_("$"* #,##0_);_("$"* \(#,##0\);_("$"* "-"??_);_(@_)</c:formatCode>
                <c:ptCount val="9"/>
                <c:pt idx="0">
                  <c:v>5351135</c:v>
                </c:pt>
                <c:pt idx="1">
                  <c:v>5813774</c:v>
                </c:pt>
                <c:pt idx="2">
                  <c:v>6108720</c:v>
                </c:pt>
                <c:pt idx="3">
                  <c:v>5808035</c:v>
                </c:pt>
                <c:pt idx="4">
                  <c:v>6158904</c:v>
                </c:pt>
                <c:pt idx="5">
                  <c:v>6617292</c:v>
                </c:pt>
                <c:pt idx="6">
                  <c:v>6774473</c:v>
                </c:pt>
                <c:pt idx="7">
                  <c:v>7014603</c:v>
                </c:pt>
                <c:pt idx="8">
                  <c:v>7323039</c:v>
                </c:pt>
              </c:numCache>
            </c:numRef>
          </c:val>
          <c:smooth val="0"/>
          <c:extLst>
            <c:ext xmlns:c16="http://schemas.microsoft.com/office/drawing/2014/chart" uri="{C3380CC4-5D6E-409C-BE32-E72D297353CC}">
              <c16:uniqueId val="{00000000-918B-4389-B721-AF6159ECC9F6}"/>
            </c:ext>
          </c:extLst>
        </c:ser>
        <c:dLbls>
          <c:showLegendKey val="0"/>
          <c:showVal val="0"/>
          <c:showCatName val="0"/>
          <c:showSerName val="0"/>
          <c:showPercent val="0"/>
          <c:showBubbleSize val="0"/>
        </c:dLbls>
        <c:marker val="1"/>
        <c:smooth val="0"/>
        <c:axId val="52416896"/>
        <c:axId val="52418432"/>
      </c:lineChart>
      <c:catAx>
        <c:axId val="52416896"/>
        <c:scaling>
          <c:orientation val="minMax"/>
        </c:scaling>
        <c:delete val="1"/>
        <c:axPos val="b"/>
        <c:majorTickMark val="out"/>
        <c:minorTickMark val="none"/>
        <c:tickLblPos val="none"/>
        <c:crossAx val="52418432"/>
        <c:crosses val="autoZero"/>
        <c:auto val="1"/>
        <c:lblAlgn val="ctr"/>
        <c:lblOffset val="100"/>
        <c:noMultiLvlLbl val="0"/>
      </c:catAx>
      <c:valAx>
        <c:axId val="52418432"/>
        <c:scaling>
          <c:orientation val="minMax"/>
        </c:scaling>
        <c:delete val="0"/>
        <c:axPos val="l"/>
        <c:numFmt formatCode="\$#,##0_);\(\$#,##0\)" sourceLinked="0"/>
        <c:majorTickMark val="out"/>
        <c:minorTickMark val="none"/>
        <c:tickLblPos val="nextTo"/>
        <c:txPr>
          <a:bodyPr rot="0" vert="horz"/>
          <a:lstStyle/>
          <a:p>
            <a:pPr>
              <a:defRPr/>
            </a:pPr>
            <a:endParaRPr lang="en-US"/>
          </a:p>
        </c:txPr>
        <c:crossAx val="52416896"/>
        <c:crosses val="autoZero"/>
        <c:crossBetween val="between"/>
        <c:dispUnits>
          <c:builtInUnit val="thousands"/>
          <c:dispUnitsLbl>
            <c:layout>
              <c:manualLayout>
                <c:xMode val="edge"/>
                <c:yMode val="edge"/>
                <c:x val="9.540633201449529E-2"/>
                <c:y val="0.21365423661664934"/>
              </c:manualLayout>
            </c:layout>
            <c:txPr>
              <a:bodyPr rot="-5400000" vert="horz"/>
              <a:lstStyle/>
              <a:p>
                <a:pPr>
                  <a:defRPr/>
                </a:pPr>
                <a:endParaRPr lang="en-US"/>
              </a:p>
            </c:txPr>
          </c:dispUnitsLbl>
        </c:dispUnits>
      </c:valAx>
    </c:plotArea>
    <c:plotVisOnly val="1"/>
    <c:dispBlanksAs val="zero"/>
    <c:showDLblsOverMax val="0"/>
  </c:chart>
  <c:printSettings>
    <c:headerFooter alignWithMargins="0"/>
    <c:pageMargins b="1" l="0.75000000000001465" r="0.7500000000000146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617417364354783"/>
          <c:y val="0.1640419947506562"/>
          <c:w val="0.77382582635645225"/>
          <c:h val="0.79527559055120001"/>
        </c:manualLayout>
      </c:layout>
      <c:lineChart>
        <c:grouping val="standard"/>
        <c:varyColors val="0"/>
        <c:ser>
          <c:idx val="0"/>
          <c:order val="0"/>
          <c:val>
            <c:numRef>
              <c:f>('Gen Fd Cover Sheets'!$C$108:$D$108,'Gen Fd Cover Sheets'!$E$108:$F$108,'Gen Fd Cover Sheets'!$G$108,'Gen Fd Cover Sheets'!$H$108:$K$108)</c:f>
              <c:numCache>
                <c:formatCode>_("$"* #,##0_);_("$"* \(#,##0\);_("$"* "-"??_);_(@_)</c:formatCode>
                <c:ptCount val="9"/>
                <c:pt idx="0">
                  <c:v>869045</c:v>
                </c:pt>
                <c:pt idx="1">
                  <c:v>816350</c:v>
                </c:pt>
                <c:pt idx="2">
                  <c:v>942154</c:v>
                </c:pt>
                <c:pt idx="3">
                  <c:v>815585</c:v>
                </c:pt>
                <c:pt idx="4">
                  <c:v>959515</c:v>
                </c:pt>
                <c:pt idx="5">
                  <c:v>912695</c:v>
                </c:pt>
                <c:pt idx="6">
                  <c:v>934616</c:v>
                </c:pt>
                <c:pt idx="7">
                  <c:v>999860</c:v>
                </c:pt>
                <c:pt idx="8">
                  <c:v>999596</c:v>
                </c:pt>
              </c:numCache>
            </c:numRef>
          </c:val>
          <c:smooth val="0"/>
          <c:extLst>
            <c:ext xmlns:c16="http://schemas.microsoft.com/office/drawing/2014/chart" uri="{C3380CC4-5D6E-409C-BE32-E72D297353CC}">
              <c16:uniqueId val="{00000000-FA4C-4375-8526-1362F9C65348}"/>
            </c:ext>
          </c:extLst>
        </c:ser>
        <c:dLbls>
          <c:showLegendKey val="0"/>
          <c:showVal val="0"/>
          <c:showCatName val="0"/>
          <c:showSerName val="0"/>
          <c:showPercent val="0"/>
          <c:showBubbleSize val="0"/>
        </c:dLbls>
        <c:marker val="1"/>
        <c:smooth val="0"/>
        <c:axId val="52843648"/>
        <c:axId val="52845184"/>
      </c:lineChart>
      <c:catAx>
        <c:axId val="52843648"/>
        <c:scaling>
          <c:orientation val="minMax"/>
        </c:scaling>
        <c:delete val="1"/>
        <c:axPos val="b"/>
        <c:majorTickMark val="out"/>
        <c:minorTickMark val="none"/>
        <c:tickLblPos val="none"/>
        <c:crossAx val="52845184"/>
        <c:crosses val="autoZero"/>
        <c:auto val="1"/>
        <c:lblAlgn val="ctr"/>
        <c:lblOffset val="100"/>
        <c:noMultiLvlLbl val="0"/>
      </c:catAx>
      <c:valAx>
        <c:axId val="52845184"/>
        <c:scaling>
          <c:orientation val="minMax"/>
          <c:min val="0"/>
        </c:scaling>
        <c:delete val="0"/>
        <c:axPos val="l"/>
        <c:numFmt formatCode="\$#,##0_);\(\$#,##0\)" sourceLinked="0"/>
        <c:majorTickMark val="out"/>
        <c:minorTickMark val="none"/>
        <c:tickLblPos val="nextTo"/>
        <c:txPr>
          <a:bodyPr rot="0" vert="horz"/>
          <a:lstStyle/>
          <a:p>
            <a:pPr>
              <a:defRPr/>
            </a:pPr>
            <a:endParaRPr lang="en-US"/>
          </a:p>
        </c:txPr>
        <c:crossAx val="52843648"/>
        <c:crosses val="autoZero"/>
        <c:crossBetween val="between"/>
        <c:dispUnits>
          <c:builtInUnit val="thousands"/>
          <c:dispUnitsLbl>
            <c:layout>
              <c:manualLayout>
                <c:xMode val="edge"/>
                <c:yMode val="edge"/>
                <c:x val="0.13843332454220866"/>
                <c:y val="0.20999340599666422"/>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991820697244399"/>
          <c:y val="9.2177413634106503E-2"/>
          <c:w val="0.77184499560852704"/>
          <c:h val="0.80607414494849161"/>
        </c:manualLayout>
      </c:layout>
      <c:lineChart>
        <c:grouping val="standard"/>
        <c:varyColors val="0"/>
        <c:ser>
          <c:idx val="0"/>
          <c:order val="0"/>
          <c:val>
            <c:numRef>
              <c:f>('Gen Fd Cover Sheets'!$C$136:$D$136,'Gen Fd Cover Sheets'!$E$136:$F$136,'Gen Fd Cover Sheets'!$G$136,'Gen Fd Cover Sheets'!$H$136:$K$136)</c:f>
              <c:numCache>
                <c:formatCode>_("$"* #,##0_);_("$"* \(#,##0\);_("$"* "-"??_);_(@_)</c:formatCode>
                <c:ptCount val="9"/>
                <c:pt idx="0">
                  <c:v>2077939</c:v>
                </c:pt>
                <c:pt idx="1">
                  <c:v>2216434</c:v>
                </c:pt>
                <c:pt idx="2">
                  <c:v>2512538</c:v>
                </c:pt>
                <c:pt idx="3">
                  <c:v>2914763</c:v>
                </c:pt>
                <c:pt idx="4">
                  <c:v>2649285</c:v>
                </c:pt>
                <c:pt idx="5">
                  <c:v>2742795</c:v>
                </c:pt>
                <c:pt idx="6">
                  <c:v>2836957</c:v>
                </c:pt>
                <c:pt idx="7">
                  <c:v>2919424</c:v>
                </c:pt>
                <c:pt idx="8">
                  <c:v>3014736</c:v>
                </c:pt>
              </c:numCache>
            </c:numRef>
          </c:val>
          <c:smooth val="0"/>
          <c:extLst>
            <c:ext xmlns:c16="http://schemas.microsoft.com/office/drawing/2014/chart" uri="{C3380CC4-5D6E-409C-BE32-E72D297353CC}">
              <c16:uniqueId val="{00000000-8797-4CE9-80CE-32559CB73CF3}"/>
            </c:ext>
          </c:extLst>
        </c:ser>
        <c:dLbls>
          <c:showLegendKey val="0"/>
          <c:showVal val="0"/>
          <c:showCatName val="0"/>
          <c:showSerName val="0"/>
          <c:showPercent val="0"/>
          <c:showBubbleSize val="0"/>
        </c:dLbls>
        <c:marker val="1"/>
        <c:smooth val="0"/>
        <c:axId val="52868992"/>
        <c:axId val="52870528"/>
      </c:lineChart>
      <c:catAx>
        <c:axId val="52868992"/>
        <c:scaling>
          <c:orientation val="minMax"/>
        </c:scaling>
        <c:delete val="1"/>
        <c:axPos val="b"/>
        <c:majorTickMark val="out"/>
        <c:minorTickMark val="none"/>
        <c:tickLblPos val="none"/>
        <c:crossAx val="52870528"/>
        <c:crosses val="autoZero"/>
        <c:auto val="1"/>
        <c:lblAlgn val="ctr"/>
        <c:lblOffset val="100"/>
        <c:noMultiLvlLbl val="0"/>
      </c:catAx>
      <c:valAx>
        <c:axId val="52870528"/>
        <c:scaling>
          <c:orientation val="minMax"/>
        </c:scaling>
        <c:delete val="0"/>
        <c:axPos val="l"/>
        <c:numFmt formatCode="\$#,##0_);\(\$#,##0\)" sourceLinked="0"/>
        <c:majorTickMark val="out"/>
        <c:minorTickMark val="none"/>
        <c:tickLblPos val="nextTo"/>
        <c:txPr>
          <a:bodyPr rot="0" vert="horz"/>
          <a:lstStyle/>
          <a:p>
            <a:pPr>
              <a:defRPr/>
            </a:pPr>
            <a:endParaRPr lang="en-US"/>
          </a:p>
        </c:txPr>
        <c:crossAx val="52868992"/>
        <c:crosses val="autoZero"/>
        <c:crossBetween val="between"/>
        <c:dispUnits>
          <c:builtInUnit val="thousands"/>
          <c:dispUnitsLbl>
            <c:layout>
              <c:manualLayout>
                <c:xMode val="edge"/>
                <c:yMode val="edge"/>
                <c:x val="0.11749695671602722"/>
                <c:y val="0.13159182804852088"/>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26283295480734"/>
          <c:y val="8.9162123965274245E-2"/>
          <c:w val="0.7747371670451928"/>
          <c:h val="0.82398155265190065"/>
        </c:manualLayout>
      </c:layout>
      <c:lineChart>
        <c:grouping val="standard"/>
        <c:varyColors val="0"/>
        <c:ser>
          <c:idx val="0"/>
          <c:order val="0"/>
          <c:val>
            <c:numRef>
              <c:f>('Gen Fd Cover Sheets'!$C$171:$D$171,'Gen Fd Cover Sheets'!$E$171:$F$171,'Gen Fd Cover Sheets'!$G$171,'Gen Fd Cover Sheets'!$H$171:$K$171)</c:f>
              <c:numCache>
                <c:formatCode>_("$"* #,##0_);_("$"* \(#,##0\);_("$"* "-"??_);_(@_)</c:formatCode>
                <c:ptCount val="9"/>
                <c:pt idx="0">
                  <c:v>6332095</c:v>
                </c:pt>
                <c:pt idx="1">
                  <c:v>5727719</c:v>
                </c:pt>
                <c:pt idx="2">
                  <c:v>6534112</c:v>
                </c:pt>
                <c:pt idx="3">
                  <c:v>7630300</c:v>
                </c:pt>
                <c:pt idx="4">
                  <c:v>6778733</c:v>
                </c:pt>
                <c:pt idx="5">
                  <c:v>7503637</c:v>
                </c:pt>
                <c:pt idx="6">
                  <c:v>7471959</c:v>
                </c:pt>
                <c:pt idx="7">
                  <c:v>7409386</c:v>
                </c:pt>
                <c:pt idx="8">
                  <c:v>8708796</c:v>
                </c:pt>
              </c:numCache>
            </c:numRef>
          </c:val>
          <c:smooth val="0"/>
          <c:extLst>
            <c:ext xmlns:c16="http://schemas.microsoft.com/office/drawing/2014/chart" uri="{C3380CC4-5D6E-409C-BE32-E72D297353CC}">
              <c16:uniqueId val="{00000000-5B1E-45F0-BD4C-269BF3321430}"/>
            </c:ext>
          </c:extLst>
        </c:ser>
        <c:dLbls>
          <c:showLegendKey val="0"/>
          <c:showVal val="0"/>
          <c:showCatName val="0"/>
          <c:showSerName val="0"/>
          <c:showPercent val="0"/>
          <c:showBubbleSize val="0"/>
        </c:dLbls>
        <c:marker val="1"/>
        <c:smooth val="0"/>
        <c:axId val="52898432"/>
        <c:axId val="52908416"/>
      </c:lineChart>
      <c:catAx>
        <c:axId val="52898432"/>
        <c:scaling>
          <c:orientation val="minMax"/>
        </c:scaling>
        <c:delete val="1"/>
        <c:axPos val="b"/>
        <c:majorTickMark val="out"/>
        <c:minorTickMark val="none"/>
        <c:tickLblPos val="none"/>
        <c:crossAx val="52908416"/>
        <c:crosses val="autoZero"/>
        <c:auto val="1"/>
        <c:lblAlgn val="ctr"/>
        <c:lblOffset val="100"/>
        <c:noMultiLvlLbl val="0"/>
      </c:catAx>
      <c:valAx>
        <c:axId val="52908416"/>
        <c:scaling>
          <c:orientation val="minMax"/>
        </c:scaling>
        <c:delete val="0"/>
        <c:axPos val="l"/>
        <c:numFmt formatCode="\$#,##0_);\(\$#,##0\)" sourceLinked="0"/>
        <c:majorTickMark val="out"/>
        <c:minorTickMark val="none"/>
        <c:tickLblPos val="nextTo"/>
        <c:txPr>
          <a:bodyPr rot="0" vert="horz"/>
          <a:lstStyle/>
          <a:p>
            <a:pPr>
              <a:defRPr/>
            </a:pPr>
            <a:endParaRPr lang="en-US"/>
          </a:p>
        </c:txPr>
        <c:crossAx val="52898432"/>
        <c:crosses val="autoZero"/>
        <c:crossBetween val="between"/>
        <c:dispUnits>
          <c:builtInUnit val="thousands"/>
          <c:dispUnitsLbl>
            <c:layout>
              <c:manualLayout>
                <c:xMode val="edge"/>
                <c:yMode val="edge"/>
                <c:x val="8.8281667904170039E-2"/>
                <c:y val="0.17634161114476074"/>
              </c:manualLayout>
            </c:layout>
            <c:txPr>
              <a:bodyPr rot="-5400000" vert="horz"/>
              <a:lstStyle/>
              <a:p>
                <a:pPr>
                  <a:defRPr/>
                </a:pPr>
                <a:endParaRPr lang="en-US"/>
              </a:p>
            </c:txPr>
          </c:dispUnitsLbl>
        </c:dispUnits>
      </c:valAx>
    </c:plotArea>
    <c:plotVisOnly val="1"/>
    <c:dispBlanksAs val="gap"/>
    <c:showDLblsOverMax val="0"/>
  </c:chart>
  <c:printSettings>
    <c:headerFooter alignWithMargins="0"/>
    <c:pageMargins b="1" l="0.75000000000001465" r="0.75000000000001465"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88297425958"/>
          <c:y val="4.9943389429262505E-2"/>
        </c:manualLayout>
      </c:layout>
      <c:overlay val="0"/>
    </c:title>
    <c:autoTitleDeleted val="0"/>
    <c:plotArea>
      <c:layout>
        <c:manualLayout>
          <c:layoutTarget val="inner"/>
          <c:xMode val="edge"/>
          <c:yMode val="edge"/>
          <c:x val="0.18311832328362643"/>
          <c:y val="0.22514661347785561"/>
          <c:w val="0.81688167671637357"/>
          <c:h val="0.53840924541128476"/>
        </c:manualLayout>
      </c:layout>
      <c:lineChart>
        <c:grouping val="standard"/>
        <c:varyColors val="0"/>
        <c:ser>
          <c:idx val="0"/>
          <c:order val="0"/>
          <c:val>
            <c:numRef>
              <c:f>('Fund Cover Sheets'!$C$37:$D$37,'Fund Cover Sheets'!$E$37:$F$37,'Fund Cover Sheets'!$G$37,'Fund Cover Sheets'!$H$37:$K$37)</c:f>
              <c:numCache>
                <c:formatCode>_("$"* #,##0_);_("$"* \(#,##0\);_("$"* "-"??_);_(@_)</c:formatCode>
                <c:ptCount val="9"/>
                <c:pt idx="0">
                  <c:v>6879823</c:v>
                </c:pt>
                <c:pt idx="1">
                  <c:v>7512060</c:v>
                </c:pt>
                <c:pt idx="2">
                  <c:v>7322013</c:v>
                </c:pt>
                <c:pt idx="3">
                  <c:v>7512060</c:v>
                </c:pt>
                <c:pt idx="4">
                  <c:v>7512060</c:v>
                </c:pt>
                <c:pt idx="5">
                  <c:v>6629648</c:v>
                </c:pt>
                <c:pt idx="6">
                  <c:v>5784356</c:v>
                </c:pt>
                <c:pt idx="7">
                  <c:v>4908523</c:v>
                </c:pt>
                <c:pt idx="8">
                  <c:v>2620160</c:v>
                </c:pt>
              </c:numCache>
            </c:numRef>
          </c:val>
          <c:smooth val="0"/>
          <c:extLst>
            <c:ext xmlns:c16="http://schemas.microsoft.com/office/drawing/2014/chart" uri="{C3380CC4-5D6E-409C-BE32-E72D297353CC}">
              <c16:uniqueId val="{00000000-C9CE-4597-B8C4-DFB75AA78FA1}"/>
            </c:ext>
          </c:extLst>
        </c:ser>
        <c:dLbls>
          <c:showLegendKey val="0"/>
          <c:showVal val="0"/>
          <c:showCatName val="0"/>
          <c:showSerName val="0"/>
          <c:showPercent val="0"/>
          <c:showBubbleSize val="0"/>
        </c:dLbls>
        <c:marker val="1"/>
        <c:smooth val="0"/>
        <c:axId val="54527104"/>
        <c:axId val="54528640"/>
      </c:lineChart>
      <c:catAx>
        <c:axId val="54527104"/>
        <c:scaling>
          <c:orientation val="minMax"/>
        </c:scaling>
        <c:delete val="0"/>
        <c:axPos val="b"/>
        <c:majorTickMark val="out"/>
        <c:minorTickMark val="none"/>
        <c:tickLblPos val="none"/>
        <c:crossAx val="54528640"/>
        <c:crosses val="autoZero"/>
        <c:auto val="0"/>
        <c:lblAlgn val="ctr"/>
        <c:lblOffset val="100"/>
        <c:tickMarkSkip val="1"/>
        <c:noMultiLvlLbl val="0"/>
      </c:catAx>
      <c:valAx>
        <c:axId val="54528640"/>
        <c:scaling>
          <c:orientation val="minMax"/>
        </c:scaling>
        <c:delete val="0"/>
        <c:axPos val="l"/>
        <c:numFmt formatCode="\$#,##0_);\(\$#,##0\)" sourceLinked="0"/>
        <c:majorTickMark val="out"/>
        <c:minorTickMark val="none"/>
        <c:tickLblPos val="nextTo"/>
        <c:txPr>
          <a:bodyPr rot="0" vert="horz"/>
          <a:lstStyle/>
          <a:p>
            <a:pPr>
              <a:defRPr/>
            </a:pPr>
            <a:endParaRPr lang="en-US"/>
          </a:p>
        </c:txPr>
        <c:crossAx val="54527104"/>
        <c:crosses val="autoZero"/>
        <c:crossBetween val="between"/>
        <c:dispUnits>
          <c:builtInUnit val="thousands"/>
          <c:dispUnitsLbl>
            <c:layout>
              <c:manualLayout>
                <c:xMode val="edge"/>
                <c:yMode val="edge"/>
                <c:x val="0.10506224770838804"/>
                <c:y val="0.14022205857361353"/>
              </c:manualLayout>
            </c:layout>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497885539936505"/>
          <c:y val="4.9943154090663293E-2"/>
        </c:manualLayout>
      </c:layout>
      <c:overlay val="0"/>
    </c:title>
    <c:autoTitleDeleted val="0"/>
    <c:plotArea>
      <c:layout>
        <c:manualLayout>
          <c:layoutTarget val="inner"/>
          <c:xMode val="edge"/>
          <c:yMode val="edge"/>
          <c:x val="0.18375081173279834"/>
          <c:y val="0.18616969361245544"/>
          <c:w val="0.81624918826720172"/>
          <c:h val="0.53840924541128476"/>
        </c:manualLayout>
      </c:layout>
      <c:lineChart>
        <c:grouping val="standard"/>
        <c:varyColors val="0"/>
        <c:ser>
          <c:idx val="0"/>
          <c:order val="0"/>
          <c:val>
            <c:numRef>
              <c:f>('Fund Cover Sheets'!$C$71:$D$71,'Fund Cover Sheets'!$E$71:$F$71,'Fund Cover Sheets'!$G$71,'Fund Cover Sheets'!$H$71:$K$71)</c:f>
              <c:numCache>
                <c:formatCode>_("$"* #,##0_);_("$"* \(#,##0\);_("$"* "-"??_);_(@_)</c:formatCode>
                <c:ptCount val="9"/>
                <c:pt idx="0">
                  <c:v>10485</c:v>
                </c:pt>
                <c:pt idx="1">
                  <c:v>13492</c:v>
                </c:pt>
                <c:pt idx="2">
                  <c:v>-15614</c:v>
                </c:pt>
                <c:pt idx="3">
                  <c:v>8001</c:v>
                </c:pt>
                <c:pt idx="4">
                  <c:v>-32199</c:v>
                </c:pt>
                <c:pt idx="5">
                  <c:v>-22899</c:v>
                </c:pt>
                <c:pt idx="6">
                  <c:v>-12539</c:v>
                </c:pt>
                <c:pt idx="7">
                  <c:v>321</c:v>
                </c:pt>
                <c:pt idx="8">
                  <c:v>13181</c:v>
                </c:pt>
              </c:numCache>
            </c:numRef>
          </c:val>
          <c:smooth val="0"/>
          <c:extLst>
            <c:ext xmlns:c16="http://schemas.microsoft.com/office/drawing/2014/chart" uri="{C3380CC4-5D6E-409C-BE32-E72D297353CC}">
              <c16:uniqueId val="{00000000-2AF0-4B1B-8372-86D1D3B026F1}"/>
            </c:ext>
          </c:extLst>
        </c:ser>
        <c:dLbls>
          <c:showLegendKey val="0"/>
          <c:showVal val="0"/>
          <c:showCatName val="0"/>
          <c:showSerName val="0"/>
          <c:showPercent val="0"/>
          <c:showBubbleSize val="0"/>
        </c:dLbls>
        <c:marker val="1"/>
        <c:smooth val="0"/>
        <c:axId val="54546432"/>
        <c:axId val="54547968"/>
      </c:lineChart>
      <c:catAx>
        <c:axId val="54546432"/>
        <c:scaling>
          <c:orientation val="minMax"/>
        </c:scaling>
        <c:delete val="0"/>
        <c:axPos val="b"/>
        <c:majorTickMark val="out"/>
        <c:minorTickMark val="none"/>
        <c:tickLblPos val="none"/>
        <c:crossAx val="54547968"/>
        <c:crosses val="autoZero"/>
        <c:auto val="0"/>
        <c:lblAlgn val="ctr"/>
        <c:lblOffset val="100"/>
        <c:tickMarkSkip val="1"/>
        <c:noMultiLvlLbl val="0"/>
      </c:catAx>
      <c:valAx>
        <c:axId val="54547968"/>
        <c:scaling>
          <c:orientation val="minMax"/>
        </c:scaling>
        <c:delete val="0"/>
        <c:axPos val="l"/>
        <c:numFmt formatCode="\$#,##0_);\(\$#,##0\)" sourceLinked="0"/>
        <c:majorTickMark val="out"/>
        <c:minorTickMark val="none"/>
        <c:tickLblPos val="nextTo"/>
        <c:txPr>
          <a:bodyPr rot="0" vert="horz"/>
          <a:lstStyle/>
          <a:p>
            <a:pPr>
              <a:defRPr/>
            </a:pPr>
            <a:endParaRPr lang="en-US"/>
          </a:p>
        </c:txPr>
        <c:crossAx val="54546432"/>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Fund Balance</a:t>
            </a:r>
          </a:p>
        </c:rich>
      </c:tx>
      <c:layout>
        <c:manualLayout>
          <c:xMode val="edge"/>
          <c:yMode val="edge"/>
          <c:x val="0.44254867442906209"/>
          <c:y val="1.6609973753280837E-2"/>
        </c:manualLayout>
      </c:layout>
      <c:overlay val="0"/>
    </c:title>
    <c:autoTitleDeleted val="0"/>
    <c:plotArea>
      <c:layout>
        <c:manualLayout>
          <c:layoutTarget val="inner"/>
          <c:xMode val="edge"/>
          <c:yMode val="edge"/>
          <c:x val="0.18517907035814071"/>
          <c:y val="0.17990508131504543"/>
          <c:w val="0.81009759928016589"/>
          <c:h val="0.53840924541128476"/>
        </c:manualLayout>
      </c:layout>
      <c:lineChart>
        <c:grouping val="standard"/>
        <c:varyColors val="0"/>
        <c:ser>
          <c:idx val="0"/>
          <c:order val="0"/>
          <c:val>
            <c:numRef>
              <c:f>('Fund Cover Sheets'!$C$106:$D$106,'Fund Cover Sheets'!$E$106:$F$106,'Fund Cover Sheets'!$G$106,'Fund Cover Sheets'!$H$106:$K$106)</c:f>
              <c:numCache>
                <c:formatCode>_("$"* #,##0_);_("$"* \(#,##0\);_("$"* "-"??_);_(@_)</c:formatCode>
                <c:ptCount val="9"/>
                <c:pt idx="0">
                  <c:v>-22626</c:v>
                </c:pt>
                <c:pt idx="1">
                  <c:v>-16200</c:v>
                </c:pt>
                <c:pt idx="2">
                  <c:v>-18630</c:v>
                </c:pt>
                <c:pt idx="3">
                  <c:v>-13037</c:v>
                </c:pt>
                <c:pt idx="4">
                  <c:v>-9237</c:v>
                </c:pt>
                <c:pt idx="5">
                  <c:v>-5437</c:v>
                </c:pt>
                <c:pt idx="6">
                  <c:v>-2077</c:v>
                </c:pt>
                <c:pt idx="7">
                  <c:v>1283</c:v>
                </c:pt>
                <c:pt idx="8">
                  <c:v>4643</c:v>
                </c:pt>
              </c:numCache>
            </c:numRef>
          </c:val>
          <c:smooth val="0"/>
          <c:extLst>
            <c:ext xmlns:c16="http://schemas.microsoft.com/office/drawing/2014/chart" uri="{C3380CC4-5D6E-409C-BE32-E72D297353CC}">
              <c16:uniqueId val="{00000000-1D4A-483A-8D37-A53F578D5A4B}"/>
            </c:ext>
          </c:extLst>
        </c:ser>
        <c:dLbls>
          <c:showLegendKey val="0"/>
          <c:showVal val="0"/>
          <c:showCatName val="0"/>
          <c:showSerName val="0"/>
          <c:showPercent val="0"/>
          <c:showBubbleSize val="0"/>
        </c:dLbls>
        <c:marker val="1"/>
        <c:smooth val="0"/>
        <c:axId val="102999168"/>
        <c:axId val="103000704"/>
      </c:lineChart>
      <c:catAx>
        <c:axId val="102999168"/>
        <c:scaling>
          <c:orientation val="minMax"/>
        </c:scaling>
        <c:delete val="0"/>
        <c:axPos val="b"/>
        <c:majorTickMark val="out"/>
        <c:minorTickMark val="none"/>
        <c:tickLblPos val="none"/>
        <c:crossAx val="103000704"/>
        <c:crosses val="autoZero"/>
        <c:auto val="0"/>
        <c:lblAlgn val="ctr"/>
        <c:lblOffset val="100"/>
        <c:tickMarkSkip val="1"/>
        <c:noMultiLvlLbl val="0"/>
      </c:catAx>
      <c:valAx>
        <c:axId val="103000704"/>
        <c:scaling>
          <c:orientation val="minMax"/>
        </c:scaling>
        <c:delete val="0"/>
        <c:axPos val="l"/>
        <c:numFmt formatCode="\$#,##0_);\(\$#,##0\)" sourceLinked="0"/>
        <c:majorTickMark val="out"/>
        <c:minorTickMark val="none"/>
        <c:tickLblPos val="nextTo"/>
        <c:txPr>
          <a:bodyPr rot="0" vert="horz"/>
          <a:lstStyle/>
          <a:p>
            <a:pPr>
              <a:defRPr/>
            </a:pPr>
            <a:endParaRPr lang="en-US"/>
          </a:p>
        </c:txPr>
        <c:crossAx val="102999168"/>
        <c:crosses val="autoZero"/>
        <c:crossBetween val="between"/>
        <c:dispUnits>
          <c:builtInUnit val="thousands"/>
          <c:dispUnitsLbl/>
        </c:dispUnits>
      </c:valAx>
    </c:plotArea>
    <c:plotVisOnly val="1"/>
    <c:dispBlanksAs val="gap"/>
    <c:showDLblsOverMax val="0"/>
  </c:chart>
  <c:printSettings>
    <c:headerFooter alignWithMargins="0"/>
    <c:pageMargins b="1" l="0.75000000000001465" r="0.75000000000001465" t="1" header="0.5" footer="0.5"/>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4.xml"/><Relationship Id="rId13" Type="http://schemas.openxmlformats.org/officeDocument/2006/relationships/chart" Target="../charts/chart19.xml"/><Relationship Id="rId18" Type="http://schemas.openxmlformats.org/officeDocument/2006/relationships/chart" Target="../charts/chart24.xml"/><Relationship Id="rId3" Type="http://schemas.openxmlformats.org/officeDocument/2006/relationships/chart" Target="../charts/chart9.xml"/><Relationship Id="rId7" Type="http://schemas.openxmlformats.org/officeDocument/2006/relationships/chart" Target="../charts/chart13.xml"/><Relationship Id="rId12" Type="http://schemas.openxmlformats.org/officeDocument/2006/relationships/chart" Target="../charts/chart18.xml"/><Relationship Id="rId17" Type="http://schemas.openxmlformats.org/officeDocument/2006/relationships/chart" Target="../charts/chart23.xml"/><Relationship Id="rId2" Type="http://schemas.openxmlformats.org/officeDocument/2006/relationships/chart" Target="../charts/chart8.xml"/><Relationship Id="rId16" Type="http://schemas.openxmlformats.org/officeDocument/2006/relationships/chart" Target="../charts/chart22.xml"/><Relationship Id="rId1" Type="http://schemas.openxmlformats.org/officeDocument/2006/relationships/chart" Target="../charts/chart7.xml"/><Relationship Id="rId6" Type="http://schemas.openxmlformats.org/officeDocument/2006/relationships/chart" Target="../charts/chart12.xml"/><Relationship Id="rId11" Type="http://schemas.openxmlformats.org/officeDocument/2006/relationships/chart" Target="../charts/chart17.xml"/><Relationship Id="rId5" Type="http://schemas.openxmlformats.org/officeDocument/2006/relationships/chart" Target="../charts/chart11.xml"/><Relationship Id="rId15" Type="http://schemas.openxmlformats.org/officeDocument/2006/relationships/chart" Target="../charts/chart21.xml"/><Relationship Id="rId10" Type="http://schemas.openxmlformats.org/officeDocument/2006/relationships/chart" Target="../charts/chart16.xml"/><Relationship Id="rId19" Type="http://schemas.openxmlformats.org/officeDocument/2006/relationships/chart" Target="../charts/chart25.xml"/><Relationship Id="rId4" Type="http://schemas.openxmlformats.org/officeDocument/2006/relationships/chart" Target="../charts/chart10.xml"/><Relationship Id="rId9" Type="http://schemas.openxmlformats.org/officeDocument/2006/relationships/chart" Target="../charts/chart15.xml"/><Relationship Id="rId1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twoCellAnchor>
    <xdr:from>
      <xdr:col>1</xdr:col>
      <xdr:colOff>2242</xdr:colOff>
      <xdr:row>18</xdr:row>
      <xdr:rowOff>4929</xdr:rowOff>
    </xdr:from>
    <xdr:to>
      <xdr:col>10</xdr:col>
      <xdr:colOff>773767</xdr:colOff>
      <xdr:row>29</xdr:row>
      <xdr:rowOff>142314</xdr:rowOff>
    </xdr:to>
    <xdr:graphicFrame macro="">
      <xdr:nvGraphicFramePr>
        <xdr:cNvPr id="8415" name="Chart 3">
          <a:extLst>
            <a:ext uri="{FF2B5EF4-FFF2-40B4-BE49-F238E27FC236}">
              <a16:creationId xmlns:a16="http://schemas.microsoft.com/office/drawing/2014/main" id="{00000000-0008-0000-0400-0000D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49</xdr:row>
      <xdr:rowOff>9525</xdr:rowOff>
    </xdr:from>
    <xdr:to>
      <xdr:col>10</xdr:col>
      <xdr:colOff>819150</xdr:colOff>
      <xdr:row>59</xdr:row>
      <xdr:rowOff>38100</xdr:rowOff>
    </xdr:to>
    <xdr:graphicFrame macro="">
      <xdr:nvGraphicFramePr>
        <xdr:cNvPr id="8416" name="Chart 3">
          <a:extLst>
            <a:ext uri="{FF2B5EF4-FFF2-40B4-BE49-F238E27FC236}">
              <a16:creationId xmlns:a16="http://schemas.microsoft.com/office/drawing/2014/main" id="{00000000-0008-0000-0400-0000E0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209550</xdr:colOff>
      <xdr:row>76</xdr:row>
      <xdr:rowOff>161925</xdr:rowOff>
    </xdr:from>
    <xdr:to>
      <xdr:col>10</xdr:col>
      <xdr:colOff>847725</xdr:colOff>
      <xdr:row>90</xdr:row>
      <xdr:rowOff>19050</xdr:rowOff>
    </xdr:to>
    <xdr:graphicFrame macro="">
      <xdr:nvGraphicFramePr>
        <xdr:cNvPr id="8417" name="Chart 3">
          <a:extLst>
            <a:ext uri="{FF2B5EF4-FFF2-40B4-BE49-F238E27FC236}">
              <a16:creationId xmlns:a16="http://schemas.microsoft.com/office/drawing/2014/main" id="{00000000-0008-0000-0400-0000E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110</xdr:row>
      <xdr:rowOff>9525</xdr:rowOff>
    </xdr:from>
    <xdr:to>
      <xdr:col>10</xdr:col>
      <xdr:colOff>838200</xdr:colOff>
      <xdr:row>120</xdr:row>
      <xdr:rowOff>38100</xdr:rowOff>
    </xdr:to>
    <xdr:graphicFrame macro="">
      <xdr:nvGraphicFramePr>
        <xdr:cNvPr id="8418" name="Chart 3">
          <a:extLst>
            <a:ext uri="{FF2B5EF4-FFF2-40B4-BE49-F238E27FC236}">
              <a16:creationId xmlns:a16="http://schemas.microsoft.com/office/drawing/2014/main" id="{00000000-0008-0000-0400-0000E2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138</xdr:row>
      <xdr:rowOff>180975</xdr:rowOff>
    </xdr:from>
    <xdr:to>
      <xdr:col>10</xdr:col>
      <xdr:colOff>838200</xdr:colOff>
      <xdr:row>150</xdr:row>
      <xdr:rowOff>152400</xdr:rowOff>
    </xdr:to>
    <xdr:graphicFrame macro="">
      <xdr:nvGraphicFramePr>
        <xdr:cNvPr id="8419" name="Chart 2">
          <a:extLst>
            <a:ext uri="{FF2B5EF4-FFF2-40B4-BE49-F238E27FC236}">
              <a16:creationId xmlns:a16="http://schemas.microsoft.com/office/drawing/2014/main" id="{00000000-0008-0000-0400-0000E3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209550</xdr:colOff>
      <xdr:row>173</xdr:row>
      <xdr:rowOff>0</xdr:rowOff>
    </xdr:from>
    <xdr:to>
      <xdr:col>10</xdr:col>
      <xdr:colOff>819150</xdr:colOff>
      <xdr:row>186</xdr:row>
      <xdr:rowOff>0</xdr:rowOff>
    </xdr:to>
    <xdr:graphicFrame macro="">
      <xdr:nvGraphicFramePr>
        <xdr:cNvPr id="8420" name="Chart 2">
          <a:extLst>
            <a:ext uri="{FF2B5EF4-FFF2-40B4-BE49-F238E27FC236}">
              <a16:creationId xmlns:a16="http://schemas.microsoft.com/office/drawing/2014/main" id="{00000000-0008-0000-0400-0000E4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39</xdr:row>
      <xdr:rowOff>9525</xdr:rowOff>
    </xdr:from>
    <xdr:to>
      <xdr:col>10</xdr:col>
      <xdr:colOff>1219200</xdr:colOff>
      <xdr:row>49</xdr:row>
      <xdr:rowOff>47625</xdr:rowOff>
    </xdr:to>
    <xdr:graphicFrame macro="">
      <xdr:nvGraphicFramePr>
        <xdr:cNvPr id="1447073" name="Chart 4">
          <a:extLst>
            <a:ext uri="{FF2B5EF4-FFF2-40B4-BE49-F238E27FC236}">
              <a16:creationId xmlns:a16="http://schemas.microsoft.com/office/drawing/2014/main" id="{00000000-0008-0000-0600-0000A1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74</xdr:row>
      <xdr:rowOff>0</xdr:rowOff>
    </xdr:from>
    <xdr:to>
      <xdr:col>10</xdr:col>
      <xdr:colOff>1231900</xdr:colOff>
      <xdr:row>83</xdr:row>
      <xdr:rowOff>180975</xdr:rowOff>
    </xdr:to>
    <xdr:graphicFrame macro="">
      <xdr:nvGraphicFramePr>
        <xdr:cNvPr id="1447075" name="Chart 4">
          <a:extLst>
            <a:ext uri="{FF2B5EF4-FFF2-40B4-BE49-F238E27FC236}">
              <a16:creationId xmlns:a16="http://schemas.microsoft.com/office/drawing/2014/main" id="{00000000-0008-0000-0600-0000A3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108</xdr:row>
      <xdr:rowOff>123825</xdr:rowOff>
    </xdr:from>
    <xdr:to>
      <xdr:col>10</xdr:col>
      <xdr:colOff>1206500</xdr:colOff>
      <xdr:row>118</xdr:row>
      <xdr:rowOff>123825</xdr:rowOff>
    </xdr:to>
    <xdr:graphicFrame macro="">
      <xdr:nvGraphicFramePr>
        <xdr:cNvPr id="1447076" name="Chart 4">
          <a:extLst>
            <a:ext uri="{FF2B5EF4-FFF2-40B4-BE49-F238E27FC236}">
              <a16:creationId xmlns:a16="http://schemas.microsoft.com/office/drawing/2014/main" id="{00000000-0008-0000-0600-0000A4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50800</xdr:colOff>
      <xdr:row>145</xdr:row>
      <xdr:rowOff>38100</xdr:rowOff>
    </xdr:from>
    <xdr:to>
      <xdr:col>10</xdr:col>
      <xdr:colOff>1206500</xdr:colOff>
      <xdr:row>156</xdr:row>
      <xdr:rowOff>28575</xdr:rowOff>
    </xdr:to>
    <xdr:graphicFrame macro="">
      <xdr:nvGraphicFramePr>
        <xdr:cNvPr id="1447077" name="Chart 4">
          <a:extLst>
            <a:ext uri="{FF2B5EF4-FFF2-40B4-BE49-F238E27FC236}">
              <a16:creationId xmlns:a16="http://schemas.microsoft.com/office/drawing/2014/main" id="{00000000-0008-0000-0600-0000A5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28574</xdr:colOff>
      <xdr:row>463</xdr:row>
      <xdr:rowOff>66675</xdr:rowOff>
    </xdr:from>
    <xdr:to>
      <xdr:col>10</xdr:col>
      <xdr:colOff>1219199</xdr:colOff>
      <xdr:row>473</xdr:row>
      <xdr:rowOff>180975</xdr:rowOff>
    </xdr:to>
    <xdr:graphicFrame macro="">
      <xdr:nvGraphicFramePr>
        <xdr:cNvPr id="1447078" name="Chart 4">
          <a:extLst>
            <a:ext uri="{FF2B5EF4-FFF2-40B4-BE49-F238E27FC236}">
              <a16:creationId xmlns:a16="http://schemas.microsoft.com/office/drawing/2014/main" id="{00000000-0008-0000-0600-0000A6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501</xdr:row>
      <xdr:rowOff>152400</xdr:rowOff>
    </xdr:from>
    <xdr:to>
      <xdr:col>10</xdr:col>
      <xdr:colOff>1193800</xdr:colOff>
      <xdr:row>511</xdr:row>
      <xdr:rowOff>142875</xdr:rowOff>
    </xdr:to>
    <xdr:graphicFrame macro="">
      <xdr:nvGraphicFramePr>
        <xdr:cNvPr id="1447079" name="Chart 4">
          <a:extLst>
            <a:ext uri="{FF2B5EF4-FFF2-40B4-BE49-F238E27FC236}">
              <a16:creationId xmlns:a16="http://schemas.microsoft.com/office/drawing/2014/main" id="{00000000-0008-0000-0600-0000A7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38100</xdr:colOff>
      <xdr:row>548</xdr:row>
      <xdr:rowOff>22860</xdr:rowOff>
    </xdr:from>
    <xdr:to>
      <xdr:col>10</xdr:col>
      <xdr:colOff>1181100</xdr:colOff>
      <xdr:row>557</xdr:row>
      <xdr:rowOff>0</xdr:rowOff>
    </xdr:to>
    <xdr:graphicFrame macro="">
      <xdr:nvGraphicFramePr>
        <xdr:cNvPr id="1447080" name="Chart 4">
          <a:extLst>
            <a:ext uri="{FF2B5EF4-FFF2-40B4-BE49-F238E27FC236}">
              <a16:creationId xmlns:a16="http://schemas.microsoft.com/office/drawing/2014/main" id="{00000000-0008-0000-0600-0000A8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9524</xdr:colOff>
      <xdr:row>595</xdr:row>
      <xdr:rowOff>85725</xdr:rowOff>
    </xdr:from>
    <xdr:to>
      <xdr:col>10</xdr:col>
      <xdr:colOff>1168399</xdr:colOff>
      <xdr:row>605</xdr:row>
      <xdr:rowOff>133350</xdr:rowOff>
    </xdr:to>
    <xdr:graphicFrame macro="">
      <xdr:nvGraphicFramePr>
        <xdr:cNvPr id="1447081" name="Chart 4">
          <a:extLst>
            <a:ext uri="{FF2B5EF4-FFF2-40B4-BE49-F238E27FC236}">
              <a16:creationId xmlns:a16="http://schemas.microsoft.com/office/drawing/2014/main" id="{00000000-0008-0000-0600-0000A9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38100</xdr:colOff>
      <xdr:row>635</xdr:row>
      <xdr:rowOff>152400</xdr:rowOff>
    </xdr:from>
    <xdr:to>
      <xdr:col>10</xdr:col>
      <xdr:colOff>1155700</xdr:colOff>
      <xdr:row>645</xdr:row>
      <xdr:rowOff>152400</xdr:rowOff>
    </xdr:to>
    <xdr:graphicFrame macro="">
      <xdr:nvGraphicFramePr>
        <xdr:cNvPr id="1447082" name="Chart 4">
          <a:extLst>
            <a:ext uri="{FF2B5EF4-FFF2-40B4-BE49-F238E27FC236}">
              <a16:creationId xmlns:a16="http://schemas.microsoft.com/office/drawing/2014/main" id="{00000000-0008-0000-0600-0000AA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38100</xdr:colOff>
      <xdr:row>672</xdr:row>
      <xdr:rowOff>9525</xdr:rowOff>
    </xdr:from>
    <xdr:to>
      <xdr:col>10</xdr:col>
      <xdr:colOff>1155700</xdr:colOff>
      <xdr:row>681</xdr:row>
      <xdr:rowOff>142875</xdr:rowOff>
    </xdr:to>
    <xdr:graphicFrame macro="">
      <xdr:nvGraphicFramePr>
        <xdr:cNvPr id="1447083" name="Chart 4">
          <a:extLst>
            <a:ext uri="{FF2B5EF4-FFF2-40B4-BE49-F238E27FC236}">
              <a16:creationId xmlns:a16="http://schemas.microsoft.com/office/drawing/2014/main" id="{00000000-0008-0000-0600-0000AB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9524</xdr:colOff>
      <xdr:row>709</xdr:row>
      <xdr:rowOff>28575</xdr:rowOff>
    </xdr:from>
    <xdr:to>
      <xdr:col>10</xdr:col>
      <xdr:colOff>1142999</xdr:colOff>
      <xdr:row>718</xdr:row>
      <xdr:rowOff>95250</xdr:rowOff>
    </xdr:to>
    <xdr:graphicFrame macro="">
      <xdr:nvGraphicFramePr>
        <xdr:cNvPr id="1447084" name="Chart 4">
          <a:extLst>
            <a:ext uri="{FF2B5EF4-FFF2-40B4-BE49-F238E27FC236}">
              <a16:creationId xmlns:a16="http://schemas.microsoft.com/office/drawing/2014/main" id="{00000000-0008-0000-0600-0000AC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247650</xdr:colOff>
      <xdr:row>361</xdr:row>
      <xdr:rowOff>95250</xdr:rowOff>
    </xdr:from>
    <xdr:to>
      <xdr:col>11</xdr:col>
      <xdr:colOff>0</xdr:colOff>
      <xdr:row>371</xdr:row>
      <xdr:rowOff>38100</xdr:rowOff>
    </xdr:to>
    <xdr:graphicFrame macro="">
      <xdr:nvGraphicFramePr>
        <xdr:cNvPr id="1447085" name="Chart 4">
          <a:extLst>
            <a:ext uri="{FF2B5EF4-FFF2-40B4-BE49-F238E27FC236}">
              <a16:creationId xmlns:a16="http://schemas.microsoft.com/office/drawing/2014/main" id="{00000000-0008-0000-0600-0000AD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30480</xdr:colOff>
      <xdr:row>193</xdr:row>
      <xdr:rowOff>114300</xdr:rowOff>
    </xdr:from>
    <xdr:to>
      <xdr:col>10</xdr:col>
      <xdr:colOff>1219200</xdr:colOff>
      <xdr:row>205</xdr:row>
      <xdr:rowOff>47625</xdr:rowOff>
    </xdr:to>
    <xdr:graphicFrame macro="">
      <xdr:nvGraphicFramePr>
        <xdr:cNvPr id="1447086" name="Chart 4">
          <a:extLst>
            <a:ext uri="{FF2B5EF4-FFF2-40B4-BE49-F238E27FC236}">
              <a16:creationId xmlns:a16="http://schemas.microsoft.com/office/drawing/2014/main" id="{00000000-0008-0000-0600-0000AE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324</xdr:row>
      <xdr:rowOff>0</xdr:rowOff>
    </xdr:from>
    <xdr:to>
      <xdr:col>11</xdr:col>
      <xdr:colOff>0</xdr:colOff>
      <xdr:row>333</xdr:row>
      <xdr:rowOff>161925</xdr:rowOff>
    </xdr:to>
    <xdr:graphicFrame macro="">
      <xdr:nvGraphicFramePr>
        <xdr:cNvPr id="1447087" name="Chart 4">
          <a:extLst>
            <a:ext uri="{FF2B5EF4-FFF2-40B4-BE49-F238E27FC236}">
              <a16:creationId xmlns:a16="http://schemas.microsoft.com/office/drawing/2014/main" id="{00000000-0008-0000-0600-0000AF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412</xdr:row>
      <xdr:rowOff>0</xdr:rowOff>
    </xdr:from>
    <xdr:to>
      <xdr:col>10</xdr:col>
      <xdr:colOff>1219200</xdr:colOff>
      <xdr:row>421</xdr:row>
      <xdr:rowOff>133350</xdr:rowOff>
    </xdr:to>
    <xdr:graphicFrame macro="">
      <xdr:nvGraphicFramePr>
        <xdr:cNvPr id="1447088" name="Chart 4">
          <a:extLst>
            <a:ext uri="{FF2B5EF4-FFF2-40B4-BE49-F238E27FC236}">
              <a16:creationId xmlns:a16="http://schemas.microsoft.com/office/drawing/2014/main" id="{00000000-0008-0000-0600-0000B0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28575</xdr:colOff>
      <xdr:row>804</xdr:row>
      <xdr:rowOff>9525</xdr:rowOff>
    </xdr:from>
    <xdr:to>
      <xdr:col>10</xdr:col>
      <xdr:colOff>1219200</xdr:colOff>
      <xdr:row>814</xdr:row>
      <xdr:rowOff>47625</xdr:rowOff>
    </xdr:to>
    <xdr:graphicFrame macro="">
      <xdr:nvGraphicFramePr>
        <xdr:cNvPr id="1447089" name="Chart 4">
          <a:extLst>
            <a:ext uri="{FF2B5EF4-FFF2-40B4-BE49-F238E27FC236}">
              <a16:creationId xmlns:a16="http://schemas.microsoft.com/office/drawing/2014/main" id="{00000000-0008-0000-0600-0000B1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9524</xdr:colOff>
      <xdr:row>853</xdr:row>
      <xdr:rowOff>85725</xdr:rowOff>
    </xdr:from>
    <xdr:to>
      <xdr:col>10</xdr:col>
      <xdr:colOff>1206499</xdr:colOff>
      <xdr:row>864</xdr:row>
      <xdr:rowOff>47625</xdr:rowOff>
    </xdr:to>
    <xdr:graphicFrame macro="">
      <xdr:nvGraphicFramePr>
        <xdr:cNvPr id="1447090" name="Chart 4">
          <a:extLst>
            <a:ext uri="{FF2B5EF4-FFF2-40B4-BE49-F238E27FC236}">
              <a16:creationId xmlns:a16="http://schemas.microsoft.com/office/drawing/2014/main" id="{00000000-0008-0000-0600-0000B2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9524</xdr:colOff>
      <xdr:row>746</xdr:row>
      <xdr:rowOff>28575</xdr:rowOff>
    </xdr:from>
    <xdr:to>
      <xdr:col>10</xdr:col>
      <xdr:colOff>1193799</xdr:colOff>
      <xdr:row>755</xdr:row>
      <xdr:rowOff>95250</xdr:rowOff>
    </xdr:to>
    <xdr:graphicFrame macro="">
      <xdr:nvGraphicFramePr>
        <xdr:cNvPr id="1447104" name="Chart 4">
          <a:extLst>
            <a:ext uri="{FF2B5EF4-FFF2-40B4-BE49-F238E27FC236}">
              <a16:creationId xmlns:a16="http://schemas.microsoft.com/office/drawing/2014/main" id="{00000000-0008-0000-0600-0000C014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30480</xdr:colOff>
      <xdr:row>243</xdr:row>
      <xdr:rowOff>114300</xdr:rowOff>
    </xdr:from>
    <xdr:to>
      <xdr:col>10</xdr:col>
      <xdr:colOff>1219200</xdr:colOff>
      <xdr:row>255</xdr:row>
      <xdr:rowOff>47625</xdr:rowOff>
    </xdr:to>
    <xdr:graphicFrame macro="">
      <xdr:nvGraphicFramePr>
        <xdr:cNvPr id="32" name="Chart 4">
          <a:extLst>
            <a:ext uri="{FF2B5EF4-FFF2-40B4-BE49-F238E27FC236}">
              <a16:creationId xmlns:a16="http://schemas.microsoft.com/office/drawing/2014/main" id="{2FF336BA-1272-44AE-9BFD-DA578D7BE4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09"/>
  <sheetViews>
    <sheetView zoomScale="75" zoomScaleNormal="75" zoomScaleSheetLayoutView="85" workbookViewId="0">
      <selection activeCell="M1" sqref="M1"/>
    </sheetView>
  </sheetViews>
  <sheetFormatPr defaultColWidth="10.42578125" defaultRowHeight="15"/>
  <cols>
    <col min="1" max="1" width="3.7109375" style="1" customWidth="1"/>
    <col min="2" max="2" width="38.7109375" style="1" customWidth="1"/>
    <col min="3" max="11" width="14.7109375" style="1" customWidth="1"/>
    <col min="12" max="16384" width="10.42578125" style="1"/>
  </cols>
  <sheetData>
    <row r="1" spans="1:11" s="42" customFormat="1" ht="24" customHeight="1">
      <c r="A1" s="619" t="s">
        <v>650</v>
      </c>
      <c r="B1" s="619"/>
      <c r="C1" s="619"/>
      <c r="D1" s="619"/>
      <c r="E1" s="619"/>
      <c r="F1" s="619"/>
      <c r="G1" s="619"/>
      <c r="H1" s="619"/>
      <c r="I1" s="619"/>
      <c r="J1" s="619"/>
      <c r="K1" s="619"/>
    </row>
    <row r="2" spans="1:11" s="42" customFormat="1" ht="24" customHeight="1">
      <c r="A2" s="620" t="s">
        <v>1355</v>
      </c>
      <c r="B2" s="620"/>
      <c r="C2" s="620"/>
      <c r="D2" s="620"/>
      <c r="E2" s="620"/>
      <c r="F2" s="620"/>
      <c r="G2" s="620"/>
      <c r="H2" s="620"/>
      <c r="I2" s="620"/>
      <c r="J2" s="620"/>
      <c r="K2" s="620"/>
    </row>
    <row r="3" spans="1:11" s="42" customFormat="1" ht="24" customHeight="1">
      <c r="A3" s="619" t="s">
        <v>1251</v>
      </c>
      <c r="B3" s="619"/>
      <c r="C3" s="619"/>
      <c r="D3" s="619"/>
      <c r="E3" s="619"/>
      <c r="F3" s="619"/>
      <c r="G3" s="619"/>
      <c r="H3" s="619"/>
      <c r="I3" s="619"/>
      <c r="J3" s="619"/>
      <c r="K3" s="619"/>
    </row>
    <row r="4" spans="1:11" ht="15" customHeight="1"/>
    <row r="5" spans="1:11" ht="15" customHeight="1">
      <c r="C5" s="43"/>
      <c r="E5" s="43" t="s">
        <v>841</v>
      </c>
      <c r="G5" s="43" t="s">
        <v>842</v>
      </c>
    </row>
    <row r="6" spans="1:11" ht="15" customHeight="1">
      <c r="C6" s="43" t="s">
        <v>810</v>
      </c>
      <c r="D6" s="43" t="s">
        <v>840</v>
      </c>
      <c r="E6" s="43" t="s">
        <v>595</v>
      </c>
      <c r="F6" s="43" t="s">
        <v>841</v>
      </c>
      <c r="G6" s="169" t="str">
        <f>'Fund Cover Sheets'!$M$1</f>
        <v>Adopted</v>
      </c>
      <c r="H6" s="43" t="s">
        <v>843</v>
      </c>
      <c r="I6" s="43" t="s">
        <v>844</v>
      </c>
      <c r="J6" s="43" t="s">
        <v>845</v>
      </c>
      <c r="K6" s="43" t="s">
        <v>846</v>
      </c>
    </row>
    <row r="7" spans="1:11" ht="15" customHeight="1" thickBot="1">
      <c r="B7" s="44" t="s">
        <v>651</v>
      </c>
      <c r="C7" s="45" t="s">
        <v>1</v>
      </c>
      <c r="D7" s="45" t="s">
        <v>1</v>
      </c>
      <c r="E7" s="45" t="s">
        <v>565</v>
      </c>
      <c r="F7" s="45" t="s">
        <v>19</v>
      </c>
      <c r="G7" s="45" t="s">
        <v>565</v>
      </c>
      <c r="H7" s="45" t="s">
        <v>19</v>
      </c>
      <c r="I7" s="45" t="s">
        <v>19</v>
      </c>
      <c r="J7" s="45" t="s">
        <v>19</v>
      </c>
      <c r="K7" s="45" t="s">
        <v>19</v>
      </c>
    </row>
    <row r="8" spans="1:11" ht="15" customHeight="1">
      <c r="C8" s="43"/>
      <c r="D8" s="43"/>
      <c r="E8" s="43"/>
      <c r="F8" s="43"/>
      <c r="G8" s="43"/>
      <c r="H8" s="43"/>
      <c r="I8" s="43"/>
      <c r="J8" s="43"/>
    </row>
    <row r="9" spans="1:11" ht="24" customHeight="1">
      <c r="A9" s="46" t="s">
        <v>652</v>
      </c>
      <c r="C9" s="49">
        <f>'Budget Detail FY 2019-26'!L61</f>
        <v>16422323</v>
      </c>
      <c r="D9" s="49">
        <f>'Budget Detail FY 2019-26'!M61</f>
        <v>16637799</v>
      </c>
      <c r="E9" s="49">
        <f>'Budget Detail FY 2019-26'!N61</f>
        <v>17336736</v>
      </c>
      <c r="F9" s="49">
        <f>'Budget Detail FY 2019-26'!O61</f>
        <v>18662048</v>
      </c>
      <c r="G9" s="49">
        <f>'Budget Detail FY 2019-26'!P61</f>
        <v>18100270</v>
      </c>
      <c r="H9" s="49">
        <f>'Budget Detail FY 2019-26'!Q61</f>
        <v>18480862</v>
      </c>
      <c r="I9" s="49">
        <f>'Budget Detail FY 2019-26'!R61</f>
        <v>18829048</v>
      </c>
      <c r="J9" s="49">
        <f>'Budget Detail FY 2019-26'!S61</f>
        <v>19180109</v>
      </c>
      <c r="K9" s="49">
        <f>'Budget Detail FY 2019-26'!T61</f>
        <v>19523584</v>
      </c>
    </row>
    <row r="10" spans="1:11" ht="15" customHeight="1">
      <c r="A10" s="46"/>
      <c r="C10" s="2"/>
      <c r="D10" s="2"/>
      <c r="E10" s="2"/>
      <c r="F10" s="2"/>
      <c r="G10" s="2"/>
      <c r="H10" s="2"/>
      <c r="I10" s="2"/>
      <c r="J10" s="2"/>
      <c r="K10" s="2"/>
    </row>
    <row r="11" spans="1:11" ht="24" customHeight="1">
      <c r="A11" s="46" t="s">
        <v>653</v>
      </c>
      <c r="C11" s="2"/>
      <c r="D11" s="2"/>
      <c r="E11" s="2"/>
      <c r="F11" s="2"/>
      <c r="G11" s="2"/>
      <c r="H11" s="2"/>
      <c r="I11" s="2"/>
      <c r="J11" s="2"/>
      <c r="K11" s="2"/>
    </row>
    <row r="12" spans="1:11" ht="24" customHeight="1">
      <c r="A12" s="46"/>
      <c r="B12" s="1" t="s">
        <v>582</v>
      </c>
      <c r="C12" s="2">
        <f>'Budget Detail FY 2019-26'!L321</f>
        <v>546082</v>
      </c>
      <c r="D12" s="2">
        <f>'Budget Detail FY 2019-26'!M321</f>
        <v>785522</v>
      </c>
      <c r="E12" s="2">
        <f>'Budget Detail FY 2019-26'!N321</f>
        <v>813861</v>
      </c>
      <c r="F12" s="2">
        <f>'Budget Detail FY 2019-26'!O321</f>
        <v>1173068</v>
      </c>
      <c r="G12" s="2">
        <f>'Budget Detail FY 2019-26'!P321</f>
        <v>1260019</v>
      </c>
      <c r="H12" s="2">
        <f>'Budget Detail FY 2019-26'!Q321</f>
        <v>1276602</v>
      </c>
      <c r="I12" s="2">
        <f>'Budget Detail FY 2019-26'!R321</f>
        <v>875642</v>
      </c>
      <c r="J12" s="2">
        <f>'Budget Detail FY 2019-26'!S321</f>
        <v>895894</v>
      </c>
      <c r="K12" s="2">
        <f>'Budget Detail FY 2019-26'!T321</f>
        <v>913492</v>
      </c>
    </row>
    <row r="13" spans="1:11" ht="24" customHeight="1">
      <c r="B13" s="1" t="s">
        <v>654</v>
      </c>
      <c r="C13" s="2">
        <f>'Budget Detail FY 2019-26'!L884</f>
        <v>2169060</v>
      </c>
      <c r="D13" s="2">
        <f>'Budget Detail FY 2019-26'!M884</f>
        <v>2177839</v>
      </c>
      <c r="E13" s="2">
        <f>'Budget Detail FY 2019-26'!N884</f>
        <v>2247300</v>
      </c>
      <c r="F13" s="2">
        <f>'Budget Detail FY 2019-26'!O884</f>
        <v>1986661</v>
      </c>
      <c r="G13" s="2">
        <f>'Budget Detail FY 2019-26'!P884</f>
        <v>2643058</v>
      </c>
      <c r="H13" s="2">
        <f>'Budget Detail FY 2019-26'!Q884</f>
        <v>2848991</v>
      </c>
      <c r="I13" s="2">
        <f>'Budget Detail FY 2019-26'!R884</f>
        <v>2904145</v>
      </c>
      <c r="J13" s="2">
        <f>'Budget Detail FY 2019-26'!S884</f>
        <v>2978279</v>
      </c>
      <c r="K13" s="2">
        <f>'Budget Detail FY 2019-26'!T884</f>
        <v>3061772</v>
      </c>
    </row>
    <row r="14" spans="1:11" ht="24" customHeight="1">
      <c r="B14" s="1" t="s">
        <v>494</v>
      </c>
      <c r="C14" s="2">
        <f>'Budget Detail FY 2019-26'!L845</f>
        <v>867591</v>
      </c>
      <c r="D14" s="2">
        <f>'Budget Detail FY 2019-26'!M845</f>
        <v>41044</v>
      </c>
      <c r="E14" s="2">
        <f>'Budget Detail FY 2019-26'!N845</f>
        <v>33858</v>
      </c>
      <c r="F14" s="2">
        <f>'Budget Detail FY 2019-26'!O845</f>
        <v>15625</v>
      </c>
      <c r="G14" s="2">
        <f>'Budget Detail FY 2019-26'!P845</f>
        <v>25760</v>
      </c>
      <c r="H14" s="2">
        <f>'Budget Detail FY 2019-26'!Q845</f>
        <v>24354</v>
      </c>
      <c r="I14" s="2">
        <f>'Budget Detail FY 2019-26'!R845</f>
        <v>5454</v>
      </c>
      <c r="J14" s="2">
        <f>'Budget Detail FY 2019-26'!S845</f>
        <v>5454</v>
      </c>
      <c r="K14" s="2">
        <f>'Budget Detail FY 2019-26'!T845</f>
        <v>0</v>
      </c>
    </row>
    <row r="15" spans="1:11" ht="24" customHeight="1">
      <c r="B15" s="1" t="s">
        <v>429</v>
      </c>
      <c r="C15" s="2">
        <f>'Budget Detail FY 2019-26'!L1057</f>
        <v>198918</v>
      </c>
      <c r="D15" s="2">
        <f>'Budget Detail FY 2019-26'!M1057</f>
        <v>203884</v>
      </c>
      <c r="E15" s="2">
        <f>'Budget Detail FY 2019-26'!N1057</f>
        <v>153965</v>
      </c>
      <c r="F15" s="2">
        <f>'Budget Detail FY 2019-26'!O1057</f>
        <v>151422</v>
      </c>
      <c r="G15" s="2">
        <f>'Budget Detail FY 2019-26'!P1057</f>
        <v>260727</v>
      </c>
      <c r="H15" s="2">
        <f>'Budget Detail FY 2019-26'!Q1057</f>
        <v>273002</v>
      </c>
      <c r="I15" s="2">
        <f>'Budget Detail FY 2019-26'!R1057</f>
        <v>279827</v>
      </c>
      <c r="J15" s="2">
        <f>'Budget Detail FY 2019-26'!S1057</f>
        <v>286823</v>
      </c>
      <c r="K15" s="2">
        <f>'Budget Detail FY 2019-26'!T1057</f>
        <v>293994</v>
      </c>
    </row>
    <row r="16" spans="1:11" ht="24" customHeight="1">
      <c r="B16" s="1" t="s">
        <v>431</v>
      </c>
      <c r="C16" s="2">
        <f>'Budget Detail FY 2019-26'!L1081</f>
        <v>78434</v>
      </c>
      <c r="D16" s="2">
        <f>'Budget Detail FY 2019-26'!M1081</f>
        <v>75759</v>
      </c>
      <c r="E16" s="2">
        <f>'Budget Detail FY 2019-26'!N1081</f>
        <v>76000</v>
      </c>
      <c r="F16" s="2">
        <f>'Budget Detail FY 2019-26'!O1081</f>
        <v>70677</v>
      </c>
      <c r="G16" s="2">
        <f>'Budget Detail FY 2019-26'!P1081</f>
        <v>70000</v>
      </c>
      <c r="H16" s="2">
        <f>'Budget Detail FY 2019-26'!Q1081</f>
        <v>75000</v>
      </c>
      <c r="I16" s="2">
        <f>'Budget Detail FY 2019-26'!R1081</f>
        <v>75000</v>
      </c>
      <c r="J16" s="2">
        <f>'Budget Detail FY 2019-26'!S1081</f>
        <v>75000</v>
      </c>
      <c r="K16" s="2">
        <f>'Budget Detail FY 2019-26'!T1081</f>
        <v>75000</v>
      </c>
    </row>
    <row r="17" spans="1:11" ht="24" customHeight="1">
      <c r="B17" s="1" t="s">
        <v>1085</v>
      </c>
      <c r="C17" s="2">
        <f>'Fund Cover Sheets'!C736</f>
        <v>0</v>
      </c>
      <c r="D17" s="2">
        <f>'Fund Cover Sheets'!D736</f>
        <v>25171</v>
      </c>
      <c r="E17" s="2">
        <f>'Fund Cover Sheets'!E736</f>
        <v>25000</v>
      </c>
      <c r="F17" s="2">
        <f>'Fund Cover Sheets'!F736</f>
        <v>47342</v>
      </c>
      <c r="G17" s="2">
        <f>'Fund Cover Sheets'!G736</f>
        <v>48526</v>
      </c>
      <c r="H17" s="2">
        <f>'Fund Cover Sheets'!H736</f>
        <v>49739</v>
      </c>
      <c r="I17" s="2">
        <f>'Fund Cover Sheets'!I736</f>
        <v>50982</v>
      </c>
      <c r="J17" s="2">
        <f>'Fund Cover Sheets'!J736</f>
        <v>52257</v>
      </c>
      <c r="K17" s="2">
        <f>'Fund Cover Sheets'!K736</f>
        <v>53563</v>
      </c>
    </row>
    <row r="18" spans="1:11" ht="24" customHeight="1">
      <c r="B18" s="1" t="s">
        <v>655</v>
      </c>
      <c r="C18" s="2">
        <f>'Budget Detail FY 2019-26'!L282</f>
        <v>13381</v>
      </c>
      <c r="D18" s="2">
        <f>'Budget Detail FY 2019-26'!M282</f>
        <v>13382</v>
      </c>
      <c r="E18" s="2">
        <f>'Budget Detail FY 2019-26'!N282</f>
        <v>16034</v>
      </c>
      <c r="F18" s="2">
        <f>'Budget Detail FY 2019-26'!O282</f>
        <v>16034</v>
      </c>
      <c r="G18" s="2">
        <f>'Budget Detail FY 2019-26'!P282</f>
        <v>19000</v>
      </c>
      <c r="H18" s="2">
        <f>'Budget Detail FY 2019-26'!Q282</f>
        <v>21500</v>
      </c>
      <c r="I18" s="2">
        <f>'Budget Detail FY 2019-26'!R282</f>
        <v>24000</v>
      </c>
      <c r="J18" s="2">
        <f>'Budget Detail FY 2019-26'!S282</f>
        <v>26500</v>
      </c>
      <c r="K18" s="2">
        <f>'Budget Detail FY 2019-26'!T282</f>
        <v>26500</v>
      </c>
    </row>
    <row r="19" spans="1:11" ht="24" customHeight="1">
      <c r="B19" s="1" t="s">
        <v>656</v>
      </c>
      <c r="C19" s="2">
        <f>'Budget Detail FY 2019-26'!L299</f>
        <v>15639</v>
      </c>
      <c r="D19" s="2">
        <f>'Budget Detail FY 2019-26'!M299</f>
        <v>18140</v>
      </c>
      <c r="E19" s="2">
        <f>'Budget Detail FY 2019-26'!N299</f>
        <v>20363</v>
      </c>
      <c r="F19" s="2">
        <f>'Budget Detail FY 2019-26'!O299</f>
        <v>20363</v>
      </c>
      <c r="G19" s="2">
        <f>'Budget Detail FY 2019-26'!P299</f>
        <v>21000</v>
      </c>
      <c r="H19" s="2">
        <f>'Budget Detail FY 2019-26'!Q299</f>
        <v>21000</v>
      </c>
      <c r="I19" s="2">
        <f>'Budget Detail FY 2019-26'!R299</f>
        <v>22000</v>
      </c>
      <c r="J19" s="2">
        <f>'Budget Detail FY 2019-26'!S299</f>
        <v>22000</v>
      </c>
      <c r="K19" s="2">
        <f>'Budget Detail FY 2019-26'!T299</f>
        <v>22000</v>
      </c>
    </row>
    <row r="20" spans="1:11" ht="15" customHeight="1">
      <c r="C20" s="2"/>
      <c r="D20" s="2"/>
      <c r="E20" s="2"/>
      <c r="F20" s="2"/>
      <c r="G20" s="2"/>
      <c r="H20" s="2"/>
      <c r="I20" s="2"/>
      <c r="J20" s="2"/>
      <c r="K20" s="2"/>
    </row>
    <row r="21" spans="1:11" ht="24" customHeight="1">
      <c r="A21" s="46" t="s">
        <v>657</v>
      </c>
      <c r="C21" s="2">
        <f>'Budget Detail FY 2019-26'!L602</f>
        <v>324725</v>
      </c>
      <c r="D21" s="2">
        <f>'Budget Detail FY 2019-26'!M602</f>
        <v>324025</v>
      </c>
      <c r="E21" s="2">
        <f>'Budget Detail FY 2019-26'!N602</f>
        <v>323225</v>
      </c>
      <c r="F21" s="2">
        <f>'Budget Detail FY 2019-26'!O602</f>
        <v>323225</v>
      </c>
      <c r="G21" s="2">
        <f>'Budget Detail FY 2019-26'!P602</f>
        <v>329375</v>
      </c>
      <c r="H21" s="2">
        <f>'Budget Detail FY 2019-26'!Q602</f>
        <v>330075</v>
      </c>
      <c r="I21" s="2">
        <f>'Budget Detail FY 2019-26'!R602</f>
        <v>0</v>
      </c>
      <c r="J21" s="2">
        <f>'Budget Detail FY 2019-26'!S602</f>
        <v>0</v>
      </c>
      <c r="K21" s="2">
        <f>'Budget Detail FY 2019-26'!T602</f>
        <v>0</v>
      </c>
    </row>
    <row r="22" spans="1:11" ht="15" customHeight="1">
      <c r="A22" s="46"/>
      <c r="C22" s="2"/>
      <c r="D22" s="2"/>
      <c r="E22" s="2"/>
      <c r="F22" s="2"/>
      <c r="G22" s="2"/>
      <c r="H22" s="2"/>
      <c r="I22" s="2"/>
      <c r="J22" s="2"/>
      <c r="K22" s="2"/>
    </row>
    <row r="23" spans="1:11" ht="24" customHeight="1">
      <c r="A23" s="46" t="s">
        <v>658</v>
      </c>
      <c r="C23" s="2"/>
      <c r="D23" s="2"/>
      <c r="E23" s="2"/>
      <c r="F23" s="2"/>
      <c r="G23" s="2"/>
      <c r="H23" s="2"/>
      <c r="I23" s="2"/>
      <c r="J23" s="2"/>
      <c r="K23" s="2"/>
    </row>
    <row r="24" spans="1:11" ht="24" customHeight="1">
      <c r="B24" s="1" t="s">
        <v>771</v>
      </c>
      <c r="C24" s="2">
        <f>'Budget Detail FY 2019-26'!L529</f>
        <v>491695</v>
      </c>
      <c r="D24" s="2">
        <f>'Budget Detail FY 2019-26'!M529</f>
        <v>1074179</v>
      </c>
      <c r="E24" s="2">
        <f>'Budget Detail FY 2019-26'!N529</f>
        <v>553323</v>
      </c>
      <c r="F24" s="2">
        <f>'Budget Detail FY 2019-26'!O529</f>
        <v>1507634</v>
      </c>
      <c r="G24" s="2">
        <f>'Budget Detail FY 2019-26'!P529</f>
        <v>516226</v>
      </c>
      <c r="H24" s="2">
        <f>'Budget Detail FY 2019-26'!Q529</f>
        <v>682510</v>
      </c>
      <c r="I24" s="2">
        <f>'Budget Detail FY 2019-26'!R529</f>
        <v>576688</v>
      </c>
      <c r="J24" s="2">
        <f>'Budget Detail FY 2019-26'!S529</f>
        <v>611678</v>
      </c>
      <c r="K24" s="2">
        <f>'Budget Detail FY 2019-26'!T529</f>
        <v>691092</v>
      </c>
    </row>
    <row r="25" spans="1:11" ht="24" customHeight="1">
      <c r="B25" s="1" t="s">
        <v>660</v>
      </c>
      <c r="C25" s="2">
        <f>'Budget Detail FY 2019-26'!L367</f>
        <v>2858794</v>
      </c>
      <c r="D25" s="2">
        <f>'Budget Detail FY 2019-26'!M367</f>
        <v>1319856</v>
      </c>
      <c r="E25" s="2">
        <f>'Budget Detail FY 2019-26'!N367</f>
        <v>1381670</v>
      </c>
      <c r="F25" s="2">
        <f>'Budget Detail FY 2019-26'!O367</f>
        <v>2986388</v>
      </c>
      <c r="G25" s="2">
        <f>'Budget Detail FY 2019-26'!P367</f>
        <v>5808072</v>
      </c>
      <c r="H25" s="2">
        <f>'Budget Detail FY 2019-26'!Q367</f>
        <v>2129347</v>
      </c>
      <c r="I25" s="2">
        <f>'Budget Detail FY 2019-26'!R367</f>
        <v>2218944</v>
      </c>
      <c r="J25" s="2">
        <f>'Budget Detail FY 2019-26'!S367</f>
        <v>1214481</v>
      </c>
      <c r="K25" s="2">
        <f>'Budget Detail FY 2019-26'!T367</f>
        <v>1422089</v>
      </c>
    </row>
    <row r="26" spans="1:11" s="573" customFormat="1" ht="24" customHeight="1">
      <c r="B26" s="581" t="s">
        <v>1413</v>
      </c>
      <c r="C26" s="2">
        <f>'Budget Detail FY 2019-26'!L452</f>
        <v>0</v>
      </c>
      <c r="D26" s="2">
        <f>'Budget Detail FY 2019-26'!M452</f>
        <v>0</v>
      </c>
      <c r="E26" s="2">
        <f>'Budget Detail FY 2019-26'!N452</f>
        <v>0</v>
      </c>
      <c r="F26" s="2">
        <f>'Budget Detail FY 2019-26'!O452</f>
        <v>0</v>
      </c>
      <c r="G26" s="2">
        <f>'Budget Detail FY 2019-26'!P452</f>
        <v>9584249</v>
      </c>
      <c r="H26" s="2">
        <f>'Budget Detail FY 2019-26'!Q452</f>
        <v>907984</v>
      </c>
      <c r="I26" s="2">
        <f>'Budget Detail FY 2019-26'!R452</f>
        <v>16015774</v>
      </c>
      <c r="J26" s="2">
        <f>'Budget Detail FY 2019-26'!S452</f>
        <v>1936810</v>
      </c>
      <c r="K26" s="2">
        <f>'Budget Detail FY 2019-26'!T452</f>
        <v>1941491</v>
      </c>
    </row>
    <row r="27" spans="1:11" ht="15" customHeight="1">
      <c r="C27" s="2"/>
      <c r="D27" s="2"/>
      <c r="E27" s="2"/>
      <c r="F27" s="2"/>
      <c r="G27" s="2"/>
      <c r="H27" s="2"/>
      <c r="I27" s="2"/>
      <c r="J27" s="2"/>
      <c r="K27" s="2"/>
    </row>
    <row r="28" spans="1:11" ht="24" customHeight="1">
      <c r="A28" s="46" t="s">
        <v>661</v>
      </c>
      <c r="C28" s="2"/>
      <c r="D28" s="2"/>
      <c r="E28" s="2"/>
      <c r="F28" s="2"/>
      <c r="G28" s="2"/>
      <c r="H28" s="2"/>
      <c r="I28" s="2"/>
      <c r="J28" s="2"/>
      <c r="K28" s="2"/>
    </row>
    <row r="29" spans="1:11" ht="24" customHeight="1">
      <c r="B29" s="1" t="s">
        <v>492</v>
      </c>
      <c r="C29" s="2">
        <f>'Budget Detail FY 2019-26'!L636</f>
        <v>4797761</v>
      </c>
      <c r="D29" s="2">
        <f>'Budget Detail FY 2019-26'!M636</f>
        <v>4759975</v>
      </c>
      <c r="E29" s="2">
        <f>'Budget Detail FY 2019-26'!N636</f>
        <v>4652087</v>
      </c>
      <c r="F29" s="2">
        <f>'Budget Detail FY 2019-26'!O636</f>
        <v>5172763</v>
      </c>
      <c r="G29" s="2">
        <f>'Budget Detail FY 2019-26'!P636</f>
        <v>5061271</v>
      </c>
      <c r="H29" s="2">
        <f>'Budget Detail FY 2019-26'!Q636</f>
        <v>5117808</v>
      </c>
      <c r="I29" s="2">
        <f>'Budget Detail FY 2019-26'!R636</f>
        <v>5315705</v>
      </c>
      <c r="J29" s="2">
        <f>'Budget Detail FY 2019-26'!S636</f>
        <v>5516798</v>
      </c>
      <c r="K29" s="2">
        <f>'Budget Detail FY 2019-26'!T636</f>
        <v>5614636</v>
      </c>
    </row>
    <row r="30" spans="1:11" ht="24" customHeight="1">
      <c r="B30" s="1" t="s">
        <v>493</v>
      </c>
      <c r="C30" s="2">
        <f>'Budget Detail FY 2019-26'!L744</f>
        <v>2423306</v>
      </c>
      <c r="D30" s="2">
        <f>'Budget Detail FY 2019-26'!M744</f>
        <v>2217258</v>
      </c>
      <c r="E30" s="2">
        <f>'Budget Detail FY 2019-26'!N744</f>
        <v>1817867</v>
      </c>
      <c r="F30" s="2">
        <f>'Budget Detail FY 2019-26'!O744</f>
        <v>1872422</v>
      </c>
      <c r="G30" s="2">
        <f>'Budget Detail FY 2019-26'!P744</f>
        <v>2275602</v>
      </c>
      <c r="H30" s="2">
        <f>'Budget Detail FY 2019-26'!Q744</f>
        <v>2703903</v>
      </c>
      <c r="I30" s="2">
        <f>'Budget Detail FY 2019-26'!R744</f>
        <v>2884562</v>
      </c>
      <c r="J30" s="2">
        <f>'Budget Detail FY 2019-26'!S744</f>
        <v>2928282</v>
      </c>
      <c r="K30" s="2">
        <f>'Budget Detail FY 2019-26'!T744</f>
        <v>2981096</v>
      </c>
    </row>
    <row r="31" spans="1:11" ht="15" customHeight="1">
      <c r="C31" s="2"/>
      <c r="D31" s="2"/>
      <c r="E31" s="2"/>
      <c r="F31" s="2"/>
      <c r="G31" s="2"/>
      <c r="H31" s="2"/>
      <c r="I31" s="2"/>
      <c r="J31" s="2"/>
      <c r="K31" s="2"/>
    </row>
    <row r="32" spans="1:11" ht="24" customHeight="1">
      <c r="A32" s="46" t="s">
        <v>662</v>
      </c>
      <c r="C32" s="2"/>
      <c r="D32" s="2"/>
      <c r="E32" s="2"/>
      <c r="F32" s="2"/>
      <c r="G32" s="2"/>
      <c r="H32" s="2"/>
      <c r="I32" s="2"/>
      <c r="J32" s="2"/>
      <c r="K32" s="2"/>
    </row>
    <row r="33" spans="1:11" ht="24" customHeight="1">
      <c r="A33" s="46"/>
      <c r="B33" s="1" t="s">
        <v>486</v>
      </c>
      <c r="C33" s="2">
        <f>'Budget Detail FY 2019-26'!L978</f>
        <v>1548772</v>
      </c>
      <c r="D33" s="2">
        <f>'Budget Detail FY 2019-26'!M978</f>
        <v>1588431</v>
      </c>
      <c r="E33" s="2">
        <f>'Budget Detail FY 2019-26'!N978</f>
        <v>1647343</v>
      </c>
      <c r="F33" s="2">
        <f>'Budget Detail FY 2019-26'!O978</f>
        <v>1625446</v>
      </c>
      <c r="G33" s="2">
        <f>'Budget Detail FY 2019-26'!P978</f>
        <v>1692702</v>
      </c>
      <c r="H33" s="2">
        <f>'Budget Detail FY 2019-26'!Q978</f>
        <v>1725716</v>
      </c>
      <c r="I33" s="2">
        <f>'Budget Detail FY 2019-26'!R978</f>
        <v>1775710</v>
      </c>
      <c r="J33" s="2">
        <f>'Budget Detail FY 2019-26'!S978</f>
        <v>1801447</v>
      </c>
      <c r="K33" s="2">
        <f>'Budget Detail FY 2019-26'!T978</f>
        <v>1059087</v>
      </c>
    </row>
    <row r="34" spans="1:11" ht="24" customHeight="1">
      <c r="A34" s="46"/>
      <c r="B34" s="1" t="s">
        <v>663</v>
      </c>
      <c r="C34" s="2">
        <f>'Budget Detail FY 2019-26'!L1037</f>
        <v>105192</v>
      </c>
      <c r="D34" s="2">
        <f>'Budget Detail FY 2019-26'!M1037</f>
        <v>109653</v>
      </c>
      <c r="E34" s="2">
        <f>'Budget Detail FY 2019-26'!N1037</f>
        <v>50500</v>
      </c>
      <c r="F34" s="2">
        <f>'Budget Detail FY 2019-26'!O1037</f>
        <v>105150</v>
      </c>
      <c r="G34" s="2">
        <f>'Budget Detail FY 2019-26'!P1037</f>
        <v>50200</v>
      </c>
      <c r="H34" s="2">
        <f>'Budget Detail FY 2019-26'!Q1037</f>
        <v>50250</v>
      </c>
      <c r="I34" s="2">
        <f>'Budget Detail FY 2019-26'!R1037</f>
        <v>50250</v>
      </c>
      <c r="J34" s="2">
        <f>'Budget Detail FY 2019-26'!S1037</f>
        <v>50250</v>
      </c>
      <c r="K34" s="2">
        <f>'Budget Detail FY 2019-26'!T1037</f>
        <v>50250</v>
      </c>
    </row>
    <row r="35" spans="1:11" ht="15" customHeight="1">
      <c r="C35" s="2"/>
      <c r="D35" s="2"/>
      <c r="E35" s="2"/>
      <c r="F35" s="2"/>
      <c r="G35" s="2"/>
      <c r="H35" s="2"/>
      <c r="I35" s="2"/>
      <c r="J35" s="2"/>
      <c r="K35" s="2"/>
    </row>
    <row r="36" spans="1:11" ht="24" customHeight="1" thickBot="1">
      <c r="A36" s="6"/>
      <c r="B36" s="47" t="s">
        <v>1343</v>
      </c>
      <c r="C36" s="478">
        <f t="shared" ref="C36:K36" si="0">SUM(C9:C35)</f>
        <v>32861673</v>
      </c>
      <c r="D36" s="478">
        <f t="shared" si="0"/>
        <v>31371917</v>
      </c>
      <c r="E36" s="478">
        <f t="shared" si="0"/>
        <v>31149132</v>
      </c>
      <c r="F36" s="478">
        <f t="shared" si="0"/>
        <v>35736268</v>
      </c>
      <c r="G36" s="478">
        <f t="shared" si="0"/>
        <v>47766057</v>
      </c>
      <c r="H36" s="478">
        <f t="shared" si="0"/>
        <v>36718643</v>
      </c>
      <c r="I36" s="478">
        <f t="shared" si="0"/>
        <v>51903731</v>
      </c>
      <c r="J36" s="478">
        <f t="shared" si="0"/>
        <v>37582062</v>
      </c>
      <c r="K36" s="478">
        <f t="shared" si="0"/>
        <v>37729646</v>
      </c>
    </row>
    <row r="37" spans="1:11" ht="15" customHeight="1" thickTop="1"/>
    <row r="38" spans="1:11" ht="15" customHeight="1"/>
    <row r="39" spans="1:11" ht="24" customHeight="1">
      <c r="A39" s="619" t="s">
        <v>650</v>
      </c>
      <c r="B39" s="619"/>
      <c r="C39" s="619"/>
      <c r="D39" s="619"/>
      <c r="E39" s="619"/>
      <c r="F39" s="619"/>
      <c r="G39" s="619"/>
      <c r="H39" s="619"/>
      <c r="I39" s="619"/>
      <c r="J39" s="619"/>
      <c r="K39" s="619"/>
    </row>
    <row r="40" spans="1:11" ht="24" customHeight="1">
      <c r="A40" s="620" t="s">
        <v>1356</v>
      </c>
      <c r="B40" s="620"/>
      <c r="C40" s="620"/>
      <c r="D40" s="620"/>
      <c r="E40" s="620"/>
      <c r="F40" s="620"/>
      <c r="G40" s="620"/>
      <c r="H40" s="620"/>
      <c r="I40" s="620"/>
      <c r="J40" s="620"/>
      <c r="K40" s="620"/>
    </row>
    <row r="41" spans="1:11" ht="24" customHeight="1">
      <c r="A41" s="619" t="s">
        <v>1251</v>
      </c>
      <c r="B41" s="619"/>
      <c r="C41" s="619"/>
      <c r="D41" s="619"/>
      <c r="E41" s="619"/>
      <c r="F41" s="619"/>
      <c r="G41" s="619"/>
      <c r="H41" s="619"/>
      <c r="I41" s="619"/>
      <c r="J41" s="619"/>
      <c r="K41" s="619"/>
    </row>
    <row r="42" spans="1:11" ht="15" customHeight="1"/>
    <row r="43" spans="1:11" ht="15" customHeight="1">
      <c r="C43" s="43"/>
      <c r="D43" s="403"/>
      <c r="E43" s="43" t="s">
        <v>841</v>
      </c>
      <c r="F43" s="403"/>
      <c r="G43" s="43" t="s">
        <v>842</v>
      </c>
      <c r="H43" s="403"/>
      <c r="I43" s="403"/>
      <c r="J43" s="403"/>
      <c r="K43" s="403"/>
    </row>
    <row r="44" spans="1:11" ht="15" customHeight="1">
      <c r="C44" s="43" t="s">
        <v>810</v>
      </c>
      <c r="D44" s="43" t="s">
        <v>840</v>
      </c>
      <c r="E44" s="43" t="s">
        <v>595</v>
      </c>
      <c r="F44" s="43" t="s">
        <v>841</v>
      </c>
      <c r="G44" s="169" t="str">
        <f>'Fund Cover Sheets'!$M$1</f>
        <v>Adopted</v>
      </c>
      <c r="H44" s="43" t="s">
        <v>843</v>
      </c>
      <c r="I44" s="43" t="s">
        <v>844</v>
      </c>
      <c r="J44" s="43" t="s">
        <v>845</v>
      </c>
      <c r="K44" s="43" t="s">
        <v>846</v>
      </c>
    </row>
    <row r="45" spans="1:11" ht="15" customHeight="1" thickBot="1">
      <c r="B45" s="44" t="s">
        <v>651</v>
      </c>
      <c r="C45" s="45" t="s">
        <v>1</v>
      </c>
      <c r="D45" s="45" t="s">
        <v>1</v>
      </c>
      <c r="E45" s="45" t="s">
        <v>565</v>
      </c>
      <c r="F45" s="45" t="s">
        <v>19</v>
      </c>
      <c r="G45" s="45" t="s">
        <v>565</v>
      </c>
      <c r="H45" s="45" t="s">
        <v>19</v>
      </c>
      <c r="I45" s="45" t="s">
        <v>19</v>
      </c>
      <c r="J45" s="45" t="s">
        <v>19</v>
      </c>
      <c r="K45" s="45" t="s">
        <v>19</v>
      </c>
    </row>
    <row r="46" spans="1:11" ht="15" customHeight="1">
      <c r="C46" s="43"/>
      <c r="D46" s="43"/>
      <c r="E46" s="43"/>
      <c r="F46" s="43"/>
      <c r="G46" s="43"/>
      <c r="H46" s="43"/>
      <c r="I46" s="43"/>
      <c r="J46" s="43"/>
    </row>
    <row r="47" spans="1:11" ht="24" customHeight="1">
      <c r="A47" s="46" t="s">
        <v>652</v>
      </c>
      <c r="C47" s="49">
        <f>'Budget Detail FY 2019-26'!L266+'Budget Detail FY 2019-26'!L264</f>
        <v>16038880</v>
      </c>
      <c r="D47" s="49">
        <f>'Budget Detail FY 2019-26'!M266+'Budget Detail FY 2019-26'!M264</f>
        <v>16005561</v>
      </c>
      <c r="E47" s="49">
        <f>'Budget Detail FY 2019-26'!N266+'Budget Detail FY 2019-26'!N264</f>
        <v>17652382</v>
      </c>
      <c r="F47" s="49">
        <f>'Budget Detail FY 2019-26'!O266+'Budget Detail FY 2019-26'!O264</f>
        <v>18662048</v>
      </c>
      <c r="G47" s="49">
        <f>'Budget Detail FY 2019-26'!P266+'Budget Detail FY 2019-26'!P264</f>
        <v>18100270</v>
      </c>
      <c r="H47" s="49">
        <f>'Budget Detail FY 2019-26'!Q266+'Budget Detail FY 2019-26'!Q264</f>
        <v>19363274</v>
      </c>
      <c r="I47" s="49">
        <f>'Budget Detail FY 2019-26'!R266+'Budget Detail FY 2019-26'!R264</f>
        <v>19674340</v>
      </c>
      <c r="J47" s="49">
        <f>'Budget Detail FY 2019-26'!S266+'Budget Detail FY 2019-26'!S264</f>
        <v>20055942</v>
      </c>
      <c r="K47" s="49">
        <f>'Budget Detail FY 2019-26'!T266+'Budget Detail FY 2019-26'!T264</f>
        <v>21811947</v>
      </c>
    </row>
    <row r="48" spans="1:11" ht="15" customHeight="1">
      <c r="A48" s="46"/>
      <c r="C48" s="2"/>
      <c r="D48" s="2"/>
      <c r="E48" s="2"/>
      <c r="F48" s="2"/>
      <c r="G48" s="2"/>
      <c r="H48" s="2"/>
      <c r="I48" s="2"/>
      <c r="J48" s="2"/>
      <c r="K48" s="2"/>
    </row>
    <row r="49" spans="1:11" ht="24" customHeight="1">
      <c r="A49" s="46" t="s">
        <v>653</v>
      </c>
      <c r="C49" s="2"/>
      <c r="D49" s="2"/>
      <c r="E49" s="2"/>
      <c r="F49" s="2"/>
      <c r="G49" s="2"/>
      <c r="H49" s="2"/>
      <c r="I49" s="2"/>
      <c r="J49" s="2"/>
      <c r="K49" s="2"/>
    </row>
    <row r="50" spans="1:11" ht="24" customHeight="1">
      <c r="A50" s="46"/>
      <c r="B50" s="1" t="s">
        <v>582</v>
      </c>
      <c r="C50" s="2">
        <f>'Budget Detail FY 2019-26'!L331</f>
        <v>609195</v>
      </c>
      <c r="D50" s="2">
        <f>'Budget Detail FY 2019-26'!M331</f>
        <v>725197</v>
      </c>
      <c r="E50" s="2">
        <f>'Budget Detail FY 2019-26'!N331</f>
        <v>1117462</v>
      </c>
      <c r="F50" s="2">
        <f>'Budget Detail FY 2019-26'!O331</f>
        <v>961033</v>
      </c>
      <c r="G50" s="2">
        <f>'Budget Detail FY 2019-26'!P331</f>
        <v>2435413</v>
      </c>
      <c r="H50" s="2">
        <f>'Budget Detail FY 2019-26'!Q331</f>
        <v>962045</v>
      </c>
      <c r="I50" s="2">
        <f>'Budget Detail FY 2019-26'!R331</f>
        <v>925000</v>
      </c>
      <c r="J50" s="2">
        <f>'Budget Detail FY 2019-26'!S331</f>
        <v>905000</v>
      </c>
      <c r="K50" s="2">
        <f>'Budget Detail FY 2019-26'!T331</f>
        <v>901933</v>
      </c>
    </row>
    <row r="51" spans="1:11" ht="24" customHeight="1">
      <c r="B51" s="1" t="s">
        <v>654</v>
      </c>
      <c r="C51" s="2">
        <f>'Budget Detail FY 2019-26'!L947</f>
        <v>2189999</v>
      </c>
      <c r="D51" s="2">
        <f>'Budget Detail FY 2019-26'!M947</f>
        <v>2219270</v>
      </c>
      <c r="E51" s="2">
        <f>'Budget Detail FY 2019-26'!N947</f>
        <v>2616762</v>
      </c>
      <c r="F51" s="2">
        <f>'Budget Detail FY 2019-26'!O947</f>
        <v>2325146</v>
      </c>
      <c r="G51" s="2">
        <f>'Budget Detail FY 2019-26'!P947</f>
        <v>2716058</v>
      </c>
      <c r="H51" s="2">
        <f>'Budget Detail FY 2019-26'!Q947</f>
        <v>2848991</v>
      </c>
      <c r="I51" s="2">
        <f>'Budget Detail FY 2019-26'!R947</f>
        <v>2904145</v>
      </c>
      <c r="J51" s="2">
        <f>'Budget Detail FY 2019-26'!S947</f>
        <v>2978279</v>
      </c>
      <c r="K51" s="2">
        <f>'Budget Detail FY 2019-26'!T947</f>
        <v>3061772</v>
      </c>
    </row>
    <row r="52" spans="1:11" ht="24" customHeight="1">
      <c r="B52" s="1" t="s">
        <v>494</v>
      </c>
      <c r="C52" s="2">
        <f>'Budget Detail FY 2019-26'!L858</f>
        <v>377555</v>
      </c>
      <c r="D52" s="2">
        <f>'Budget Detail FY 2019-26'!M858</f>
        <v>5035</v>
      </c>
      <c r="E52" s="2">
        <f>'Budget Detail FY 2019-26'!N858</f>
        <v>240287</v>
      </c>
      <c r="F52" s="2">
        <f>'Budget Detail FY 2019-26'!O858</f>
        <v>224267</v>
      </c>
      <c r="G52" s="2">
        <f>'Budget Detail FY 2019-26'!P858</f>
        <v>5000</v>
      </c>
      <c r="H52" s="2">
        <f>'Budget Detail FY 2019-26'!Q858</f>
        <v>74000</v>
      </c>
      <c r="I52" s="2">
        <f>'Budget Detail FY 2019-26'!R858</f>
        <v>0</v>
      </c>
      <c r="J52" s="2">
        <f>'Budget Detail FY 2019-26'!S858</f>
        <v>0</v>
      </c>
      <c r="K52" s="2">
        <f>'Budget Detail FY 2019-26'!T858</f>
        <v>0</v>
      </c>
    </row>
    <row r="53" spans="1:11" ht="24" customHeight="1">
      <c r="B53" s="1" t="s">
        <v>429</v>
      </c>
      <c r="C53" s="2">
        <f>'Budget Detail FY 2019-26'!L1070</f>
        <v>161559</v>
      </c>
      <c r="D53" s="2">
        <f>'Budget Detail FY 2019-26'!M1070</f>
        <v>923209</v>
      </c>
      <c r="E53" s="2">
        <f>'Budget Detail FY 2019-26'!N1070</f>
        <v>222486</v>
      </c>
      <c r="F53" s="2">
        <f>'Budget Detail FY 2019-26'!O1070</f>
        <v>222447</v>
      </c>
      <c r="G53" s="2">
        <f>'Budget Detail FY 2019-26'!P1070</f>
        <v>223397</v>
      </c>
      <c r="H53" s="2">
        <f>'Budget Detail FY 2019-26'!Q1070</f>
        <v>223124</v>
      </c>
      <c r="I53" s="2">
        <f>'Budget Detail FY 2019-26'!R1070</f>
        <v>224050</v>
      </c>
      <c r="J53" s="2">
        <f>'Budget Detail FY 2019-26'!S1070</f>
        <v>223508</v>
      </c>
      <c r="K53" s="2">
        <f>'Budget Detail FY 2019-26'!T1070</f>
        <v>380054</v>
      </c>
    </row>
    <row r="54" spans="1:11" ht="24" customHeight="1">
      <c r="B54" s="1" t="s">
        <v>431</v>
      </c>
      <c r="C54" s="2">
        <f>'Budget Detail FY 2019-26'!L1093</f>
        <v>421646</v>
      </c>
      <c r="D54" s="2">
        <f>'Budget Detail FY 2019-26'!M1093</f>
        <v>288791</v>
      </c>
      <c r="E54" s="2">
        <f>'Budget Detail FY 2019-26'!N1093</f>
        <v>306052</v>
      </c>
      <c r="F54" s="2">
        <f>'Budget Detail FY 2019-26'!O1093</f>
        <v>294670</v>
      </c>
      <c r="G54" s="2">
        <f>'Budget Detail FY 2019-26'!P1093</f>
        <v>291412</v>
      </c>
      <c r="H54" s="2">
        <f>'Budget Detail FY 2019-26'!Q1093</f>
        <v>83139</v>
      </c>
      <c r="I54" s="2">
        <f>'Budget Detail FY 2019-26'!R1093</f>
        <v>82375</v>
      </c>
      <c r="J54" s="2">
        <f>'Budget Detail FY 2019-26'!S1093</f>
        <v>85010</v>
      </c>
      <c r="K54" s="2">
        <f>'Budget Detail FY 2019-26'!T1093</f>
        <v>87754</v>
      </c>
    </row>
    <row r="55" spans="1:11" ht="24" customHeight="1">
      <c r="B55" s="1" t="s">
        <v>1085</v>
      </c>
      <c r="C55" s="2">
        <f>'Fund Cover Sheets'!C740</f>
        <v>2736</v>
      </c>
      <c r="D55" s="2">
        <f>'Fund Cover Sheets'!D740</f>
        <v>96235</v>
      </c>
      <c r="E55" s="2">
        <f>'Fund Cover Sheets'!E740</f>
        <v>44500</v>
      </c>
      <c r="F55" s="2">
        <f>'Fund Cover Sheets'!F740</f>
        <v>23479</v>
      </c>
      <c r="G55" s="2">
        <f>'Fund Cover Sheets'!G740</f>
        <v>30500</v>
      </c>
      <c r="H55" s="2">
        <f>'Fund Cover Sheets'!H740</f>
        <v>13000</v>
      </c>
      <c r="I55" s="2">
        <f>'Fund Cover Sheets'!I740</f>
        <v>19000</v>
      </c>
      <c r="J55" s="2">
        <f>'Fund Cover Sheets'!J740</f>
        <v>18104</v>
      </c>
      <c r="K55" s="2">
        <f>'Fund Cover Sheets'!K740</f>
        <v>18628</v>
      </c>
    </row>
    <row r="56" spans="1:11" ht="24" customHeight="1">
      <c r="B56" s="1" t="s">
        <v>655</v>
      </c>
      <c r="C56" s="2">
        <f>'Budget Detail FY 2019-26'!L287</f>
        <v>9453</v>
      </c>
      <c r="D56" s="2">
        <f>'Budget Detail FY 2019-26'!M287</f>
        <v>10374</v>
      </c>
      <c r="E56" s="2">
        <f>'Budget Detail FY 2019-26'!N287</f>
        <v>37326</v>
      </c>
      <c r="F56" s="2">
        <f>'Budget Detail FY 2019-26'!O287</f>
        <v>21525</v>
      </c>
      <c r="G56" s="2">
        <f>'Budget Detail FY 2019-26'!P287</f>
        <v>59200</v>
      </c>
      <c r="H56" s="2">
        <f>'Budget Detail FY 2019-26'!Q287</f>
        <v>12200</v>
      </c>
      <c r="I56" s="2">
        <f>'Budget Detail FY 2019-26'!R287</f>
        <v>13640</v>
      </c>
      <c r="J56" s="2">
        <f>'Budget Detail FY 2019-26'!S287</f>
        <v>13640</v>
      </c>
      <c r="K56" s="2">
        <f>'Budget Detail FY 2019-26'!T287</f>
        <v>13640</v>
      </c>
    </row>
    <row r="57" spans="1:11" ht="24" customHeight="1">
      <c r="B57" s="1" t="s">
        <v>656</v>
      </c>
      <c r="C57" s="2">
        <f>'Budget Detail FY 2019-26'!L305</f>
        <v>17013</v>
      </c>
      <c r="D57" s="2">
        <f>'Budget Detail FY 2019-26'!M305</f>
        <v>11713</v>
      </c>
      <c r="E57" s="2">
        <f>'Budget Detail FY 2019-26'!N305</f>
        <v>20326</v>
      </c>
      <c r="F57" s="2">
        <f>'Budget Detail FY 2019-26'!O305</f>
        <v>17200</v>
      </c>
      <c r="G57" s="2">
        <f>'Budget Detail FY 2019-26'!P305</f>
        <v>17200</v>
      </c>
      <c r="H57" s="2">
        <f>'Budget Detail FY 2019-26'!Q305</f>
        <v>17200</v>
      </c>
      <c r="I57" s="2">
        <f>'Budget Detail FY 2019-26'!R305</f>
        <v>18640</v>
      </c>
      <c r="J57" s="2">
        <f>'Budget Detail FY 2019-26'!S305</f>
        <v>18640</v>
      </c>
      <c r="K57" s="2">
        <f>'Budget Detail FY 2019-26'!T305</f>
        <v>18640</v>
      </c>
    </row>
    <row r="58" spans="1:11">
      <c r="C58" s="2"/>
      <c r="D58" s="2"/>
      <c r="E58" s="2"/>
      <c r="F58" s="2"/>
      <c r="G58" s="2"/>
      <c r="H58" s="2"/>
      <c r="I58" s="2"/>
      <c r="J58" s="2"/>
      <c r="K58" s="2"/>
    </row>
    <row r="59" spans="1:11" ht="24" customHeight="1">
      <c r="A59" s="46" t="s">
        <v>657</v>
      </c>
      <c r="C59" s="2">
        <f>'Budget Detail FY 2019-26'!L609</f>
        <v>324725</v>
      </c>
      <c r="D59" s="2">
        <f>'Budget Detail FY 2019-26'!M609</f>
        <v>324025</v>
      </c>
      <c r="E59" s="2">
        <f>'Budget Detail FY 2019-26'!N609</f>
        <v>323225</v>
      </c>
      <c r="F59" s="2">
        <f>'Budget Detail FY 2019-26'!O609</f>
        <v>323225</v>
      </c>
      <c r="G59" s="2">
        <f>'Budget Detail FY 2019-26'!P609</f>
        <v>329375</v>
      </c>
      <c r="H59" s="2">
        <f>'Budget Detail FY 2019-26'!Q609</f>
        <v>330075</v>
      </c>
      <c r="I59" s="2">
        <f>'Budget Detail FY 2019-26'!R609</f>
        <v>0</v>
      </c>
      <c r="J59" s="2">
        <f>'Budget Detail FY 2019-26'!S609</f>
        <v>0</v>
      </c>
      <c r="K59" s="2">
        <f>'Budget Detail FY 2019-26'!T609</f>
        <v>0</v>
      </c>
    </row>
    <row r="60" spans="1:11">
      <c r="A60" s="46"/>
      <c r="C60" s="2"/>
      <c r="D60" s="2"/>
      <c r="E60" s="2"/>
      <c r="F60" s="2"/>
      <c r="G60" s="2"/>
      <c r="H60" s="2"/>
      <c r="I60" s="2"/>
      <c r="J60" s="2"/>
      <c r="K60" s="2"/>
    </row>
    <row r="61" spans="1:11" ht="24" customHeight="1">
      <c r="A61" s="46" t="s">
        <v>658</v>
      </c>
      <c r="C61" s="2"/>
      <c r="D61" s="2"/>
      <c r="E61" s="2"/>
      <c r="F61" s="2"/>
      <c r="G61" s="2"/>
      <c r="H61" s="2"/>
      <c r="I61" s="2"/>
      <c r="J61" s="2"/>
      <c r="K61" s="2"/>
    </row>
    <row r="62" spans="1:11" ht="24" customHeight="1">
      <c r="B62" s="1" t="s">
        <v>771</v>
      </c>
      <c r="C62" s="2">
        <f>'Budget Detail FY 2019-26'!L575+'Budget Detail FY 2019-26'!L571+'Budget Detail FY 2019-26'!L553</f>
        <v>352900</v>
      </c>
      <c r="D62" s="2">
        <f>'Budget Detail FY 2019-26'!M575+'Budget Detail FY 2019-26'!M571+'Budget Detail FY 2019-26'!M553</f>
        <v>1058525</v>
      </c>
      <c r="E62" s="2">
        <f>'Budget Detail FY 2019-26'!N575+'Budget Detail FY 2019-26'!N571+'Budget Detail FY 2019-26'!N553</f>
        <v>756294</v>
      </c>
      <c r="F62" s="2">
        <f>'Budget Detail FY 2019-26'!O575+'Budget Detail FY 2019-26'!O571+'Budget Detail FY 2019-26'!O553</f>
        <v>646144</v>
      </c>
      <c r="G62" s="2">
        <f>'Budget Detail FY 2019-26'!P575+'Budget Detail FY 2019-26'!P571+'Budget Detail FY 2019-26'!P553</f>
        <v>1615998</v>
      </c>
      <c r="H62" s="2">
        <f>'Budget Detail FY 2019-26'!Q575+'Budget Detail FY 2019-26'!Q571+'Budget Detail FY 2019-26'!Q553</f>
        <v>704979</v>
      </c>
      <c r="I62" s="2">
        <f>'Budget Detail FY 2019-26'!R575+'Budget Detail FY 2019-26'!R571+'Budget Detail FY 2019-26'!R553</f>
        <v>576688</v>
      </c>
      <c r="J62" s="2">
        <f>'Budget Detail FY 2019-26'!S575+'Budget Detail FY 2019-26'!S571+'Budget Detail FY 2019-26'!S553</f>
        <v>611678</v>
      </c>
      <c r="K62" s="2">
        <f>'Budget Detail FY 2019-26'!T575+'Budget Detail FY 2019-26'!T571+'Budget Detail FY 2019-26'!T553</f>
        <v>691092</v>
      </c>
    </row>
    <row r="63" spans="1:11" ht="24" customHeight="1">
      <c r="B63" s="1" t="s">
        <v>660</v>
      </c>
      <c r="C63" s="2">
        <f>'Budget Detail FY 2019-26'!L427+'Budget Detail FY 2019-26'!L423+'Budget Detail FY 2019-26'!L380</f>
        <v>2618264</v>
      </c>
      <c r="D63" s="2">
        <f>'Budget Detail FY 2019-26'!M427+'Budget Detail FY 2019-26'!M423+'Budget Detail FY 2019-26'!M380</f>
        <v>1361129</v>
      </c>
      <c r="E63" s="2">
        <f>'Budget Detail FY 2019-26'!N427+'Budget Detail FY 2019-26'!N423+'Budget Detail FY 2019-26'!N380</f>
        <v>3669147</v>
      </c>
      <c r="F63" s="2">
        <f>'Budget Detail FY 2019-26'!O427+'Budget Detail FY 2019-26'!O423+'Budget Detail FY 2019-26'!O380</f>
        <v>3369528</v>
      </c>
      <c r="G63" s="2">
        <f>'Budget Detail FY 2019-26'!P427+'Budget Detail FY 2019-26'!P423+'Budget Detail FY 2019-26'!P380</f>
        <v>5545285</v>
      </c>
      <c r="H63" s="2">
        <f>'Budget Detail FY 2019-26'!Q427+'Budget Detail FY 2019-26'!Q423+'Budget Detail FY 2019-26'!Q380</f>
        <v>2597149</v>
      </c>
      <c r="I63" s="2">
        <f>'Budget Detail FY 2019-26'!R427+'Budget Detail FY 2019-26'!R423+'Budget Detail FY 2019-26'!R380</f>
        <v>2218944</v>
      </c>
      <c r="J63" s="2">
        <f>'Budget Detail FY 2019-26'!S427+'Budget Detail FY 2019-26'!S423+'Budget Detail FY 2019-26'!S380</f>
        <v>1214481</v>
      </c>
      <c r="K63" s="2">
        <f>'Budget Detail FY 2019-26'!T427+'Budget Detail FY 2019-26'!T423+'Budget Detail FY 2019-26'!T380</f>
        <v>1422089</v>
      </c>
    </row>
    <row r="64" spans="1:11" s="573" customFormat="1" ht="24" customHeight="1">
      <c r="B64" s="573" t="s">
        <v>1413</v>
      </c>
      <c r="C64" s="2">
        <f>'Budget Detail FY 2019-26'!L485+'Budget Detail FY 2019-26'!L481</f>
        <v>0</v>
      </c>
      <c r="D64" s="2">
        <f>'Budget Detail FY 2019-26'!M485+'Budget Detail FY 2019-26'!M481</f>
        <v>0</v>
      </c>
      <c r="E64" s="2">
        <f>'Budget Detail FY 2019-26'!N485+'Budget Detail FY 2019-26'!N481</f>
        <v>0</v>
      </c>
      <c r="F64" s="2">
        <f>'Budget Detail FY 2019-26'!O485+'Budget Detail FY 2019-26'!O481</f>
        <v>0</v>
      </c>
      <c r="G64" s="2">
        <f>'Budget Detail FY 2019-26'!P485+'Budget Detail FY 2019-26'!P481</f>
        <v>9584249</v>
      </c>
      <c r="H64" s="2">
        <f>'Budget Detail FY 2019-26'!Q485+'Budget Detail FY 2019-26'!Q481</f>
        <v>907984</v>
      </c>
      <c r="I64" s="2">
        <f>'Budget Detail FY 2019-26'!R485+'Budget Detail FY 2019-26'!R481</f>
        <v>16015774</v>
      </c>
      <c r="J64" s="2">
        <f>'Budget Detail FY 2019-26'!S485+'Budget Detail FY 2019-26'!S481</f>
        <v>1936810</v>
      </c>
      <c r="K64" s="2">
        <f>'Budget Detail FY 2019-26'!T485+'Budget Detail FY 2019-26'!T481</f>
        <v>1941491</v>
      </c>
    </row>
    <row r="65" spans="1:11">
      <c r="C65" s="2"/>
      <c r="D65" s="2"/>
      <c r="E65" s="2"/>
      <c r="F65" s="2"/>
      <c r="G65" s="2"/>
      <c r="H65" s="2"/>
      <c r="I65" s="2"/>
      <c r="J65" s="2"/>
      <c r="K65" s="2"/>
    </row>
    <row r="66" spans="1:11" ht="24" customHeight="1">
      <c r="A66" s="46" t="s">
        <v>661</v>
      </c>
      <c r="C66" s="2"/>
      <c r="D66" s="2"/>
      <c r="E66" s="2"/>
      <c r="F66" s="2"/>
      <c r="G66" s="2"/>
      <c r="H66" s="2"/>
      <c r="I66" s="2"/>
      <c r="J66" s="2"/>
      <c r="K66" s="2"/>
    </row>
    <row r="67" spans="1:11" ht="24" customHeight="1">
      <c r="B67" s="1" t="s">
        <v>492</v>
      </c>
      <c r="C67" s="2">
        <f>'Budget Detail FY 2019-26'!L710</f>
        <v>3848997</v>
      </c>
      <c r="D67" s="2">
        <f>'Budget Detail FY 2019-26'!M710</f>
        <v>5024758</v>
      </c>
      <c r="E67" s="2">
        <f>'Budget Detail FY 2019-26'!N710</f>
        <v>5828132</v>
      </c>
      <c r="F67" s="2">
        <f>'Budget Detail FY 2019-26'!O710</f>
        <v>4819968</v>
      </c>
      <c r="G67" s="2">
        <f>'Budget Detail FY 2019-26'!P710</f>
        <v>6081733</v>
      </c>
      <c r="H67" s="2">
        <f>'Budget Detail FY 2019-26'!Q710</f>
        <v>5627880</v>
      </c>
      <c r="I67" s="2">
        <f>'Budget Detail FY 2019-26'!R710</f>
        <v>3700738</v>
      </c>
      <c r="J67" s="2">
        <f>'Budget Detail FY 2019-26'!S710</f>
        <v>3875626</v>
      </c>
      <c r="K67" s="2">
        <f>'Budget Detail FY 2019-26'!T710</f>
        <v>3756862</v>
      </c>
    </row>
    <row r="68" spans="1:11" ht="24" customHeight="1">
      <c r="B68" s="1" t="s">
        <v>493</v>
      </c>
      <c r="C68" s="2">
        <f>'Budget Detail FY 2019-26'!L814+'Budget Detail FY 2019-26'!L812</f>
        <v>2724110</v>
      </c>
      <c r="D68" s="2">
        <f>'Budget Detail FY 2019-26'!M814+'Budget Detail FY 2019-26'!M812</f>
        <v>2105121</v>
      </c>
      <c r="E68" s="2">
        <f>'Budget Detail FY 2019-26'!N814+'Budget Detail FY 2019-26'!N812</f>
        <v>2286552</v>
      </c>
      <c r="F68" s="2">
        <f>'Budget Detail FY 2019-26'!O814+'Budget Detail FY 2019-26'!O812</f>
        <v>2249782</v>
      </c>
      <c r="G68" s="2">
        <f>'Budget Detail FY 2019-26'!P814+'Budget Detail FY 2019-26'!P812</f>
        <v>2428579</v>
      </c>
      <c r="H68" s="2">
        <f>'Budget Detail FY 2019-26'!Q814+'Budget Detail FY 2019-26'!Q812</f>
        <v>2541054</v>
      </c>
      <c r="I68" s="2">
        <f>'Budget Detail FY 2019-26'!R814+'Budget Detail FY 2019-26'!R812</f>
        <v>2412890</v>
      </c>
      <c r="J68" s="2">
        <f>'Budget Detail FY 2019-26'!S814+'Budget Detail FY 2019-26'!S812</f>
        <v>3286883</v>
      </c>
      <c r="K68" s="2">
        <f>'Budget Detail FY 2019-26'!T814+'Budget Detail FY 2019-26'!T812</f>
        <v>2160908</v>
      </c>
    </row>
    <row r="69" spans="1:11">
      <c r="C69" s="2"/>
      <c r="D69" s="2"/>
      <c r="E69" s="2"/>
      <c r="F69" s="2"/>
      <c r="G69" s="2"/>
      <c r="H69" s="2"/>
      <c r="I69" s="2"/>
      <c r="J69" s="2"/>
      <c r="K69" s="2"/>
    </row>
    <row r="70" spans="1:11" ht="24" customHeight="1">
      <c r="A70" s="46" t="s">
        <v>664</v>
      </c>
      <c r="C70" s="2"/>
      <c r="D70" s="2"/>
      <c r="E70" s="2"/>
      <c r="F70" s="2"/>
      <c r="G70" s="2"/>
      <c r="H70" s="2"/>
      <c r="I70" s="2"/>
      <c r="J70" s="2"/>
      <c r="K70" s="2"/>
    </row>
    <row r="71" spans="1:11" ht="24" customHeight="1">
      <c r="A71" s="46"/>
      <c r="B71" s="1" t="s">
        <v>486</v>
      </c>
      <c r="C71" s="2">
        <f>'Budget Detail FY 2019-26'!L1018</f>
        <v>1504857</v>
      </c>
      <c r="D71" s="2">
        <f>'Budget Detail FY 2019-26'!M1018</f>
        <v>1564096</v>
      </c>
      <c r="E71" s="2">
        <f>'Budget Detail FY 2019-26'!N1018</f>
        <v>1664378</v>
      </c>
      <c r="F71" s="2">
        <f>'Budget Detail FY 2019-26'!O1018</f>
        <v>1608636</v>
      </c>
      <c r="G71" s="2">
        <f>'Budget Detail FY 2019-26'!P1018</f>
        <v>1709443</v>
      </c>
      <c r="H71" s="2">
        <f>'Budget Detail FY 2019-26'!Q1018</f>
        <v>1761555</v>
      </c>
      <c r="I71" s="2">
        <f>'Budget Detail FY 2019-26'!R1018</f>
        <v>1816003</v>
      </c>
      <c r="J71" s="2">
        <f>'Budget Detail FY 2019-26'!S1018</f>
        <v>1851550</v>
      </c>
      <c r="K71" s="2">
        <f>'Budget Detail FY 2019-26'!T1018</f>
        <v>1023181</v>
      </c>
    </row>
    <row r="72" spans="1:11" ht="24" customHeight="1">
      <c r="A72" s="46"/>
      <c r="B72" s="1" t="s">
        <v>663</v>
      </c>
      <c r="C72" s="2">
        <f>'Budget Detail FY 2019-26'!L1047</f>
        <v>80375</v>
      </c>
      <c r="D72" s="2">
        <f>'Budget Detail FY 2019-26'!M1047</f>
        <v>69330</v>
      </c>
      <c r="E72" s="2">
        <f>'Budget Detail FY 2019-26'!N1047</f>
        <v>75500</v>
      </c>
      <c r="F72" s="2">
        <f>'Budget Detail FY 2019-26'!O1047</f>
        <v>75500</v>
      </c>
      <c r="G72" s="2">
        <f>'Budget Detail FY 2019-26'!P1047</f>
        <v>95500</v>
      </c>
      <c r="H72" s="2">
        <f>'Budget Detail FY 2019-26'!Q1047</f>
        <v>75500</v>
      </c>
      <c r="I72" s="2">
        <f>'Budget Detail FY 2019-26'!R1047</f>
        <v>75500</v>
      </c>
      <c r="J72" s="2">
        <f>'Budget Detail FY 2019-26'!S1047</f>
        <v>75500</v>
      </c>
      <c r="K72" s="2">
        <f>'Budget Detail FY 2019-26'!T1047</f>
        <v>51410</v>
      </c>
    </row>
    <row r="73" spans="1:11">
      <c r="C73" s="2"/>
      <c r="D73" s="2"/>
      <c r="E73" s="2"/>
      <c r="F73" s="2"/>
      <c r="G73" s="2"/>
      <c r="H73" s="2"/>
      <c r="I73" s="2"/>
      <c r="J73" s="2"/>
      <c r="K73" s="2"/>
    </row>
    <row r="74" spans="1:11" ht="24" customHeight="1" thickBot="1">
      <c r="A74" s="6"/>
      <c r="B74" s="47" t="s">
        <v>1344</v>
      </c>
      <c r="C74" s="478">
        <f>SUM(C47:C73)</f>
        <v>31282264</v>
      </c>
      <c r="D74" s="478">
        <f t="shared" ref="D74:K74" si="1">SUM(D47:D73)</f>
        <v>31792369</v>
      </c>
      <c r="E74" s="478">
        <f t="shared" si="1"/>
        <v>36860811</v>
      </c>
      <c r="F74" s="478">
        <f t="shared" si="1"/>
        <v>35844598</v>
      </c>
      <c r="G74" s="478">
        <f t="shared" si="1"/>
        <v>51268612</v>
      </c>
      <c r="H74" s="478">
        <f t="shared" si="1"/>
        <v>38143149</v>
      </c>
      <c r="I74" s="478">
        <f t="shared" si="1"/>
        <v>50677727</v>
      </c>
      <c r="J74" s="478">
        <f t="shared" si="1"/>
        <v>37150651</v>
      </c>
      <c r="K74" s="478">
        <f t="shared" si="1"/>
        <v>37341401</v>
      </c>
    </row>
    <row r="75" spans="1:11" ht="15.75" thickTop="1"/>
    <row r="407" spans="14:19">
      <c r="N407" s="1">
        <v>6000</v>
      </c>
      <c r="O407" s="375">
        <v>6000</v>
      </c>
      <c r="P407" s="375">
        <v>6000</v>
      </c>
      <c r="Q407" s="375">
        <v>6000</v>
      </c>
      <c r="R407" s="375">
        <v>6000</v>
      </c>
    </row>
    <row r="409" spans="14:19">
      <c r="S409" s="1" t="s">
        <v>1231</v>
      </c>
    </row>
  </sheetData>
  <mergeCells count="6">
    <mergeCell ref="A41:K41"/>
    <mergeCell ref="A1:K1"/>
    <mergeCell ref="A2:K2"/>
    <mergeCell ref="A3:K3"/>
    <mergeCell ref="A39:K39"/>
    <mergeCell ref="A40:K40"/>
  </mergeCells>
  <phoneticPr fontId="53" type="noConversion"/>
  <printOptions horizontalCentered="1"/>
  <pageMargins left="0" right="0" top="0.25" bottom="0.25" header="0" footer="0"/>
  <pageSetup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09"/>
  <sheetViews>
    <sheetView zoomScale="75" zoomScaleNormal="75" workbookViewId="0">
      <selection activeCell="N1" sqref="N1"/>
    </sheetView>
  </sheetViews>
  <sheetFormatPr defaultColWidth="10.42578125" defaultRowHeight="15"/>
  <cols>
    <col min="1" max="1" width="3.7109375" style="1" customWidth="1"/>
    <col min="2" max="2" width="25.85546875" style="1" customWidth="1"/>
    <col min="3" max="3" width="14.7109375" style="1" customWidth="1"/>
    <col min="4" max="6" width="13.7109375" style="1" customWidth="1"/>
    <col min="7" max="7" width="14.28515625" style="1" bestFit="1" customWidth="1"/>
    <col min="8" max="10" width="13.7109375" style="1" customWidth="1"/>
    <col min="11" max="11" width="17.28515625" style="1" bestFit="1" customWidth="1"/>
    <col min="12" max="12" width="14.28515625" style="1" bestFit="1" customWidth="1"/>
    <col min="13" max="13" width="14.7109375" style="1" customWidth="1"/>
    <col min="14" max="16384" width="10.42578125" style="1"/>
  </cols>
  <sheetData>
    <row r="1" spans="1:13" ht="24" customHeight="1">
      <c r="A1" s="619" t="s">
        <v>650</v>
      </c>
      <c r="B1" s="619"/>
      <c r="C1" s="619"/>
      <c r="D1" s="619"/>
      <c r="E1" s="619"/>
      <c r="F1" s="619"/>
      <c r="G1" s="619"/>
      <c r="H1" s="619"/>
      <c r="I1" s="619"/>
      <c r="J1" s="619"/>
      <c r="K1" s="619"/>
      <c r="L1" s="619"/>
      <c r="M1" s="619"/>
    </row>
    <row r="2" spans="1:13" ht="24" customHeight="1">
      <c r="A2" s="620" t="s">
        <v>1349</v>
      </c>
      <c r="B2" s="620"/>
      <c r="C2" s="620"/>
      <c r="D2" s="620"/>
      <c r="E2" s="620"/>
      <c r="F2" s="620"/>
      <c r="G2" s="620"/>
      <c r="H2" s="620"/>
      <c r="I2" s="620"/>
      <c r="J2" s="620"/>
      <c r="K2" s="620"/>
      <c r="L2" s="620"/>
      <c r="M2" s="620"/>
    </row>
    <row r="3" spans="1:13" ht="24" customHeight="1">
      <c r="A3" s="619" t="s">
        <v>1252</v>
      </c>
      <c r="B3" s="619"/>
      <c r="C3" s="619"/>
      <c r="D3" s="619"/>
      <c r="E3" s="619"/>
      <c r="F3" s="619"/>
      <c r="G3" s="619"/>
      <c r="H3" s="619"/>
      <c r="I3" s="619"/>
      <c r="J3" s="619"/>
      <c r="K3" s="619"/>
      <c r="L3" s="619"/>
      <c r="M3" s="619"/>
    </row>
    <row r="4" spans="1:13" ht="15" customHeight="1"/>
    <row r="5" spans="1:13" ht="15" customHeight="1">
      <c r="L5" s="43" t="s">
        <v>665</v>
      </c>
    </row>
    <row r="6" spans="1:13" ht="15" customHeight="1">
      <c r="D6" s="43" t="s">
        <v>666</v>
      </c>
      <c r="E6" s="43" t="s">
        <v>667</v>
      </c>
      <c r="F6" s="43" t="s">
        <v>668</v>
      </c>
      <c r="G6" s="43" t="s">
        <v>669</v>
      </c>
      <c r="H6" s="43" t="s">
        <v>670</v>
      </c>
      <c r="I6" s="43" t="s">
        <v>671</v>
      </c>
      <c r="J6" s="43" t="s">
        <v>672</v>
      </c>
      <c r="K6" s="43" t="s">
        <v>673</v>
      </c>
      <c r="L6" s="43" t="s">
        <v>674</v>
      </c>
      <c r="M6" s="43" t="s">
        <v>675</v>
      </c>
    </row>
    <row r="7" spans="1:13" ht="15" customHeight="1" thickBot="1">
      <c r="A7" s="44"/>
      <c r="B7" s="44" t="s">
        <v>651</v>
      </c>
      <c r="C7" s="50" t="s">
        <v>596</v>
      </c>
      <c r="D7" s="50" t="s">
        <v>676</v>
      </c>
      <c r="E7" s="45" t="s">
        <v>677</v>
      </c>
      <c r="F7" s="45" t="s">
        <v>678</v>
      </c>
      <c r="G7" s="45" t="s">
        <v>679</v>
      </c>
      <c r="H7" s="45" t="s">
        <v>680</v>
      </c>
      <c r="I7" s="45" t="s">
        <v>681</v>
      </c>
      <c r="J7" s="45" t="s">
        <v>682</v>
      </c>
      <c r="K7" s="45" t="s">
        <v>683</v>
      </c>
      <c r="L7" s="45" t="s">
        <v>684</v>
      </c>
      <c r="M7" s="45" t="s">
        <v>685</v>
      </c>
    </row>
    <row r="8" spans="1:13" ht="15" customHeight="1">
      <c r="C8" s="51"/>
      <c r="D8" s="51"/>
      <c r="E8" s="43"/>
      <c r="F8" s="43"/>
      <c r="G8" s="43"/>
      <c r="H8" s="43"/>
      <c r="I8" s="43"/>
      <c r="J8" s="43"/>
      <c r="K8" s="43"/>
      <c r="L8" s="43"/>
      <c r="M8" s="43"/>
    </row>
    <row r="9" spans="1:13" ht="15" customHeight="1"/>
    <row r="10" spans="1:13" ht="24" customHeight="1">
      <c r="A10" s="46" t="s">
        <v>652</v>
      </c>
      <c r="C10" s="49">
        <f>'Fund Cover Sheets'!G11</f>
        <v>12089017</v>
      </c>
      <c r="D10" s="49">
        <f>'Fund Cover Sheets'!G12</f>
        <v>3401780</v>
      </c>
      <c r="E10" s="49">
        <f>'Fund Cover Sheets'!G13</f>
        <v>524500</v>
      </c>
      <c r="F10" s="49">
        <f>'Fund Cover Sheets'!G14</f>
        <v>116850</v>
      </c>
      <c r="G10" s="49">
        <f>'Fund Cover Sheets'!G15</f>
        <v>1781123</v>
      </c>
      <c r="H10" s="49">
        <f>'Fund Cover Sheets'!G16</f>
        <v>20000</v>
      </c>
      <c r="I10" s="49">
        <f>'Fund Cover Sheets'!G17</f>
        <v>37000</v>
      </c>
      <c r="J10" s="49">
        <f>'Fund Cover Sheets'!G18</f>
        <v>95000</v>
      </c>
      <c r="K10" s="49">
        <v>0</v>
      </c>
      <c r="L10" s="49">
        <f>'Fund Cover Sheets'!G21</f>
        <v>35000</v>
      </c>
      <c r="M10" s="49">
        <f>SUM(C10:L10)</f>
        <v>18100270</v>
      </c>
    </row>
    <row r="11" spans="1:13" ht="15" customHeight="1">
      <c r="A11" s="46"/>
      <c r="C11" s="2"/>
      <c r="D11" s="2"/>
      <c r="E11" s="2"/>
      <c r="F11" s="2"/>
      <c r="G11" s="2"/>
      <c r="H11" s="2"/>
      <c r="I11" s="2"/>
      <c r="J11" s="2"/>
      <c r="K11" s="2"/>
      <c r="L11" s="2"/>
      <c r="M11" s="2"/>
    </row>
    <row r="12" spans="1:13" ht="24" customHeight="1">
      <c r="A12" s="46" t="s">
        <v>653</v>
      </c>
      <c r="C12" s="2"/>
      <c r="D12" s="2"/>
      <c r="E12" s="2"/>
      <c r="F12" s="2"/>
      <c r="G12" s="2"/>
      <c r="H12" s="2"/>
      <c r="I12" s="2"/>
      <c r="J12" s="2"/>
      <c r="K12" s="2"/>
      <c r="L12" s="2"/>
      <c r="M12" s="2"/>
    </row>
    <row r="13" spans="1:13" ht="24" customHeight="1">
      <c r="A13" s="46"/>
      <c r="B13" s="1" t="s">
        <v>582</v>
      </c>
      <c r="C13" s="2">
        <v>0</v>
      </c>
      <c r="D13" s="2">
        <f>'Fund Cover Sheets'!G131</f>
        <v>1258019</v>
      </c>
      <c r="E13" s="2">
        <v>0</v>
      </c>
      <c r="F13" s="2">
        <v>0</v>
      </c>
      <c r="G13" s="2">
        <v>0</v>
      </c>
      <c r="H13" s="2">
        <f>'Fund Cover Sheets'!G132</f>
        <v>2000</v>
      </c>
      <c r="I13" s="2">
        <v>0</v>
      </c>
      <c r="J13" s="2">
        <v>0</v>
      </c>
      <c r="K13" s="2">
        <v>0</v>
      </c>
      <c r="L13" s="2">
        <v>0</v>
      </c>
      <c r="M13" s="2">
        <f>SUM(C13:L13)</f>
        <v>1260019</v>
      </c>
    </row>
    <row r="14" spans="1:13" ht="24" customHeight="1">
      <c r="B14" s="1" t="s">
        <v>654</v>
      </c>
      <c r="C14" s="2">
        <v>0</v>
      </c>
      <c r="D14" s="2">
        <f>'Fund Cover Sheets'!G527</f>
        <v>334250</v>
      </c>
      <c r="E14" s="2">
        <v>0</v>
      </c>
      <c r="F14" s="2">
        <v>0</v>
      </c>
      <c r="G14" s="2">
        <f>'Fund Cover Sheets'!G528</f>
        <v>650000</v>
      </c>
      <c r="H14" s="2">
        <f>'Fund Cover Sheets'!G529</f>
        <v>250</v>
      </c>
      <c r="I14" s="2">
        <f>'Fund Cover Sheets'!G530</f>
        <v>0</v>
      </c>
      <c r="J14" s="2">
        <f>'Fund Cover Sheets'!G531</f>
        <v>223709</v>
      </c>
      <c r="K14" s="2">
        <v>0</v>
      </c>
      <c r="L14" s="2">
        <f>'Fund Cover Sheets'!G534</f>
        <v>1434849</v>
      </c>
      <c r="M14" s="2">
        <f t="shared" ref="M14:M20" si="0">SUM(C14:L14)</f>
        <v>2643058</v>
      </c>
    </row>
    <row r="15" spans="1:13" ht="24" customHeight="1">
      <c r="B15" s="1" t="s">
        <v>494</v>
      </c>
      <c r="C15" s="2">
        <v>0</v>
      </c>
      <c r="D15" s="2">
        <f>'Fund Cover Sheets'!G488</f>
        <v>0</v>
      </c>
      <c r="E15" s="2">
        <v>0</v>
      </c>
      <c r="F15" s="2">
        <v>0</v>
      </c>
      <c r="G15" s="2">
        <v>0</v>
      </c>
      <c r="H15" s="2">
        <v>0</v>
      </c>
      <c r="I15" s="2">
        <v>0</v>
      </c>
      <c r="J15" s="2">
        <v>0</v>
      </c>
      <c r="K15" s="2">
        <f>'Fund Cover Sheets'!G489</f>
        <v>25760</v>
      </c>
      <c r="L15" s="2">
        <v>0</v>
      </c>
      <c r="M15" s="2">
        <f>SUM(C15:L15)</f>
        <v>25760</v>
      </c>
    </row>
    <row r="16" spans="1:13" ht="24" customHeight="1">
      <c r="B16" s="1" t="s">
        <v>429</v>
      </c>
      <c r="C16" s="2">
        <f>'Fund Cover Sheets'!G660</f>
        <v>260727</v>
      </c>
      <c r="D16" s="2">
        <v>0</v>
      </c>
      <c r="E16" s="2">
        <v>0</v>
      </c>
      <c r="F16" s="2">
        <v>0</v>
      </c>
      <c r="G16" s="2">
        <v>0</v>
      </c>
      <c r="H16" s="2">
        <v>0</v>
      </c>
      <c r="I16" s="2">
        <v>0</v>
      </c>
      <c r="J16" s="2">
        <v>0</v>
      </c>
      <c r="K16" s="2">
        <v>0</v>
      </c>
      <c r="L16" s="2">
        <v>0</v>
      </c>
      <c r="M16" s="2">
        <f>SUM(C16:L16)</f>
        <v>260727</v>
      </c>
    </row>
    <row r="17" spans="1:13" ht="24" customHeight="1">
      <c r="B17" s="1" t="s">
        <v>431</v>
      </c>
      <c r="C17" s="2">
        <f>'Fund Cover Sheets'!G695</f>
        <v>70000</v>
      </c>
      <c r="D17" s="2">
        <v>0</v>
      </c>
      <c r="E17" s="2">
        <v>0</v>
      </c>
      <c r="F17" s="2">
        <v>0</v>
      </c>
      <c r="G17" s="2">
        <v>0</v>
      </c>
      <c r="H17" s="2">
        <v>0</v>
      </c>
      <c r="I17" s="2">
        <v>0</v>
      </c>
      <c r="J17" s="2">
        <v>0</v>
      </c>
      <c r="K17" s="2">
        <v>0</v>
      </c>
      <c r="L17" s="2">
        <v>0</v>
      </c>
      <c r="M17" s="2">
        <f t="shared" si="0"/>
        <v>70000</v>
      </c>
    </row>
    <row r="18" spans="1:13" ht="24" customHeight="1">
      <c r="B18" s="1" t="s">
        <v>1085</v>
      </c>
      <c r="C18" s="2">
        <f>'Fund Cover Sheets'!G732</f>
        <v>48526</v>
      </c>
      <c r="D18" s="2">
        <v>0</v>
      </c>
      <c r="E18" s="2">
        <v>0</v>
      </c>
      <c r="F18" s="2">
        <v>0</v>
      </c>
      <c r="G18" s="2">
        <v>0</v>
      </c>
      <c r="H18" s="2">
        <v>0</v>
      </c>
      <c r="I18" s="2">
        <v>0</v>
      </c>
      <c r="J18" s="2">
        <v>0</v>
      </c>
      <c r="K18" s="2">
        <v>0</v>
      </c>
      <c r="L18" s="2">
        <v>0</v>
      </c>
      <c r="M18" s="2">
        <f t="shared" si="0"/>
        <v>48526</v>
      </c>
    </row>
    <row r="19" spans="1:13" ht="24" customHeight="1">
      <c r="B19" s="1" t="s">
        <v>655</v>
      </c>
      <c r="C19" s="2">
        <f>'Fund Cover Sheets'!G62</f>
        <v>19000</v>
      </c>
      <c r="D19" s="2">
        <v>0</v>
      </c>
      <c r="E19" s="2">
        <v>0</v>
      </c>
      <c r="F19" s="2">
        <v>0</v>
      </c>
      <c r="G19" s="2">
        <v>0</v>
      </c>
      <c r="H19" s="2">
        <v>0</v>
      </c>
      <c r="I19" s="2">
        <v>0</v>
      </c>
      <c r="J19" s="2">
        <v>0</v>
      </c>
      <c r="K19" s="2">
        <v>0</v>
      </c>
      <c r="L19" s="2">
        <v>0</v>
      </c>
      <c r="M19" s="2">
        <f>SUM(C19:L19)</f>
        <v>19000</v>
      </c>
    </row>
    <row r="20" spans="1:13" ht="24" customHeight="1">
      <c r="B20" s="1" t="s">
        <v>656</v>
      </c>
      <c r="C20" s="2">
        <f>'Fund Cover Sheets'!G97</f>
        <v>21000</v>
      </c>
      <c r="D20" s="2">
        <v>0</v>
      </c>
      <c r="E20" s="2">
        <v>0</v>
      </c>
      <c r="F20" s="2">
        <v>0</v>
      </c>
      <c r="G20" s="2">
        <v>0</v>
      </c>
      <c r="H20" s="2">
        <v>0</v>
      </c>
      <c r="I20" s="2">
        <v>0</v>
      </c>
      <c r="J20" s="2">
        <v>0</v>
      </c>
      <c r="K20" s="2">
        <v>0</v>
      </c>
      <c r="L20" s="2">
        <v>0</v>
      </c>
      <c r="M20" s="2">
        <f t="shared" si="0"/>
        <v>21000</v>
      </c>
    </row>
    <row r="21" spans="1:13">
      <c r="C21" s="2"/>
      <c r="D21" s="2"/>
      <c r="E21" s="2"/>
      <c r="F21" s="2"/>
      <c r="G21" s="2"/>
      <c r="H21" s="2"/>
      <c r="I21" s="2"/>
      <c r="J21" s="2"/>
      <c r="K21" s="2"/>
      <c r="L21" s="2"/>
      <c r="M21" s="2"/>
    </row>
    <row r="22" spans="1:13" ht="24" customHeight="1">
      <c r="A22" s="46" t="s">
        <v>657</v>
      </c>
      <c r="C22" s="2">
        <v>0</v>
      </c>
      <c r="D22" s="2">
        <v>0</v>
      </c>
      <c r="E22" s="2">
        <f>'Fund Cover Sheets'!G347</f>
        <v>8000</v>
      </c>
      <c r="F22" s="2">
        <v>0</v>
      </c>
      <c r="G22" s="2">
        <v>0</v>
      </c>
      <c r="H22" s="2">
        <v>0</v>
      </c>
      <c r="I22" s="2">
        <v>0</v>
      </c>
      <c r="J22" s="2">
        <v>0</v>
      </c>
      <c r="K22" s="2">
        <v>0</v>
      </c>
      <c r="L22" s="2">
        <f>'Fund Cover Sheets'!G350</f>
        <v>321375</v>
      </c>
      <c r="M22" s="2">
        <f>SUM(C22:L22)</f>
        <v>329375</v>
      </c>
    </row>
    <row r="23" spans="1:13" ht="15" customHeight="1">
      <c r="A23" s="46"/>
      <c r="C23" s="2"/>
      <c r="D23" s="2"/>
      <c r="E23" s="2"/>
      <c r="F23" s="2"/>
      <c r="G23" s="2"/>
      <c r="H23" s="2"/>
      <c r="I23" s="2"/>
      <c r="J23" s="2"/>
      <c r="K23" s="2"/>
      <c r="L23" s="2"/>
      <c r="M23" s="2"/>
    </row>
    <row r="24" spans="1:13" ht="24" customHeight="1">
      <c r="A24" s="46" t="s">
        <v>658</v>
      </c>
      <c r="C24" s="2"/>
      <c r="D24" s="2"/>
      <c r="E24" s="2"/>
      <c r="F24" s="2"/>
      <c r="G24" s="2"/>
      <c r="H24" s="2"/>
      <c r="I24" s="2"/>
      <c r="J24" s="2"/>
      <c r="K24" s="2"/>
      <c r="L24" s="2"/>
      <c r="M24" s="2"/>
    </row>
    <row r="25" spans="1:13" ht="24" customHeight="1">
      <c r="B25" s="1" t="s">
        <v>771</v>
      </c>
      <c r="C25" s="2">
        <v>0</v>
      </c>
      <c r="D25" s="2">
        <v>0</v>
      </c>
      <c r="E25" s="2">
        <f>'Fund Cover Sheets'!G271</f>
        <v>109500</v>
      </c>
      <c r="F25" s="2">
        <f>'Fund Cover Sheets'!G272</f>
        <v>7800</v>
      </c>
      <c r="G25" s="2">
        <f>'Fund Cover Sheets'!G273</f>
        <v>294830</v>
      </c>
      <c r="H25" s="2">
        <f>'Fund Cover Sheets'!G274</f>
        <v>1000</v>
      </c>
      <c r="I25" s="2">
        <f>'Fund Cover Sheets'!G275</f>
        <v>102096</v>
      </c>
      <c r="J25" s="2">
        <f>'Fund Cover Sheets'!G276</f>
        <v>1000</v>
      </c>
      <c r="K25" s="2">
        <v>0</v>
      </c>
      <c r="L25" s="2">
        <f>'Fund Cover Sheets'!G279</f>
        <v>0</v>
      </c>
      <c r="M25" s="2">
        <f>SUM(C25:L25)</f>
        <v>516226</v>
      </c>
    </row>
    <row r="26" spans="1:13" ht="24" customHeight="1">
      <c r="B26" s="1" t="s">
        <v>660</v>
      </c>
      <c r="C26" s="2">
        <v>0</v>
      </c>
      <c r="D26" s="2">
        <f>'Fund Cover Sheets'!G169</f>
        <v>0</v>
      </c>
      <c r="E26" s="5">
        <f>'Fund Cover Sheets'!G170</f>
        <v>105000</v>
      </c>
      <c r="F26" s="2">
        <v>0</v>
      </c>
      <c r="G26" s="2">
        <f>'Fund Cover Sheets'!G171</f>
        <v>785000</v>
      </c>
      <c r="H26" s="2">
        <f>'Fund Cover Sheets'!G172</f>
        <v>500</v>
      </c>
      <c r="I26" s="2">
        <f>'Fund Cover Sheets'!G173</f>
        <v>2521322</v>
      </c>
      <c r="J26" s="2">
        <f>'Fund Cover Sheets'!G174</f>
        <v>0</v>
      </c>
      <c r="K26" s="2">
        <v>0</v>
      </c>
      <c r="L26" s="2">
        <f>'Fund Cover Sheets'!G177</f>
        <v>2396250</v>
      </c>
      <c r="M26" s="2">
        <f>SUM(C26:L26)</f>
        <v>5808072</v>
      </c>
    </row>
    <row r="27" spans="1:13" s="581" customFormat="1" ht="24" customHeight="1">
      <c r="B27" s="581" t="s">
        <v>1413</v>
      </c>
      <c r="C27" s="2">
        <v>0</v>
      </c>
      <c r="D27" s="2">
        <v>0</v>
      </c>
      <c r="E27" s="5">
        <f>'Fund Cover Sheets'!G219</f>
        <v>35000</v>
      </c>
      <c r="F27" s="2">
        <v>0</v>
      </c>
      <c r="G27" s="2">
        <f>'Fund Cover Sheets'!G220</f>
        <v>147738</v>
      </c>
      <c r="H27" s="2">
        <f>'Fund Cover Sheets'!G221</f>
        <v>3000</v>
      </c>
      <c r="I27" s="2">
        <v>0</v>
      </c>
      <c r="J27" s="2">
        <f>'Fund Cover Sheets'!G222</f>
        <v>2000</v>
      </c>
      <c r="K27" s="2">
        <v>0</v>
      </c>
      <c r="L27" s="2">
        <f>'Fund Cover Sheets'!G225</f>
        <v>9396511</v>
      </c>
      <c r="M27" s="2">
        <f>SUM(C27:L27)</f>
        <v>9584249</v>
      </c>
    </row>
    <row r="28" spans="1:13">
      <c r="C28" s="2"/>
      <c r="D28" s="2"/>
      <c r="E28" s="5"/>
      <c r="F28" s="2"/>
      <c r="G28" s="2"/>
      <c r="H28" s="2"/>
      <c r="I28" s="2"/>
      <c r="J28" s="2"/>
      <c r="K28" s="2"/>
      <c r="L28" s="2"/>
      <c r="M28" s="2"/>
    </row>
    <row r="29" spans="1:13" ht="24" customHeight="1">
      <c r="A29" s="46" t="s">
        <v>661</v>
      </c>
      <c r="C29" s="2"/>
      <c r="D29" s="2"/>
      <c r="E29" s="2"/>
      <c r="F29" s="2"/>
      <c r="G29" s="2"/>
      <c r="H29" s="2"/>
      <c r="I29" s="2"/>
      <c r="J29" s="2"/>
      <c r="K29" s="2"/>
      <c r="L29" s="2"/>
      <c r="M29" s="2"/>
    </row>
    <row r="30" spans="1:13" ht="24" customHeight="1">
      <c r="B30" s="1" t="s">
        <v>492</v>
      </c>
      <c r="C30" s="2">
        <v>0</v>
      </c>
      <c r="D30" s="2">
        <f>'Fund Cover Sheets'!G384</f>
        <v>131250</v>
      </c>
      <c r="E30" s="2">
        <v>0</v>
      </c>
      <c r="F30" s="2">
        <v>0</v>
      </c>
      <c r="G30" s="2">
        <f>'Fund Cover Sheets'!G386</f>
        <v>4643894</v>
      </c>
      <c r="H30" s="2">
        <f>'Fund Cover Sheets'!G387</f>
        <v>3000</v>
      </c>
      <c r="I30" s="2">
        <f>'Fund Cover Sheets'!G388</f>
        <v>0</v>
      </c>
      <c r="J30" s="2">
        <f>'Fund Cover Sheets'!G389</f>
        <v>102894</v>
      </c>
      <c r="K30" s="2">
        <v>0</v>
      </c>
      <c r="L30" s="2">
        <f>'Fund Cover Sheets'!G392</f>
        <v>180233</v>
      </c>
      <c r="M30" s="2">
        <f>SUM(C30:L30)</f>
        <v>5061271</v>
      </c>
    </row>
    <row r="31" spans="1:13" ht="24" customHeight="1">
      <c r="B31" s="1" t="s">
        <v>493</v>
      </c>
      <c r="C31" s="2">
        <v>0</v>
      </c>
      <c r="D31" s="2">
        <f>'Fund Cover Sheets'!G435</f>
        <v>84500</v>
      </c>
      <c r="E31" s="2">
        <v>0</v>
      </c>
      <c r="F31" s="2">
        <v>0</v>
      </c>
      <c r="G31" s="2">
        <f>'Fund Cover Sheets'!G437</f>
        <v>1669853</v>
      </c>
      <c r="H31" s="2">
        <f>'Fund Cover Sheets'!G438</f>
        <v>1500</v>
      </c>
      <c r="I31" s="2">
        <f>'Fund Cover Sheets'!G439</f>
        <v>0</v>
      </c>
      <c r="J31" s="2">
        <v>0</v>
      </c>
      <c r="K31" s="2">
        <v>0</v>
      </c>
      <c r="L31" s="2">
        <f>'Fund Cover Sheets'!G442</f>
        <v>519749</v>
      </c>
      <c r="M31" s="2">
        <f>SUM(C31:L31)</f>
        <v>2275602</v>
      </c>
    </row>
    <row r="32" spans="1:13" ht="15" customHeight="1">
      <c r="C32" s="2"/>
      <c r="D32" s="2"/>
      <c r="E32" s="2"/>
      <c r="F32" s="2"/>
      <c r="G32" s="2"/>
      <c r="H32" s="2"/>
      <c r="I32" s="2"/>
      <c r="J32" s="2"/>
      <c r="K32" s="2"/>
      <c r="L32" s="2"/>
      <c r="M32" s="2"/>
    </row>
    <row r="33" spans="1:13" ht="24" customHeight="1">
      <c r="A33" s="46" t="s">
        <v>662</v>
      </c>
      <c r="C33" s="2"/>
      <c r="D33" s="2"/>
      <c r="E33" s="2"/>
      <c r="F33" s="2"/>
      <c r="G33" s="2"/>
      <c r="H33" s="2"/>
      <c r="I33" s="2"/>
      <c r="J33" s="2"/>
      <c r="K33" s="2"/>
      <c r="L33" s="2"/>
      <c r="M33" s="2"/>
    </row>
    <row r="34" spans="1:13" ht="24" customHeight="1">
      <c r="A34" s="46"/>
      <c r="B34" s="1" t="s">
        <v>486</v>
      </c>
      <c r="C34" s="2">
        <f>'Fund Cover Sheets'!G571</f>
        <v>1612758</v>
      </c>
      <c r="D34" s="2">
        <f>'Fund Cover Sheets'!G572</f>
        <v>26401</v>
      </c>
      <c r="E34" s="2">
        <v>0</v>
      </c>
      <c r="F34" s="2">
        <f>'Fund Cover Sheets'!G573</f>
        <v>8500</v>
      </c>
      <c r="G34" s="2">
        <f>'Fund Cover Sheets'!G574</f>
        <v>12300</v>
      </c>
      <c r="H34" s="2">
        <f>'Fund Cover Sheets'!G575</f>
        <v>2000</v>
      </c>
      <c r="I34" s="2">
        <v>0</v>
      </c>
      <c r="J34" s="2">
        <f>'Fund Cover Sheets'!G576</f>
        <v>3750</v>
      </c>
      <c r="K34" s="2">
        <v>0</v>
      </c>
      <c r="L34" s="2">
        <f>'Fund Cover Sheets'!G579</f>
        <v>26993</v>
      </c>
      <c r="M34" s="2">
        <f>SUM(C34:L34)</f>
        <v>1692702</v>
      </c>
    </row>
    <row r="35" spans="1:13" ht="24" customHeight="1">
      <c r="A35" s="46"/>
      <c r="B35" s="1" t="s">
        <v>663</v>
      </c>
      <c r="C35" s="2">
        <v>0</v>
      </c>
      <c r="D35" s="2">
        <v>0</v>
      </c>
      <c r="E35" s="2">
        <f>'Fund Cover Sheets'!G620</f>
        <v>50000</v>
      </c>
      <c r="F35" s="2">
        <v>0</v>
      </c>
      <c r="G35" s="2">
        <v>0</v>
      </c>
      <c r="H35" s="2">
        <f>'Fund Cover Sheets'!G621</f>
        <v>200</v>
      </c>
      <c r="I35" s="2">
        <v>0</v>
      </c>
      <c r="J35" s="2">
        <v>0</v>
      </c>
      <c r="K35" s="2">
        <v>0</v>
      </c>
      <c r="L35" s="2">
        <v>0</v>
      </c>
      <c r="M35" s="2">
        <f>SUM(C35:L35)</f>
        <v>50200</v>
      </c>
    </row>
    <row r="36" spans="1:13" ht="15" customHeight="1">
      <c r="A36" s="46"/>
      <c r="C36" s="2"/>
      <c r="D36" s="2"/>
      <c r="E36" s="2"/>
      <c r="F36" s="2"/>
      <c r="G36" s="2"/>
      <c r="H36" s="2"/>
      <c r="I36" s="2"/>
      <c r="J36" s="2"/>
      <c r="K36" s="2"/>
      <c r="L36" s="2"/>
      <c r="M36" s="2"/>
    </row>
    <row r="37" spans="1:13" ht="24" customHeight="1" thickBot="1">
      <c r="A37" s="6"/>
      <c r="B37" s="47" t="s">
        <v>715</v>
      </c>
      <c r="C37" s="478">
        <f t="shared" ref="C37:M37" si="1">SUM(C10:C36)</f>
        <v>14121028</v>
      </c>
      <c r="D37" s="478">
        <f t="shared" si="1"/>
        <v>5236200</v>
      </c>
      <c r="E37" s="478">
        <f t="shared" si="1"/>
        <v>832000</v>
      </c>
      <c r="F37" s="478">
        <f t="shared" si="1"/>
        <v>133150</v>
      </c>
      <c r="G37" s="478">
        <f t="shared" si="1"/>
        <v>9984738</v>
      </c>
      <c r="H37" s="478">
        <f t="shared" si="1"/>
        <v>33450</v>
      </c>
      <c r="I37" s="478">
        <f t="shared" si="1"/>
        <v>2660418</v>
      </c>
      <c r="J37" s="478">
        <f t="shared" si="1"/>
        <v>428353</v>
      </c>
      <c r="K37" s="478">
        <f t="shared" si="1"/>
        <v>25760</v>
      </c>
      <c r="L37" s="478">
        <f t="shared" si="1"/>
        <v>14310960</v>
      </c>
      <c r="M37" s="478">
        <f t="shared" si="1"/>
        <v>47766057</v>
      </c>
    </row>
    <row r="38" spans="1:13" ht="15" customHeight="1" thickTop="1">
      <c r="C38" s="2"/>
      <c r="D38" s="2"/>
      <c r="E38" s="2"/>
      <c r="F38" s="2"/>
      <c r="G38" s="2"/>
      <c r="H38" s="2"/>
      <c r="I38" s="2"/>
      <c r="J38" s="2"/>
      <c r="K38" s="2"/>
      <c r="L38" s="2"/>
    </row>
    <row r="39" spans="1:13" ht="15" customHeight="1">
      <c r="C39" s="53"/>
      <c r="D39" s="53"/>
      <c r="E39" s="53"/>
      <c r="F39" s="53"/>
      <c r="G39" s="53"/>
      <c r="H39" s="53"/>
      <c r="I39" s="53"/>
      <c r="J39" s="53"/>
      <c r="K39" s="53"/>
      <c r="L39" s="53"/>
      <c r="M39" s="53"/>
    </row>
    <row r="40" spans="1:13" ht="24" customHeight="1">
      <c r="A40" s="619" t="s">
        <v>650</v>
      </c>
      <c r="B40" s="619"/>
      <c r="C40" s="619"/>
      <c r="D40" s="619"/>
      <c r="E40" s="619"/>
      <c r="F40" s="619"/>
      <c r="G40" s="619"/>
      <c r="H40" s="619"/>
      <c r="I40" s="619"/>
      <c r="J40" s="619"/>
      <c r="K40" s="619"/>
      <c r="L40" s="619"/>
      <c r="M40" s="2"/>
    </row>
    <row r="41" spans="1:13" ht="24" customHeight="1">
      <c r="A41" s="620" t="s">
        <v>1350</v>
      </c>
      <c r="B41" s="620"/>
      <c r="C41" s="620"/>
      <c r="D41" s="620"/>
      <c r="E41" s="620"/>
      <c r="F41" s="620"/>
      <c r="G41" s="620"/>
      <c r="H41" s="620"/>
      <c r="I41" s="620"/>
      <c r="J41" s="620"/>
      <c r="K41" s="620"/>
      <c r="L41" s="620"/>
    </row>
    <row r="42" spans="1:13" ht="24" customHeight="1">
      <c r="A42" s="619" t="s">
        <v>1252</v>
      </c>
      <c r="B42" s="619"/>
      <c r="C42" s="619"/>
      <c r="D42" s="619"/>
      <c r="E42" s="619"/>
      <c r="F42" s="619"/>
      <c r="G42" s="619"/>
      <c r="H42" s="619"/>
      <c r="I42" s="619"/>
      <c r="J42" s="619"/>
      <c r="K42" s="619"/>
      <c r="L42" s="619"/>
      <c r="M42" s="2"/>
    </row>
    <row r="43" spans="1:13" ht="15" customHeight="1">
      <c r="M43" s="2"/>
    </row>
    <row r="44" spans="1:13" ht="15" customHeight="1">
      <c r="J44" s="43" t="s">
        <v>665</v>
      </c>
      <c r="M44" s="2"/>
    </row>
    <row r="45" spans="1:13" ht="15" customHeight="1">
      <c r="C45" s="43"/>
      <c r="D45" s="43"/>
      <c r="E45" s="43" t="s">
        <v>686</v>
      </c>
      <c r="F45" s="43"/>
      <c r="G45" s="43" t="s">
        <v>687</v>
      </c>
      <c r="I45" s="43" t="s">
        <v>688</v>
      </c>
      <c r="J45" s="43" t="s">
        <v>689</v>
      </c>
      <c r="K45" s="43" t="s">
        <v>675</v>
      </c>
      <c r="M45" s="2"/>
    </row>
    <row r="46" spans="1:13" ht="15" customHeight="1" thickBot="1">
      <c r="A46" s="44"/>
      <c r="B46" s="44" t="s">
        <v>651</v>
      </c>
      <c r="C46" s="50" t="s">
        <v>606</v>
      </c>
      <c r="D46" s="50" t="s">
        <v>607</v>
      </c>
      <c r="E46" s="45" t="s">
        <v>690</v>
      </c>
      <c r="F46" s="45" t="s">
        <v>609</v>
      </c>
      <c r="G46" s="45" t="s">
        <v>691</v>
      </c>
      <c r="H46" s="45" t="s">
        <v>1239</v>
      </c>
      <c r="I46" s="45" t="s">
        <v>692</v>
      </c>
      <c r="J46" s="45" t="s">
        <v>693</v>
      </c>
      <c r="K46" s="45" t="s">
        <v>685</v>
      </c>
      <c r="M46" s="2"/>
    </row>
    <row r="47" spans="1:13" ht="15" customHeight="1">
      <c r="C47" s="51"/>
      <c r="D47" s="51"/>
      <c r="E47" s="43"/>
      <c r="F47" s="43"/>
      <c r="G47" s="43"/>
      <c r="I47" s="43"/>
      <c r="J47" s="43"/>
      <c r="K47" s="43"/>
      <c r="M47" s="2"/>
    </row>
    <row r="48" spans="1:13" ht="15" customHeight="1">
      <c r="M48" s="2"/>
    </row>
    <row r="49" spans="1:13" ht="24" customHeight="1">
      <c r="A49" s="46" t="s">
        <v>652</v>
      </c>
      <c r="C49" s="49">
        <f>'Fund Cover Sheets'!G25</f>
        <v>5566894</v>
      </c>
      <c r="D49" s="49">
        <f>'Fund Cover Sheets'!G26</f>
        <v>3421209</v>
      </c>
      <c r="E49" s="49">
        <f>'Fund Cover Sheets'!G27</f>
        <v>5744712</v>
      </c>
      <c r="F49" s="49">
        <f>'Fund Cover Sheets'!G28</f>
        <v>284030</v>
      </c>
      <c r="G49" s="49">
        <v>0</v>
      </c>
      <c r="H49" s="49">
        <f>'Fund Cover Sheets'!G29</f>
        <v>75000</v>
      </c>
      <c r="I49" s="49">
        <v>0</v>
      </c>
      <c r="J49" s="49">
        <f>'Fund Cover Sheets'!G32</f>
        <v>3008425</v>
      </c>
      <c r="K49" s="49">
        <f>SUM(C49:J49)</f>
        <v>18100270</v>
      </c>
      <c r="M49" s="2"/>
    </row>
    <row r="50" spans="1:13" ht="15" customHeight="1">
      <c r="A50" s="46"/>
      <c r="C50" s="2"/>
      <c r="D50" s="2"/>
      <c r="E50" s="2"/>
      <c r="F50" s="2"/>
      <c r="G50" s="2"/>
      <c r="I50" s="2"/>
      <c r="J50" s="2"/>
      <c r="K50" s="2"/>
      <c r="M50" s="2"/>
    </row>
    <row r="51" spans="1:13" ht="24" customHeight="1">
      <c r="A51" s="46" t="s">
        <v>653</v>
      </c>
      <c r="C51" s="2"/>
      <c r="D51" s="2"/>
      <c r="E51" s="2"/>
      <c r="F51" s="2"/>
      <c r="G51" s="2"/>
      <c r="I51" s="2"/>
      <c r="J51" s="2"/>
      <c r="K51" s="2"/>
      <c r="M51" s="5"/>
    </row>
    <row r="52" spans="1:13" ht="24" customHeight="1">
      <c r="A52" s="46"/>
      <c r="B52" s="1" t="s">
        <v>582</v>
      </c>
      <c r="C52" s="2">
        <v>0</v>
      </c>
      <c r="D52" s="2">
        <v>0</v>
      </c>
      <c r="E52" s="2">
        <f>'Fund Cover Sheets'!G137</f>
        <v>0</v>
      </c>
      <c r="F52" s="2">
        <f>'Fund Cover Sheets'!G138</f>
        <v>138000</v>
      </c>
      <c r="G52" s="2">
        <f>'Fund Cover Sheets'!G139</f>
        <v>2297413</v>
      </c>
      <c r="H52" s="387">
        <v>0</v>
      </c>
      <c r="I52" s="2">
        <v>0</v>
      </c>
      <c r="J52" s="2">
        <v>0</v>
      </c>
      <c r="K52" s="2">
        <f t="shared" ref="K52:K59" si="2">SUM(C52:J52)</f>
        <v>2435413</v>
      </c>
      <c r="M52" s="5"/>
    </row>
    <row r="53" spans="1:13" ht="24" customHeight="1">
      <c r="B53" s="1" t="s">
        <v>654</v>
      </c>
      <c r="C53" s="2">
        <f>'Fund Cover Sheets'!G538</f>
        <v>1232462</v>
      </c>
      <c r="D53" s="2">
        <f>'Fund Cover Sheets'!G539</f>
        <v>511964</v>
      </c>
      <c r="E53" s="2">
        <f>'Fund Cover Sheets'!G540</f>
        <v>423588</v>
      </c>
      <c r="F53" s="2">
        <f>'Fund Cover Sheets'!G541</f>
        <v>548044</v>
      </c>
      <c r="G53" s="2">
        <v>0</v>
      </c>
      <c r="H53" s="387">
        <v>0</v>
      </c>
      <c r="I53" s="2">
        <v>0</v>
      </c>
      <c r="J53" s="2">
        <v>0</v>
      </c>
      <c r="K53" s="2">
        <f t="shared" si="2"/>
        <v>2716058</v>
      </c>
      <c r="M53" s="5"/>
    </row>
    <row r="54" spans="1:13" ht="24" customHeight="1">
      <c r="B54" s="1" t="s">
        <v>494</v>
      </c>
      <c r="C54" s="2">
        <v>0</v>
      </c>
      <c r="D54" s="2">
        <v>0</v>
      </c>
      <c r="E54" s="2">
        <f>'Fund Cover Sheets'!G494</f>
        <v>0</v>
      </c>
      <c r="F54" s="2">
        <v>0</v>
      </c>
      <c r="G54" s="2">
        <f>'Fund Cover Sheets'!G495</f>
        <v>5000</v>
      </c>
      <c r="H54" s="387">
        <v>0</v>
      </c>
      <c r="I54" s="2">
        <v>0</v>
      </c>
      <c r="J54" s="2">
        <v>0</v>
      </c>
      <c r="K54" s="2">
        <f t="shared" si="2"/>
        <v>5000</v>
      </c>
      <c r="M54" s="5"/>
    </row>
    <row r="55" spans="1:13" ht="24" customHeight="1">
      <c r="B55" s="1" t="s">
        <v>429</v>
      </c>
      <c r="C55" s="2">
        <v>0</v>
      </c>
      <c r="D55" s="2">
        <v>0</v>
      </c>
      <c r="E55" s="2">
        <f>'Fund Cover Sheets'!G664</f>
        <v>14081</v>
      </c>
      <c r="F55" s="2">
        <v>0</v>
      </c>
      <c r="G55" s="2">
        <v>0</v>
      </c>
      <c r="H55" s="387">
        <v>0</v>
      </c>
      <c r="I55" s="2">
        <f>'Fund Cover Sheets'!G665</f>
        <v>209316</v>
      </c>
      <c r="J55" s="2">
        <v>0</v>
      </c>
      <c r="K55" s="2">
        <f t="shared" si="2"/>
        <v>223397</v>
      </c>
      <c r="M55" s="5"/>
    </row>
    <row r="56" spans="1:13" ht="24" customHeight="1">
      <c r="B56" s="1" t="s">
        <v>431</v>
      </c>
      <c r="C56" s="2">
        <v>0</v>
      </c>
      <c r="D56" s="2">
        <v>0</v>
      </c>
      <c r="E56" s="2">
        <f>'Fund Cover Sheets'!G700</f>
        <v>67840</v>
      </c>
      <c r="F56" s="2">
        <v>0</v>
      </c>
      <c r="G56" s="2">
        <f>'Fund Cover Sheets'!G701</f>
        <v>17488</v>
      </c>
      <c r="H56" s="387">
        <v>0</v>
      </c>
      <c r="I56" s="2">
        <f>'Fund Cover Sheets'!G702</f>
        <v>206084</v>
      </c>
      <c r="J56" s="2">
        <v>0</v>
      </c>
      <c r="K56" s="2">
        <f t="shared" si="2"/>
        <v>291412</v>
      </c>
      <c r="M56" s="5"/>
    </row>
    <row r="57" spans="1:13" ht="24" customHeight="1">
      <c r="B57" s="1" t="s">
        <v>1085</v>
      </c>
      <c r="C57" s="2">
        <v>0</v>
      </c>
      <c r="D57" s="2">
        <v>0</v>
      </c>
      <c r="E57" s="2">
        <f>'Fund Cover Sheets'!G739</f>
        <v>30500</v>
      </c>
      <c r="F57" s="2">
        <v>0</v>
      </c>
      <c r="G57" s="2">
        <v>0</v>
      </c>
      <c r="H57" s="387">
        <v>0</v>
      </c>
      <c r="I57" s="2">
        <v>0</v>
      </c>
      <c r="J57" s="2">
        <v>0</v>
      </c>
      <c r="K57" s="2">
        <f t="shared" si="2"/>
        <v>30500</v>
      </c>
      <c r="M57" s="5"/>
    </row>
    <row r="58" spans="1:13" ht="24" customHeight="1">
      <c r="B58" s="1" t="s">
        <v>655</v>
      </c>
      <c r="C58" s="2">
        <v>0</v>
      </c>
      <c r="D58" s="2">
        <v>0</v>
      </c>
      <c r="E58" s="2">
        <f>'Fund Cover Sheets'!G66</f>
        <v>59200</v>
      </c>
      <c r="F58" s="2">
        <v>0</v>
      </c>
      <c r="G58" s="2">
        <v>0</v>
      </c>
      <c r="H58" s="387">
        <v>0</v>
      </c>
      <c r="I58" s="2">
        <v>0</v>
      </c>
      <c r="J58" s="2">
        <v>0</v>
      </c>
      <c r="K58" s="2">
        <f t="shared" si="2"/>
        <v>59200</v>
      </c>
      <c r="M58" s="5"/>
    </row>
    <row r="59" spans="1:13" ht="24" customHeight="1">
      <c r="B59" s="1" t="s">
        <v>656</v>
      </c>
      <c r="C59" s="2">
        <v>0</v>
      </c>
      <c r="D59" s="2">
        <v>0</v>
      </c>
      <c r="E59" s="2">
        <f>'Fund Cover Sheets'!G101</f>
        <v>17200</v>
      </c>
      <c r="F59" s="2">
        <v>0</v>
      </c>
      <c r="G59" s="2">
        <v>0</v>
      </c>
      <c r="H59" s="387">
        <v>0</v>
      </c>
      <c r="I59" s="2">
        <v>0</v>
      </c>
      <c r="J59" s="2">
        <v>0</v>
      </c>
      <c r="K59" s="2">
        <f t="shared" si="2"/>
        <v>17200</v>
      </c>
      <c r="M59" s="5"/>
    </row>
    <row r="60" spans="1:13">
      <c r="C60" s="2"/>
      <c r="D60" s="2"/>
      <c r="E60" s="2"/>
      <c r="F60" s="2"/>
      <c r="G60" s="2"/>
      <c r="H60" s="387"/>
      <c r="I60" s="2"/>
      <c r="J60" s="2"/>
      <c r="K60" s="2"/>
      <c r="M60" s="5"/>
    </row>
    <row r="61" spans="1:13" ht="24" customHeight="1">
      <c r="A61" s="46" t="s">
        <v>657</v>
      </c>
      <c r="C61" s="2">
        <v>0</v>
      </c>
      <c r="D61" s="2">
        <v>0</v>
      </c>
      <c r="E61" s="2">
        <f>'Fund Cover Sheets'!G354</f>
        <v>475</v>
      </c>
      <c r="F61" s="2">
        <v>0</v>
      </c>
      <c r="G61" s="2">
        <v>0</v>
      </c>
      <c r="H61" s="387">
        <v>0</v>
      </c>
      <c r="I61" s="2">
        <f>'Fund Cover Sheets'!G355</f>
        <v>328900</v>
      </c>
      <c r="J61" s="2">
        <v>0</v>
      </c>
      <c r="K61" s="2">
        <f>SUM(C61:J61)</f>
        <v>329375</v>
      </c>
      <c r="M61" s="5"/>
    </row>
    <row r="62" spans="1:13">
      <c r="C62" s="2"/>
      <c r="D62" s="2"/>
      <c r="E62" s="2"/>
      <c r="F62" s="2"/>
      <c r="G62" s="2"/>
      <c r="H62" s="387"/>
      <c r="I62" s="2"/>
      <c r="J62" s="2"/>
      <c r="K62" s="2"/>
    </row>
    <row r="63" spans="1:13" ht="24" customHeight="1">
      <c r="A63" s="46" t="s">
        <v>658</v>
      </c>
      <c r="C63" s="2"/>
      <c r="D63" s="2"/>
      <c r="E63" s="2"/>
      <c r="F63" s="2"/>
      <c r="G63" s="2"/>
      <c r="H63" s="387"/>
      <c r="I63" s="2"/>
      <c r="J63" s="2"/>
      <c r="K63" s="2"/>
    </row>
    <row r="64" spans="1:13" ht="24" customHeight="1">
      <c r="B64" s="1" t="s">
        <v>771</v>
      </c>
      <c r="C64" s="2">
        <v>0</v>
      </c>
      <c r="D64" s="2">
        <v>0</v>
      </c>
      <c r="E64" s="2">
        <f>'Fund Cover Sheets'!G283+'Fund Cover Sheets'!G293+'Fund Cover Sheets'!G303</f>
        <v>11100</v>
      </c>
      <c r="F64" s="2">
        <f>'Fund Cover Sheets'!G294+'Fund Cover Sheets'!G288</f>
        <v>13232</v>
      </c>
      <c r="G64" s="2">
        <f>'Fund Cover Sheets'!G284+'Fund Cover Sheets'!G295+'Fund Cover Sheets'!G304+'Fund Cover Sheets'!G289</f>
        <v>1520096</v>
      </c>
      <c r="H64" s="387">
        <v>0</v>
      </c>
      <c r="I64" s="2">
        <f>'Fund Cover Sheets'!G296+'Fund Cover Sheets'!G305</f>
        <v>71570</v>
      </c>
      <c r="J64" s="2">
        <v>0</v>
      </c>
      <c r="K64" s="2">
        <f>SUM(C64:J64)</f>
        <v>1615998</v>
      </c>
    </row>
    <row r="65" spans="1:11" ht="24" customHeight="1">
      <c r="B65" s="1" t="s">
        <v>660</v>
      </c>
      <c r="C65" s="2">
        <v>0</v>
      </c>
      <c r="D65" s="2">
        <v>0</v>
      </c>
      <c r="E65" s="2">
        <f>'Fund Cover Sheets'!G181</f>
        <v>234189</v>
      </c>
      <c r="F65" s="2">
        <f>'Fund Cover Sheets'!G182</f>
        <v>102500</v>
      </c>
      <c r="G65" s="2">
        <f>'Fund Cover Sheets'!G183</f>
        <v>4403876</v>
      </c>
      <c r="H65" s="387">
        <v>0</v>
      </c>
      <c r="I65" s="2">
        <f>'Fund Cover Sheets'!G184</f>
        <v>315338</v>
      </c>
      <c r="J65" s="2">
        <f>'Fund Cover Sheets'!G187</f>
        <v>489382</v>
      </c>
      <c r="K65" s="2">
        <f>SUM(C65:J65)</f>
        <v>5545285</v>
      </c>
    </row>
    <row r="66" spans="1:11" s="581" customFormat="1" ht="24" customHeight="1">
      <c r="B66" s="581" t="s">
        <v>1413</v>
      </c>
      <c r="C66" s="2">
        <f>'Fund Cover Sheets'!G229</f>
        <v>50117</v>
      </c>
      <c r="D66" s="2">
        <f>'Fund Cover Sheets'!G230</f>
        <v>32111</v>
      </c>
      <c r="E66" s="2">
        <f>'Fund Cover Sheets'!G231</f>
        <v>307988</v>
      </c>
      <c r="F66" s="2">
        <f>'Fund Cover Sheets'!G232</f>
        <v>27000</v>
      </c>
      <c r="G66" s="2">
        <f>'Fund Cover Sheets'!G233</f>
        <v>6980000</v>
      </c>
      <c r="H66" s="387">
        <v>0</v>
      </c>
      <c r="I66" s="2">
        <f>'Fund Cover Sheets'!G234</f>
        <v>157033</v>
      </c>
      <c r="J66" s="2">
        <f>'Fund Cover Sheets'!G237</f>
        <v>2030000</v>
      </c>
      <c r="K66" s="2">
        <f>SUM(C66:J66)</f>
        <v>9584249</v>
      </c>
    </row>
    <row r="67" spans="1:11">
      <c r="C67" s="2"/>
      <c r="D67" s="2"/>
      <c r="E67" s="2"/>
      <c r="F67" s="2"/>
      <c r="G67" s="2"/>
      <c r="H67" s="387"/>
      <c r="I67" s="2"/>
      <c r="J67" s="2"/>
      <c r="K67" s="2"/>
    </row>
    <row r="68" spans="1:11" ht="24" customHeight="1">
      <c r="A68" s="46" t="s">
        <v>661</v>
      </c>
      <c r="C68" s="2"/>
      <c r="D68" s="2"/>
      <c r="E68" s="2"/>
      <c r="F68" s="2"/>
      <c r="G68" s="2"/>
      <c r="H68" s="387"/>
      <c r="I68" s="2"/>
      <c r="J68" s="2"/>
      <c r="K68" s="2"/>
    </row>
    <row r="69" spans="1:11" ht="24" customHeight="1">
      <c r="B69" s="1" t="s">
        <v>492</v>
      </c>
      <c r="C69" s="2">
        <f>'Fund Cover Sheets'!G396</f>
        <v>537856</v>
      </c>
      <c r="D69" s="2">
        <f>'Fund Cover Sheets'!G397</f>
        <v>243593</v>
      </c>
      <c r="E69" s="2">
        <f>'Fund Cover Sheets'!G398</f>
        <v>1073649</v>
      </c>
      <c r="F69" s="2">
        <f>'Fund Cover Sheets'!G399</f>
        <v>370225</v>
      </c>
      <c r="G69" s="2">
        <f>'Fund Cover Sheets'!G400</f>
        <v>2040580</v>
      </c>
      <c r="H69" s="387">
        <v>0</v>
      </c>
      <c r="I69" s="2">
        <f>'Fund Cover Sheets'!G401</f>
        <v>1815830</v>
      </c>
      <c r="J69" s="2">
        <v>0</v>
      </c>
      <c r="K69" s="2">
        <f>SUM(C69:J69)</f>
        <v>6081733</v>
      </c>
    </row>
    <row r="70" spans="1:11" ht="24" customHeight="1">
      <c r="B70" s="1" t="s">
        <v>493</v>
      </c>
      <c r="C70" s="2">
        <f>'Fund Cover Sheets'!G446</f>
        <v>278833</v>
      </c>
      <c r="D70" s="2">
        <f>'Fund Cover Sheets'!G447</f>
        <v>151754</v>
      </c>
      <c r="E70" s="2">
        <f>'Fund Cover Sheets'!G448</f>
        <v>214665</v>
      </c>
      <c r="F70" s="2">
        <f>'Fund Cover Sheets'!G449</f>
        <v>65563</v>
      </c>
      <c r="G70" s="2">
        <f>'Fund Cover Sheets'!G450</f>
        <v>341309</v>
      </c>
      <c r="H70" s="387">
        <v>0</v>
      </c>
      <c r="I70" s="2">
        <f>'Fund Cover Sheets'!G452</f>
        <v>1300780</v>
      </c>
      <c r="J70" s="2">
        <f>'Fund Cover Sheets'!G455</f>
        <v>75675</v>
      </c>
      <c r="K70" s="2">
        <f>SUM(C70:J70)</f>
        <v>2428579</v>
      </c>
    </row>
    <row r="71" spans="1:11">
      <c r="C71" s="2"/>
      <c r="D71" s="2"/>
      <c r="E71" s="2"/>
      <c r="F71" s="2"/>
      <c r="G71" s="2"/>
      <c r="H71" s="387"/>
      <c r="I71" s="2"/>
      <c r="J71" s="2"/>
      <c r="K71" s="2"/>
    </row>
    <row r="72" spans="1:11" ht="24" customHeight="1">
      <c r="A72" s="46" t="s">
        <v>662</v>
      </c>
      <c r="C72" s="2"/>
      <c r="D72" s="2"/>
      <c r="E72" s="2"/>
      <c r="F72" s="2"/>
      <c r="G72" s="2"/>
      <c r="H72" s="387"/>
      <c r="I72" s="2"/>
      <c r="J72" s="2"/>
      <c r="K72" s="2"/>
    </row>
    <row r="73" spans="1:11" ht="24" customHeight="1">
      <c r="A73" s="46"/>
      <c r="B73" s="1" t="s">
        <v>486</v>
      </c>
      <c r="C73" s="2">
        <f>'Fund Cover Sheets'!G583</f>
        <v>482014</v>
      </c>
      <c r="D73" s="2">
        <f>'Fund Cover Sheets'!G584</f>
        <v>208903</v>
      </c>
      <c r="E73" s="2">
        <f>'Fund Cover Sheets'!G585</f>
        <v>153001</v>
      </c>
      <c r="F73" s="2">
        <f>'Fund Cover Sheets'!G586</f>
        <v>25300</v>
      </c>
      <c r="G73" s="2">
        <v>0</v>
      </c>
      <c r="H73" s="387">
        <v>0</v>
      </c>
      <c r="I73" s="2">
        <f>'Fund Cover Sheets'!G587</f>
        <v>840225</v>
      </c>
      <c r="J73" s="2">
        <v>0</v>
      </c>
      <c r="K73" s="2">
        <f>SUM(C73:J73)</f>
        <v>1709443</v>
      </c>
    </row>
    <row r="74" spans="1:11" ht="24" customHeight="1">
      <c r="A74" s="46"/>
      <c r="B74" s="1" t="s">
        <v>663</v>
      </c>
      <c r="C74" s="2">
        <v>0</v>
      </c>
      <c r="D74" s="2">
        <v>0</v>
      </c>
      <c r="E74" s="2">
        <f>'Fund Cover Sheets'!G626</f>
        <v>3500</v>
      </c>
      <c r="F74" s="2">
        <f>'Fund Cover Sheets'!G627</f>
        <v>72000</v>
      </c>
      <c r="G74" s="2">
        <f>'Fund Cover Sheets'!G628</f>
        <v>20000</v>
      </c>
      <c r="H74" s="387">
        <v>0</v>
      </c>
      <c r="I74" s="2">
        <v>0</v>
      </c>
      <c r="J74" s="2">
        <v>0</v>
      </c>
      <c r="K74" s="2">
        <f>SUM(C74:J74)</f>
        <v>95500</v>
      </c>
    </row>
    <row r="75" spans="1:11">
      <c r="C75" s="2"/>
      <c r="D75" s="2"/>
      <c r="E75" s="2"/>
      <c r="F75" s="2"/>
      <c r="G75" s="2"/>
      <c r="H75" s="387"/>
      <c r="I75" s="2"/>
      <c r="J75" s="2"/>
      <c r="K75" s="2"/>
    </row>
    <row r="76" spans="1:11" ht="24" customHeight="1" thickBot="1">
      <c r="A76" s="6"/>
      <c r="B76" s="47" t="s">
        <v>716</v>
      </c>
      <c r="C76" s="478">
        <f t="shared" ref="C76:H76" si="3">SUM(C49:C75)</f>
        <v>8148176</v>
      </c>
      <c r="D76" s="478">
        <f t="shared" si="3"/>
        <v>4569534</v>
      </c>
      <c r="E76" s="478">
        <f t="shared" si="3"/>
        <v>8355688</v>
      </c>
      <c r="F76" s="478">
        <f t="shared" si="3"/>
        <v>1645894</v>
      </c>
      <c r="G76" s="478">
        <f t="shared" si="3"/>
        <v>17625762</v>
      </c>
      <c r="H76" s="478">
        <f t="shared" si="3"/>
        <v>75000</v>
      </c>
      <c r="I76" s="478">
        <f>SUM(I49:I75)</f>
        <v>5245076</v>
      </c>
      <c r="J76" s="478">
        <f>SUM(J49:J75)</f>
        <v>5603482</v>
      </c>
      <c r="K76" s="478">
        <f>SUM(K49:K75)</f>
        <v>51268612</v>
      </c>
    </row>
    <row r="77" spans="1:11" ht="15.75" thickTop="1">
      <c r="C77" s="48"/>
      <c r="D77" s="48"/>
      <c r="E77" s="48"/>
      <c r="F77" s="48"/>
      <c r="G77" s="48"/>
      <c r="H77" s="387"/>
      <c r="I77" s="48"/>
    </row>
    <row r="78" spans="1:11">
      <c r="C78" s="48"/>
      <c r="D78" s="48"/>
      <c r="E78" s="48"/>
      <c r="F78" s="48"/>
      <c r="G78" s="48"/>
      <c r="H78" s="387"/>
      <c r="I78" s="48"/>
    </row>
    <row r="79" spans="1:11">
      <c r="C79" s="48"/>
      <c r="D79" s="48"/>
      <c r="E79" s="48"/>
      <c r="F79" s="48"/>
      <c r="G79" s="48"/>
      <c r="H79" s="387"/>
      <c r="I79" s="48"/>
    </row>
    <row r="80" spans="1:11">
      <c r="C80" s="48"/>
      <c r="D80" s="48"/>
      <c r="E80" s="48"/>
      <c r="F80" s="48"/>
      <c r="G80" s="48"/>
      <c r="H80" s="2"/>
      <c r="I80" s="48"/>
    </row>
    <row r="81" spans="3:9">
      <c r="C81" s="48"/>
      <c r="D81" s="48"/>
      <c r="E81" s="48"/>
      <c r="F81" s="48"/>
      <c r="G81" s="48"/>
      <c r="H81" s="2"/>
      <c r="I81" s="48"/>
    </row>
    <row r="82" spans="3:9">
      <c r="C82" s="48"/>
      <c r="D82" s="48"/>
      <c r="E82" s="48"/>
      <c r="F82" s="48"/>
      <c r="G82" s="48"/>
      <c r="H82" s="2"/>
      <c r="I82" s="48"/>
    </row>
    <row r="83" spans="3:9">
      <c r="C83" s="48"/>
      <c r="D83" s="48"/>
      <c r="E83" s="48"/>
      <c r="F83" s="48"/>
      <c r="G83" s="48"/>
      <c r="H83" s="2"/>
      <c r="I83" s="48"/>
    </row>
    <row r="84" spans="3:9">
      <c r="C84" s="48"/>
      <c r="D84" s="48"/>
      <c r="E84" s="48"/>
      <c r="F84" s="48"/>
      <c r="G84" s="48"/>
      <c r="H84" s="2"/>
      <c r="I84" s="48"/>
    </row>
    <row r="85" spans="3:9">
      <c r="C85" s="48"/>
      <c r="D85" s="48"/>
      <c r="E85" s="48"/>
      <c r="F85" s="48"/>
      <c r="G85" s="48"/>
      <c r="H85" s="2"/>
      <c r="I85" s="48"/>
    </row>
    <row r="86" spans="3:9">
      <c r="C86" s="48"/>
      <c r="D86" s="48"/>
      <c r="E86" s="48"/>
      <c r="F86" s="48"/>
      <c r="G86" s="48"/>
      <c r="H86" s="2"/>
      <c r="I86" s="48"/>
    </row>
    <row r="87" spans="3:9">
      <c r="C87" s="48"/>
      <c r="D87" s="48"/>
      <c r="E87" s="48"/>
      <c r="F87" s="48"/>
      <c r="G87" s="48"/>
      <c r="H87" s="2"/>
      <c r="I87" s="48"/>
    </row>
    <row r="88" spans="3:9">
      <c r="C88" s="48"/>
      <c r="D88" s="48"/>
      <c r="E88" s="48"/>
      <c r="F88" s="48"/>
      <c r="G88" s="48"/>
      <c r="H88" s="48"/>
      <c r="I88" s="48"/>
    </row>
    <row r="89" spans="3:9">
      <c r="C89" s="48"/>
      <c r="D89" s="48"/>
      <c r="E89" s="48"/>
      <c r="F89" s="48"/>
      <c r="G89" s="48"/>
      <c r="H89" s="48"/>
      <c r="I89" s="48"/>
    </row>
    <row r="90" spans="3:9">
      <c r="C90" s="48"/>
      <c r="D90" s="48"/>
      <c r="E90" s="48"/>
      <c r="F90" s="48"/>
      <c r="G90" s="48"/>
      <c r="H90" s="48"/>
      <c r="I90" s="48"/>
    </row>
    <row r="91" spans="3:9">
      <c r="C91" s="48"/>
      <c r="D91" s="48"/>
      <c r="E91" s="48"/>
      <c r="F91" s="48"/>
      <c r="G91" s="48"/>
      <c r="H91" s="48"/>
      <c r="I91" s="48"/>
    </row>
    <row r="92" spans="3:9">
      <c r="C92" s="48"/>
      <c r="D92" s="48"/>
      <c r="E92" s="48"/>
      <c r="F92" s="48"/>
      <c r="G92" s="48"/>
      <c r="H92" s="48"/>
      <c r="I92" s="48"/>
    </row>
    <row r="93" spans="3:9">
      <c r="C93" s="48"/>
      <c r="D93" s="48"/>
      <c r="E93" s="48"/>
      <c r="F93" s="48"/>
      <c r="G93" s="48"/>
      <c r="H93" s="48"/>
      <c r="I93" s="48"/>
    </row>
    <row r="94" spans="3:9">
      <c r="C94" s="48"/>
      <c r="D94" s="48"/>
      <c r="E94" s="48"/>
      <c r="F94" s="48"/>
      <c r="G94" s="48"/>
      <c r="H94" s="48"/>
      <c r="I94" s="48"/>
    </row>
    <row r="95" spans="3:9">
      <c r="C95" s="48"/>
      <c r="D95" s="48"/>
      <c r="E95" s="48"/>
      <c r="F95" s="48"/>
      <c r="G95" s="48"/>
      <c r="H95" s="48"/>
      <c r="I95" s="48"/>
    </row>
    <row r="96" spans="3:9">
      <c r="C96" s="48"/>
      <c r="D96" s="48"/>
      <c r="E96" s="48"/>
      <c r="F96" s="48"/>
      <c r="G96" s="48"/>
      <c r="H96" s="48"/>
      <c r="I96" s="48"/>
    </row>
    <row r="97" spans="3:9">
      <c r="C97" s="48"/>
      <c r="D97" s="48"/>
      <c r="E97" s="48"/>
      <c r="F97" s="48"/>
      <c r="G97" s="48"/>
      <c r="H97" s="48"/>
      <c r="I97" s="48"/>
    </row>
    <row r="98" spans="3:9">
      <c r="C98" s="48"/>
      <c r="D98" s="48"/>
      <c r="E98" s="48"/>
      <c r="F98" s="48"/>
      <c r="G98" s="48"/>
      <c r="H98" s="48"/>
      <c r="I98" s="48"/>
    </row>
    <row r="99" spans="3:9">
      <c r="C99" s="48"/>
      <c r="D99" s="48"/>
      <c r="E99" s="48"/>
      <c r="F99" s="48"/>
      <c r="G99" s="48"/>
      <c r="H99" s="48"/>
      <c r="I99" s="48"/>
    </row>
    <row r="100" spans="3:9">
      <c r="C100" s="48"/>
      <c r="D100" s="48"/>
      <c r="E100" s="48"/>
      <c r="F100" s="48"/>
      <c r="G100" s="48"/>
      <c r="H100" s="48"/>
      <c r="I100" s="48"/>
    </row>
    <row r="101" spans="3:9">
      <c r="C101" s="48"/>
      <c r="D101" s="48"/>
      <c r="E101" s="48"/>
      <c r="F101" s="48"/>
      <c r="G101" s="48"/>
      <c r="H101" s="48"/>
      <c r="I101" s="48"/>
    </row>
    <row r="102" spans="3:9">
      <c r="C102" s="48"/>
      <c r="D102" s="48"/>
      <c r="E102" s="48"/>
      <c r="F102" s="48"/>
      <c r="G102" s="48"/>
      <c r="H102" s="48"/>
      <c r="I102" s="48"/>
    </row>
    <row r="103" spans="3:9">
      <c r="C103" s="48"/>
      <c r="D103" s="48"/>
      <c r="E103" s="48"/>
      <c r="F103" s="48"/>
      <c r="G103" s="48"/>
      <c r="H103" s="48"/>
      <c r="I103" s="48"/>
    </row>
    <row r="104" spans="3:9">
      <c r="C104" s="48"/>
      <c r="D104" s="48"/>
      <c r="E104" s="48"/>
      <c r="F104" s="48"/>
      <c r="G104" s="48"/>
      <c r="H104" s="48"/>
      <c r="I104" s="48"/>
    </row>
    <row r="105" spans="3:9">
      <c r="C105" s="48"/>
      <c r="D105" s="48"/>
      <c r="E105" s="48"/>
      <c r="F105" s="48"/>
      <c r="G105" s="48"/>
      <c r="H105" s="48"/>
      <c r="I105" s="48"/>
    </row>
    <row r="106" spans="3:9">
      <c r="C106" s="48"/>
      <c r="D106" s="48"/>
      <c r="E106" s="48"/>
      <c r="F106" s="48"/>
      <c r="G106" s="48"/>
      <c r="H106" s="48"/>
      <c r="I106" s="48"/>
    </row>
    <row r="107" spans="3:9">
      <c r="C107" s="48"/>
      <c r="D107" s="48"/>
      <c r="E107" s="48"/>
      <c r="F107" s="48"/>
      <c r="G107" s="48"/>
      <c r="H107" s="48"/>
      <c r="I107" s="48"/>
    </row>
    <row r="108" spans="3:9">
      <c r="C108" s="48"/>
      <c r="D108" s="48"/>
      <c r="E108" s="48"/>
      <c r="F108" s="48"/>
      <c r="G108" s="48"/>
      <c r="H108" s="48"/>
      <c r="I108" s="48"/>
    </row>
    <row r="109" spans="3:9">
      <c r="C109" s="48"/>
      <c r="D109" s="48"/>
      <c r="E109" s="48"/>
      <c r="F109" s="48"/>
      <c r="G109" s="48"/>
      <c r="H109" s="48"/>
      <c r="I109" s="48"/>
    </row>
    <row r="110" spans="3:9">
      <c r="C110" s="48"/>
      <c r="D110" s="48"/>
      <c r="E110" s="48"/>
      <c r="F110" s="48"/>
      <c r="G110" s="48"/>
      <c r="H110" s="48"/>
      <c r="I110" s="48"/>
    </row>
    <row r="409" spans="14:14">
      <c r="N409" s="1" t="s">
        <v>1231</v>
      </c>
    </row>
  </sheetData>
  <mergeCells count="6">
    <mergeCell ref="A1:M1"/>
    <mergeCell ref="A2:M2"/>
    <mergeCell ref="A3:M3"/>
    <mergeCell ref="A40:L40"/>
    <mergeCell ref="A41:L41"/>
    <mergeCell ref="A42:L42"/>
  </mergeCells>
  <printOptions horizontalCentered="1"/>
  <pageMargins left="0" right="0" top="0.25" bottom="0.25" header="0" footer="0"/>
  <pageSetup scale="75" orientation="landscape" r:id="rId1"/>
  <rowBreaks count="1" manualBreakCount="1">
    <brk id="39"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06"/>
  <sheetViews>
    <sheetView zoomScale="75" zoomScaleNormal="75" workbookViewId="0">
      <selection activeCell="A52" sqref="A52:XFD53"/>
    </sheetView>
  </sheetViews>
  <sheetFormatPr defaultColWidth="10.42578125" defaultRowHeight="15"/>
  <cols>
    <col min="1" max="1" width="2.7109375" style="9" customWidth="1"/>
    <col min="2" max="2" width="25.7109375" style="9" customWidth="1"/>
    <col min="3" max="4" width="14.7109375" style="9" customWidth="1"/>
    <col min="5" max="11" width="14.7109375" style="61" customWidth="1"/>
    <col min="12" max="13" width="10.42578125" style="61"/>
    <col min="14" max="14" width="29" style="61" customWidth="1"/>
    <col min="15" max="16384" width="10.42578125" style="61"/>
  </cols>
  <sheetData>
    <row r="1" spans="1:16" ht="24" customHeight="1">
      <c r="A1" s="619" t="s">
        <v>650</v>
      </c>
      <c r="B1" s="619"/>
      <c r="C1" s="619"/>
      <c r="D1" s="619"/>
      <c r="E1" s="619"/>
      <c r="F1" s="619"/>
      <c r="G1" s="619"/>
      <c r="H1" s="619"/>
      <c r="I1" s="619"/>
      <c r="J1" s="619"/>
      <c r="K1" s="619"/>
      <c r="M1" s="74"/>
      <c r="N1" s="73"/>
      <c r="O1" s="73"/>
    </row>
    <row r="2" spans="1:16" ht="24" customHeight="1">
      <c r="A2" s="620" t="s">
        <v>703</v>
      </c>
      <c r="B2" s="620"/>
      <c r="C2" s="620"/>
      <c r="D2" s="620"/>
      <c r="E2" s="620"/>
      <c r="F2" s="620"/>
      <c r="G2" s="620"/>
      <c r="H2" s="620"/>
      <c r="I2" s="620"/>
      <c r="J2" s="620"/>
      <c r="K2" s="620"/>
      <c r="L2" s="62"/>
      <c r="M2" s="62"/>
      <c r="N2" s="62"/>
      <c r="O2" s="62"/>
      <c r="P2" s="62"/>
    </row>
    <row r="3" spans="1:16" ht="24" customHeight="1">
      <c r="A3" s="619" t="s">
        <v>1251</v>
      </c>
      <c r="B3" s="619"/>
      <c r="C3" s="619"/>
      <c r="D3" s="619"/>
      <c r="E3" s="619"/>
      <c r="F3" s="619"/>
      <c r="G3" s="619"/>
      <c r="H3" s="619"/>
      <c r="I3" s="619"/>
      <c r="J3" s="619"/>
      <c r="K3" s="619"/>
    </row>
    <row r="4" spans="1:16" ht="15" customHeight="1">
      <c r="A4" s="63"/>
      <c r="B4" s="63"/>
      <c r="C4" s="63"/>
      <c r="D4" s="63"/>
      <c r="E4" s="63"/>
      <c r="F4" s="63"/>
      <c r="G4" s="63"/>
      <c r="H4" s="63"/>
    </row>
    <row r="5" spans="1:16" ht="15" customHeight="1">
      <c r="B5" s="10"/>
      <c r="C5" s="43"/>
      <c r="D5" s="403"/>
      <c r="E5" s="43" t="s">
        <v>841</v>
      </c>
      <c r="F5" s="403"/>
      <c r="G5" s="43" t="s">
        <v>842</v>
      </c>
      <c r="H5" s="403"/>
      <c r="I5" s="403"/>
      <c r="J5" s="403"/>
      <c r="K5" s="403"/>
    </row>
    <row r="6" spans="1:16" ht="15" customHeight="1">
      <c r="C6" s="43" t="s">
        <v>810</v>
      </c>
      <c r="D6" s="43" t="s">
        <v>840</v>
      </c>
      <c r="E6" s="43" t="s">
        <v>595</v>
      </c>
      <c r="F6" s="43" t="s">
        <v>841</v>
      </c>
      <c r="G6" s="169" t="str">
        <f>'Fund Cover Sheets'!$M$1</f>
        <v>Adopted</v>
      </c>
      <c r="H6" s="43" t="s">
        <v>843</v>
      </c>
      <c r="I6" s="43" t="s">
        <v>844</v>
      </c>
      <c r="J6" s="43" t="s">
        <v>845</v>
      </c>
      <c r="K6" s="43" t="s">
        <v>846</v>
      </c>
    </row>
    <row r="7" spans="1:16" ht="15" customHeight="1" thickBot="1">
      <c r="B7" s="25" t="s">
        <v>651</v>
      </c>
      <c r="C7" s="45" t="s">
        <v>1</v>
      </c>
      <c r="D7" s="45" t="s">
        <v>1</v>
      </c>
      <c r="E7" s="45" t="s">
        <v>565</v>
      </c>
      <c r="F7" s="45" t="s">
        <v>19</v>
      </c>
      <c r="G7" s="45" t="s">
        <v>565</v>
      </c>
      <c r="H7" s="45" t="s">
        <v>19</v>
      </c>
      <c r="I7" s="45" t="s">
        <v>19</v>
      </c>
      <c r="J7" s="45" t="s">
        <v>19</v>
      </c>
      <c r="K7" s="45" t="s">
        <v>19</v>
      </c>
    </row>
    <row r="8" spans="1:16" ht="15" customHeight="1">
      <c r="B8" s="10"/>
      <c r="C8" s="43"/>
      <c r="D8" s="43"/>
      <c r="E8" s="43"/>
      <c r="F8" s="43"/>
      <c r="G8" s="43"/>
      <c r="H8" s="43"/>
      <c r="I8" s="43"/>
      <c r="J8" s="43"/>
      <c r="K8" s="43"/>
    </row>
    <row r="9" spans="1:16" ht="24" customHeight="1">
      <c r="A9" s="146" t="s">
        <v>652</v>
      </c>
      <c r="C9" s="49">
        <f>'Fund Cover Sheets'!C37</f>
        <v>6879823</v>
      </c>
      <c r="D9" s="49">
        <f>'Fund Cover Sheets'!D37</f>
        <v>7512060</v>
      </c>
      <c r="E9" s="49">
        <f>'Fund Cover Sheets'!E37</f>
        <v>7322013</v>
      </c>
      <c r="F9" s="49">
        <f>'Fund Cover Sheets'!F37</f>
        <v>7512060</v>
      </c>
      <c r="G9" s="49">
        <f>'Fund Cover Sheets'!G37</f>
        <v>7512060</v>
      </c>
      <c r="H9" s="49">
        <f>'Fund Cover Sheets'!H37</f>
        <v>6629648</v>
      </c>
      <c r="I9" s="49">
        <f>'Fund Cover Sheets'!I37</f>
        <v>5784356</v>
      </c>
      <c r="J9" s="49">
        <f>'Fund Cover Sheets'!J37</f>
        <v>4908523</v>
      </c>
      <c r="K9" s="49">
        <f>'Fund Cover Sheets'!K37</f>
        <v>2620160</v>
      </c>
    </row>
    <row r="10" spans="1:16" ht="15" customHeight="1">
      <c r="A10" s="64"/>
      <c r="C10" s="2"/>
      <c r="D10" s="2"/>
      <c r="E10" s="2"/>
      <c r="F10" s="2"/>
      <c r="G10" s="2"/>
      <c r="H10" s="2"/>
      <c r="I10" s="15"/>
      <c r="J10" s="15"/>
      <c r="K10" s="15"/>
    </row>
    <row r="11" spans="1:16" ht="15" customHeight="1">
      <c r="A11" s="64"/>
      <c r="C11" s="2"/>
      <c r="D11" s="2"/>
      <c r="E11" s="2"/>
      <c r="F11" s="2"/>
      <c r="G11" s="2"/>
      <c r="H11" s="2"/>
      <c r="I11" s="15"/>
      <c r="J11" s="15"/>
      <c r="K11" s="15"/>
    </row>
    <row r="12" spans="1:16" ht="15" customHeight="1">
      <c r="A12" s="64"/>
      <c r="C12" s="2"/>
      <c r="D12" s="2"/>
      <c r="E12" s="2"/>
      <c r="F12" s="2"/>
      <c r="G12" s="2"/>
      <c r="H12" s="2"/>
      <c r="I12" s="15"/>
      <c r="J12" s="15"/>
      <c r="K12" s="15"/>
    </row>
    <row r="13" spans="1:16" ht="24" customHeight="1">
      <c r="A13" s="46" t="s">
        <v>653</v>
      </c>
      <c r="B13" s="1"/>
      <c r="C13" s="2"/>
      <c r="D13" s="2"/>
      <c r="E13" s="2"/>
      <c r="F13" s="2"/>
      <c r="G13" s="2"/>
      <c r="H13" s="2"/>
      <c r="I13" s="15"/>
      <c r="J13" s="15"/>
      <c r="K13" s="15"/>
    </row>
    <row r="14" spans="1:16" ht="24" customHeight="1">
      <c r="A14" s="46"/>
      <c r="B14" s="1" t="s">
        <v>582</v>
      </c>
      <c r="C14" s="2">
        <f>'Fund Cover Sheets'!C144</f>
        <v>635382</v>
      </c>
      <c r="D14" s="2">
        <f>'Fund Cover Sheets'!D144</f>
        <v>695707</v>
      </c>
      <c r="E14" s="2">
        <f>'Fund Cover Sheets'!E144</f>
        <v>345323</v>
      </c>
      <c r="F14" s="2">
        <f>'Fund Cover Sheets'!F144</f>
        <v>907742</v>
      </c>
      <c r="G14" s="2">
        <f>'Fund Cover Sheets'!G144</f>
        <v>-267652</v>
      </c>
      <c r="H14" s="2">
        <f>'Fund Cover Sheets'!H144</f>
        <v>46905</v>
      </c>
      <c r="I14" s="2">
        <f>'Fund Cover Sheets'!I144</f>
        <v>-2453</v>
      </c>
      <c r="J14" s="2">
        <f>'Fund Cover Sheets'!J144</f>
        <v>-11559</v>
      </c>
      <c r="K14" s="2">
        <f>'Fund Cover Sheets'!K144</f>
        <v>0</v>
      </c>
    </row>
    <row r="15" spans="1:16" ht="24" customHeight="1">
      <c r="A15" s="1"/>
      <c r="B15" s="1" t="s">
        <v>654</v>
      </c>
      <c r="C15" s="2">
        <f>'Fund Cover Sheets'!C546</f>
        <v>452914</v>
      </c>
      <c r="D15" s="2">
        <f>'Fund Cover Sheets'!D546</f>
        <v>411485</v>
      </c>
      <c r="E15" s="2">
        <f>'Fund Cover Sheets'!E546</f>
        <v>0</v>
      </c>
      <c r="F15" s="2">
        <f>'Fund Cover Sheets'!F546</f>
        <v>73000</v>
      </c>
      <c r="G15" s="2">
        <f>'Fund Cover Sheets'!G546</f>
        <v>0</v>
      </c>
      <c r="H15" s="2">
        <f>'Fund Cover Sheets'!H546</f>
        <v>0</v>
      </c>
      <c r="I15" s="2">
        <f>'Fund Cover Sheets'!I546</f>
        <v>0</v>
      </c>
      <c r="J15" s="2">
        <f>'Fund Cover Sheets'!J546</f>
        <v>0</v>
      </c>
      <c r="K15" s="2">
        <f>'Fund Cover Sheets'!K546</f>
        <v>0</v>
      </c>
    </row>
    <row r="16" spans="1:16" ht="24" customHeight="1">
      <c r="A16" s="1"/>
      <c r="B16" s="1" t="s">
        <v>494</v>
      </c>
      <c r="C16" s="2">
        <f>'Fund Cover Sheets'!C500</f>
        <v>211832</v>
      </c>
      <c r="D16" s="2">
        <f>'Fund Cover Sheets'!D500</f>
        <v>247841</v>
      </c>
      <c r="E16" s="2">
        <f>'Fund Cover Sheets'!E500</f>
        <v>39244</v>
      </c>
      <c r="F16" s="2">
        <f>'Fund Cover Sheets'!F500</f>
        <v>39199</v>
      </c>
      <c r="G16" s="2">
        <f>'Fund Cover Sheets'!G500</f>
        <v>59959</v>
      </c>
      <c r="H16" s="2">
        <f>'Fund Cover Sheets'!H500</f>
        <v>10313</v>
      </c>
      <c r="I16" s="2">
        <f>'Fund Cover Sheets'!I500</f>
        <v>15767</v>
      </c>
      <c r="J16" s="2">
        <f>'Fund Cover Sheets'!J500</f>
        <v>21221</v>
      </c>
      <c r="K16" s="2">
        <f>'Fund Cover Sheets'!K500</f>
        <v>21221</v>
      </c>
    </row>
    <row r="17" spans="1:11" ht="24" customHeight="1">
      <c r="A17" s="1"/>
      <c r="B17" s="1" t="s">
        <v>429</v>
      </c>
      <c r="C17" s="2">
        <f>'Fund Cover Sheets'!C670</f>
        <v>-422459</v>
      </c>
      <c r="D17" s="2">
        <f>'Fund Cover Sheets'!D670</f>
        <v>-1141784</v>
      </c>
      <c r="E17" s="2">
        <f>'Fund Cover Sheets'!E670</f>
        <v>-1209865</v>
      </c>
      <c r="F17" s="2">
        <f>'Fund Cover Sheets'!F670</f>
        <v>-1212809</v>
      </c>
      <c r="G17" s="2">
        <f>'Fund Cover Sheets'!G670</f>
        <v>-1175479</v>
      </c>
      <c r="H17" s="2">
        <f>'Fund Cover Sheets'!H670</f>
        <v>-1125601</v>
      </c>
      <c r="I17" s="2">
        <f>'Fund Cover Sheets'!I670</f>
        <v>-1069824</v>
      </c>
      <c r="J17" s="2">
        <f>'Fund Cover Sheets'!J670</f>
        <v>-1006509</v>
      </c>
      <c r="K17" s="2">
        <f>'Fund Cover Sheets'!K670</f>
        <v>-1092569</v>
      </c>
    </row>
    <row r="18" spans="1:11" ht="24" customHeight="1">
      <c r="A18" s="1"/>
      <c r="B18" s="1" t="s">
        <v>431</v>
      </c>
      <c r="C18" s="2">
        <f>'Fund Cover Sheets'!C707</f>
        <v>-1024518</v>
      </c>
      <c r="D18" s="2">
        <f>'Fund Cover Sheets'!D707</f>
        <v>-1237549</v>
      </c>
      <c r="E18" s="2">
        <f>'Fund Cover Sheets'!E707</f>
        <v>-1472892</v>
      </c>
      <c r="F18" s="2">
        <f>'Fund Cover Sheets'!F707</f>
        <v>-1461542</v>
      </c>
      <c r="G18" s="2">
        <f>'Fund Cover Sheets'!G707</f>
        <v>-1682954</v>
      </c>
      <c r="H18" s="2">
        <f>'Fund Cover Sheets'!H707</f>
        <v>-1691093</v>
      </c>
      <c r="I18" s="2">
        <f>'Fund Cover Sheets'!I707</f>
        <v>-1698468</v>
      </c>
      <c r="J18" s="2">
        <f>'Fund Cover Sheets'!J707</f>
        <v>-1708478</v>
      </c>
      <c r="K18" s="2">
        <f>'Fund Cover Sheets'!K707</f>
        <v>-1721232</v>
      </c>
    </row>
    <row r="19" spans="1:11" ht="24" customHeight="1">
      <c r="A19" s="1"/>
      <c r="B19" s="1" t="s">
        <v>1085</v>
      </c>
      <c r="C19" s="2">
        <f>'Fund Cover Sheets'!C744</f>
        <v>-2736</v>
      </c>
      <c r="D19" s="2">
        <f>'Fund Cover Sheets'!D744</f>
        <v>-73799</v>
      </c>
      <c r="E19" s="2">
        <f>'Fund Cover Sheets'!E744</f>
        <v>-66065</v>
      </c>
      <c r="F19" s="2">
        <f>'Fund Cover Sheets'!F744</f>
        <v>-49936</v>
      </c>
      <c r="G19" s="2">
        <f>'Fund Cover Sheets'!G744</f>
        <v>-31910</v>
      </c>
      <c r="H19" s="2">
        <f>'Fund Cover Sheets'!H744</f>
        <v>4829</v>
      </c>
      <c r="I19" s="2">
        <f>'Fund Cover Sheets'!I744</f>
        <v>36811</v>
      </c>
      <c r="J19" s="2">
        <f>'Fund Cover Sheets'!J744</f>
        <v>70964</v>
      </c>
      <c r="K19" s="2">
        <f>'Fund Cover Sheets'!K744</f>
        <v>105899</v>
      </c>
    </row>
    <row r="20" spans="1:11" ht="24" customHeight="1">
      <c r="A20" s="1"/>
      <c r="B20" s="1" t="s">
        <v>655</v>
      </c>
      <c r="C20" s="2">
        <f>'Fund Cover Sheets'!C71</f>
        <v>10485</v>
      </c>
      <c r="D20" s="2">
        <f>'Fund Cover Sheets'!D71</f>
        <v>13492</v>
      </c>
      <c r="E20" s="2">
        <f>'Fund Cover Sheets'!E71</f>
        <v>-15614</v>
      </c>
      <c r="F20" s="2">
        <f>'Fund Cover Sheets'!F71</f>
        <v>8001</v>
      </c>
      <c r="G20" s="2">
        <f>'Fund Cover Sheets'!G71</f>
        <v>-32199</v>
      </c>
      <c r="H20" s="2">
        <f>'Fund Cover Sheets'!H71</f>
        <v>-22899</v>
      </c>
      <c r="I20" s="2">
        <f>'Fund Cover Sheets'!I71</f>
        <v>-12539</v>
      </c>
      <c r="J20" s="2">
        <f>'Fund Cover Sheets'!J71</f>
        <v>321</v>
      </c>
      <c r="K20" s="2">
        <f>'Fund Cover Sheets'!K71</f>
        <v>13181</v>
      </c>
    </row>
    <row r="21" spans="1:11" ht="24" customHeight="1">
      <c r="A21" s="1"/>
      <c r="B21" s="1" t="s">
        <v>656</v>
      </c>
      <c r="C21" s="2">
        <f>'Fund Cover Sheets'!C106</f>
        <v>-22626</v>
      </c>
      <c r="D21" s="2">
        <f>'Fund Cover Sheets'!D106</f>
        <v>-16200</v>
      </c>
      <c r="E21" s="2">
        <f>'Fund Cover Sheets'!E106</f>
        <v>-18630</v>
      </c>
      <c r="F21" s="2">
        <f>'Fund Cover Sheets'!F106</f>
        <v>-13037</v>
      </c>
      <c r="G21" s="2">
        <f>'Fund Cover Sheets'!G106</f>
        <v>-9237</v>
      </c>
      <c r="H21" s="2">
        <f>'Fund Cover Sheets'!H106</f>
        <v>-5437</v>
      </c>
      <c r="I21" s="2">
        <f>'Fund Cover Sheets'!I106</f>
        <v>-2077</v>
      </c>
      <c r="J21" s="2">
        <f>'Fund Cover Sheets'!J106</f>
        <v>1283</v>
      </c>
      <c r="K21" s="2">
        <f>'Fund Cover Sheets'!K106</f>
        <v>4643</v>
      </c>
    </row>
    <row r="22" spans="1:11">
      <c r="A22" s="1"/>
      <c r="B22" s="1"/>
      <c r="C22" s="2"/>
      <c r="D22" s="2"/>
      <c r="E22" s="2"/>
      <c r="F22" s="2"/>
      <c r="G22" s="2"/>
      <c r="H22" s="2"/>
      <c r="I22" s="2"/>
      <c r="J22" s="2"/>
      <c r="K22" s="2"/>
    </row>
    <row r="23" spans="1:11">
      <c r="A23" s="1"/>
      <c r="B23" s="1"/>
      <c r="C23" s="2"/>
      <c r="D23" s="2"/>
      <c r="E23" s="2"/>
      <c r="F23" s="2"/>
      <c r="G23" s="2"/>
      <c r="H23" s="2"/>
      <c r="I23" s="2"/>
      <c r="J23" s="2"/>
      <c r="K23" s="2"/>
    </row>
    <row r="24" spans="1:11">
      <c r="A24" s="1"/>
      <c r="B24" s="1"/>
      <c r="C24" s="2"/>
      <c r="D24" s="2"/>
      <c r="E24" s="2"/>
      <c r="F24" s="2"/>
      <c r="G24" s="2"/>
      <c r="H24" s="2"/>
      <c r="I24" s="2"/>
      <c r="J24" s="2"/>
      <c r="K24" s="2"/>
    </row>
    <row r="25" spans="1:11" ht="24" customHeight="1">
      <c r="A25" s="46" t="s">
        <v>657</v>
      </c>
      <c r="B25" s="1"/>
      <c r="C25" s="2">
        <f>'Fund Cover Sheets'!C360</f>
        <v>0</v>
      </c>
      <c r="D25" s="2">
        <f>'Fund Cover Sheets'!D360</f>
        <v>0</v>
      </c>
      <c r="E25" s="2">
        <f>'Fund Cover Sheets'!E360</f>
        <v>0</v>
      </c>
      <c r="F25" s="2">
        <f>'Fund Cover Sheets'!F360</f>
        <v>0</v>
      </c>
      <c r="G25" s="2">
        <f>'Fund Cover Sheets'!G360</f>
        <v>0</v>
      </c>
      <c r="H25" s="2">
        <f>'Fund Cover Sheets'!H360</f>
        <v>0</v>
      </c>
      <c r="I25" s="2">
        <f>'Fund Cover Sheets'!I360</f>
        <v>0</v>
      </c>
      <c r="J25" s="2">
        <f>'Fund Cover Sheets'!J360</f>
        <v>0</v>
      </c>
      <c r="K25" s="2">
        <f>'Fund Cover Sheets'!K360</f>
        <v>0</v>
      </c>
    </row>
    <row r="26" spans="1:11">
      <c r="A26" s="46"/>
      <c r="B26" s="1"/>
      <c r="C26" s="2"/>
      <c r="D26" s="2"/>
      <c r="E26" s="2"/>
      <c r="F26" s="2"/>
      <c r="G26" s="2"/>
      <c r="H26" s="2"/>
      <c r="I26" s="2"/>
      <c r="J26" s="2"/>
      <c r="K26" s="2"/>
    </row>
    <row r="27" spans="1:11">
      <c r="A27" s="46"/>
      <c r="B27" s="1"/>
      <c r="C27" s="2"/>
      <c r="D27" s="2"/>
      <c r="E27" s="2"/>
      <c r="F27" s="2"/>
      <c r="G27" s="2"/>
      <c r="H27" s="2"/>
      <c r="I27" s="2"/>
      <c r="J27" s="2"/>
      <c r="K27" s="2"/>
    </row>
    <row r="28" spans="1:11">
      <c r="A28" s="1"/>
      <c r="B28" s="1"/>
      <c r="C28" s="2"/>
      <c r="D28" s="2"/>
      <c r="E28" s="2"/>
      <c r="F28" s="2"/>
      <c r="G28" s="2"/>
      <c r="H28" s="2"/>
      <c r="I28" s="2"/>
      <c r="J28" s="2"/>
      <c r="K28" s="2"/>
    </row>
    <row r="29" spans="1:11" ht="24" customHeight="1">
      <c r="A29" s="46" t="s">
        <v>658</v>
      </c>
      <c r="B29" s="1"/>
      <c r="C29" s="2"/>
      <c r="D29" s="2"/>
      <c r="E29" s="2"/>
      <c r="F29" s="2"/>
      <c r="G29" s="2"/>
      <c r="H29" s="2"/>
      <c r="I29" s="2"/>
      <c r="J29" s="2"/>
      <c r="K29" s="2"/>
    </row>
    <row r="30" spans="1:11" ht="24" customHeight="1">
      <c r="A30" s="1"/>
      <c r="B30" s="1" t="s">
        <v>771</v>
      </c>
      <c r="C30" s="2">
        <f>'Fund Cover Sheets'!C323</f>
        <v>496042</v>
      </c>
      <c r="D30" s="2">
        <f>'Fund Cover Sheets'!D323</f>
        <v>511692</v>
      </c>
      <c r="E30" s="2">
        <f>'Fund Cover Sheets'!E323</f>
        <v>265013</v>
      </c>
      <c r="F30" s="2">
        <f>'Fund Cover Sheets'!F323</f>
        <v>1373182</v>
      </c>
      <c r="G30" s="2">
        <f>'Fund Cover Sheets'!G323</f>
        <v>273410</v>
      </c>
      <c r="H30" s="2">
        <f>'Fund Cover Sheets'!H323</f>
        <v>250941</v>
      </c>
      <c r="I30" s="2">
        <f>'Fund Cover Sheets'!I323</f>
        <v>250941</v>
      </c>
      <c r="J30" s="2">
        <f>'Fund Cover Sheets'!J323</f>
        <v>250941</v>
      </c>
      <c r="K30" s="2">
        <f>'Fund Cover Sheets'!K323</f>
        <v>250941</v>
      </c>
    </row>
    <row r="31" spans="1:11" ht="24" customHeight="1">
      <c r="A31" s="1"/>
      <c r="B31" s="1" t="s">
        <v>660</v>
      </c>
      <c r="C31" s="2">
        <f>'Fund Cover Sheets'!C192</f>
        <v>629429</v>
      </c>
      <c r="D31" s="2">
        <f>'Fund Cover Sheets'!D192</f>
        <v>588155</v>
      </c>
      <c r="E31" s="2">
        <f>'Fund Cover Sheets'!E192</f>
        <v>78960</v>
      </c>
      <c r="F31" s="2">
        <f>'Fund Cover Sheets'!F192</f>
        <v>205015</v>
      </c>
      <c r="G31" s="2">
        <f>'Fund Cover Sheets'!G192</f>
        <v>467802</v>
      </c>
      <c r="H31" s="2">
        <f>'Fund Cover Sheets'!H192</f>
        <v>0</v>
      </c>
      <c r="I31" s="2">
        <f>'Fund Cover Sheets'!I192</f>
        <v>0</v>
      </c>
      <c r="J31" s="2">
        <f>'Fund Cover Sheets'!J192</f>
        <v>0</v>
      </c>
      <c r="K31" s="2">
        <f>'Fund Cover Sheets'!K192</f>
        <v>0</v>
      </c>
    </row>
    <row r="32" spans="1:11" ht="24" customHeight="1">
      <c r="A32" s="581"/>
      <c r="B32" s="581" t="s">
        <v>1413</v>
      </c>
      <c r="C32" s="2">
        <f>'Fund Cover Sheets'!C242</f>
        <v>0</v>
      </c>
      <c r="D32" s="2">
        <f>'Fund Cover Sheets'!D242</f>
        <v>0</v>
      </c>
      <c r="E32" s="2">
        <f>'Fund Cover Sheets'!E242</f>
        <v>0</v>
      </c>
      <c r="F32" s="2">
        <f>'Fund Cover Sheets'!F242</f>
        <v>0</v>
      </c>
      <c r="G32" s="2">
        <f>'Fund Cover Sheets'!G242</f>
        <v>0</v>
      </c>
      <c r="H32" s="2">
        <f>'Fund Cover Sheets'!H242</f>
        <v>0</v>
      </c>
      <c r="I32" s="2">
        <f>'Fund Cover Sheets'!I242</f>
        <v>0</v>
      </c>
      <c r="J32" s="2">
        <f>'Fund Cover Sheets'!J242</f>
        <v>0</v>
      </c>
      <c r="K32" s="2">
        <f>'Fund Cover Sheets'!K242</f>
        <v>0</v>
      </c>
    </row>
    <row r="33" spans="1:11">
      <c r="A33" s="1"/>
      <c r="B33" s="1"/>
      <c r="C33" s="2"/>
      <c r="D33" s="2"/>
      <c r="E33" s="2"/>
      <c r="F33" s="2"/>
      <c r="G33" s="2"/>
      <c r="H33" s="2"/>
      <c r="I33" s="2"/>
      <c r="J33" s="2"/>
      <c r="K33" s="2"/>
    </row>
    <row r="34" spans="1:11">
      <c r="A34" s="1"/>
      <c r="B34" s="1"/>
      <c r="C34" s="2"/>
      <c r="D34" s="2"/>
      <c r="E34" s="2"/>
      <c r="F34" s="2"/>
      <c r="G34" s="2"/>
      <c r="H34" s="2"/>
      <c r="I34" s="2"/>
      <c r="J34" s="2"/>
      <c r="K34" s="2"/>
    </row>
    <row r="35" spans="1:11">
      <c r="A35" s="1"/>
      <c r="B35" s="1"/>
      <c r="C35" s="2"/>
      <c r="D35" s="2"/>
      <c r="E35" s="2"/>
      <c r="F35" s="2"/>
      <c r="G35" s="2"/>
      <c r="H35" s="2"/>
      <c r="I35" s="2"/>
      <c r="J35" s="2"/>
      <c r="K35" s="2"/>
    </row>
    <row r="36" spans="1:11" ht="24" customHeight="1">
      <c r="A36" s="46" t="s">
        <v>704</v>
      </c>
      <c r="B36" s="1"/>
      <c r="C36" s="2"/>
      <c r="D36" s="2"/>
      <c r="E36" s="2"/>
      <c r="F36" s="2"/>
      <c r="G36" s="2"/>
      <c r="H36" s="2"/>
      <c r="I36" s="2"/>
      <c r="J36" s="2"/>
      <c r="K36" s="2"/>
    </row>
    <row r="37" spans="1:11" ht="24" customHeight="1">
      <c r="A37" s="1"/>
      <c r="B37" s="1" t="s">
        <v>492</v>
      </c>
      <c r="C37" s="2">
        <f>'Fund Cover Sheets'!C409</f>
        <v>3533027</v>
      </c>
      <c r="D37" s="2">
        <f>'Fund Cover Sheets'!D409</f>
        <v>3268245</v>
      </c>
      <c r="E37" s="2">
        <f>'Fund Cover Sheets'!E409</f>
        <v>1827113</v>
      </c>
      <c r="F37" s="2">
        <f>'Fund Cover Sheets'!F409</f>
        <v>3621040</v>
      </c>
      <c r="G37" s="2">
        <f>'Fund Cover Sheets'!G409</f>
        <v>2600578</v>
      </c>
      <c r="H37" s="2">
        <f>'Fund Cover Sheets'!H409</f>
        <v>2090506</v>
      </c>
      <c r="I37" s="2">
        <f>'Fund Cover Sheets'!I409</f>
        <v>3705473</v>
      </c>
      <c r="J37" s="2">
        <f>'Fund Cover Sheets'!J409</f>
        <v>4997826</v>
      </c>
      <c r="K37" s="2">
        <f>'Fund Cover Sheets'!K409</f>
        <v>6507911</v>
      </c>
    </row>
    <row r="38" spans="1:11" ht="24" customHeight="1">
      <c r="A38" s="1"/>
      <c r="B38" s="1" t="s">
        <v>493</v>
      </c>
      <c r="C38" s="2">
        <f>'Fund Cover Sheets'!C460</f>
        <v>1110251</v>
      </c>
      <c r="D38" s="2">
        <f>'Fund Cover Sheets'!D460</f>
        <v>1222388</v>
      </c>
      <c r="E38" s="2">
        <f>'Fund Cover Sheets'!E460</f>
        <v>606819</v>
      </c>
      <c r="F38" s="2">
        <f>'Fund Cover Sheets'!F460</f>
        <v>845028</v>
      </c>
      <c r="G38" s="2">
        <f>'Fund Cover Sheets'!G460</f>
        <v>692051</v>
      </c>
      <c r="H38" s="2">
        <f>'Fund Cover Sheets'!H460</f>
        <v>854900</v>
      </c>
      <c r="I38" s="2">
        <f>'Fund Cover Sheets'!I460</f>
        <v>1326572</v>
      </c>
      <c r="J38" s="2">
        <f>'Fund Cover Sheets'!J460</f>
        <v>967971</v>
      </c>
      <c r="K38" s="2">
        <f>'Fund Cover Sheets'!K460</f>
        <v>1788159</v>
      </c>
    </row>
    <row r="39" spans="1:11">
      <c r="A39" s="1"/>
      <c r="B39" s="1"/>
      <c r="C39" s="2"/>
      <c r="D39" s="2"/>
      <c r="E39" s="2"/>
      <c r="F39" s="2"/>
      <c r="G39" s="2"/>
      <c r="H39" s="2"/>
      <c r="I39" s="2"/>
      <c r="J39" s="2"/>
      <c r="K39" s="2"/>
    </row>
    <row r="40" spans="1:11">
      <c r="A40" s="1"/>
      <c r="B40" s="1"/>
      <c r="C40" s="2"/>
      <c r="D40" s="2"/>
      <c r="E40" s="2"/>
      <c r="F40" s="2"/>
      <c r="G40" s="2"/>
      <c r="H40" s="2"/>
      <c r="I40" s="2"/>
      <c r="J40" s="2"/>
      <c r="K40" s="2"/>
    </row>
    <row r="41" spans="1:11">
      <c r="A41" s="1"/>
      <c r="B41" s="1"/>
      <c r="C41" s="2"/>
      <c r="D41" s="2"/>
      <c r="E41" s="2"/>
      <c r="F41" s="2"/>
      <c r="G41" s="2"/>
      <c r="H41" s="2"/>
      <c r="I41" s="2"/>
      <c r="J41" s="2"/>
      <c r="K41" s="2"/>
    </row>
    <row r="42" spans="1:11" ht="24" customHeight="1">
      <c r="A42" s="46" t="s">
        <v>662</v>
      </c>
      <c r="B42" s="1"/>
      <c r="C42" s="2"/>
      <c r="D42" s="2"/>
      <c r="E42" s="2"/>
      <c r="F42" s="2"/>
      <c r="G42" s="2"/>
      <c r="H42" s="2"/>
      <c r="I42" s="2"/>
      <c r="J42" s="2"/>
      <c r="K42" s="2"/>
    </row>
    <row r="43" spans="1:11" ht="24" customHeight="1">
      <c r="A43" s="46"/>
      <c r="B43" s="1" t="s">
        <v>486</v>
      </c>
      <c r="C43" s="2">
        <f>'Fund Cover Sheets'!C592</f>
        <v>554271</v>
      </c>
      <c r="D43" s="2">
        <f>'Fund Cover Sheets'!D592</f>
        <v>578607</v>
      </c>
      <c r="E43" s="2">
        <f>'Fund Cover Sheets'!E592</f>
        <v>557653</v>
      </c>
      <c r="F43" s="2">
        <f>'Fund Cover Sheets'!F592</f>
        <v>595417</v>
      </c>
      <c r="G43" s="2">
        <f>'Fund Cover Sheets'!G592</f>
        <v>578676</v>
      </c>
      <c r="H43" s="2">
        <f>'Fund Cover Sheets'!H592</f>
        <v>542837</v>
      </c>
      <c r="I43" s="2">
        <f>'Fund Cover Sheets'!I592</f>
        <v>502544</v>
      </c>
      <c r="J43" s="2">
        <f>'Fund Cover Sheets'!J592</f>
        <v>452441</v>
      </c>
      <c r="K43" s="2">
        <f>'Fund Cover Sheets'!K592</f>
        <v>488347</v>
      </c>
    </row>
    <row r="44" spans="1:11" ht="24" customHeight="1">
      <c r="A44" s="46"/>
      <c r="B44" s="1" t="s">
        <v>663</v>
      </c>
      <c r="C44" s="2">
        <f>'Fund Cover Sheets'!C633</f>
        <v>83260</v>
      </c>
      <c r="D44" s="2">
        <f>'Fund Cover Sheets'!D633</f>
        <v>123583</v>
      </c>
      <c r="E44" s="2">
        <f>'Fund Cover Sheets'!E633</f>
        <v>104485</v>
      </c>
      <c r="F44" s="2">
        <f>'Fund Cover Sheets'!F633</f>
        <v>153233</v>
      </c>
      <c r="G44" s="2">
        <f>'Fund Cover Sheets'!G633</f>
        <v>107933</v>
      </c>
      <c r="H44" s="2">
        <f>'Fund Cover Sheets'!H633</f>
        <v>82683</v>
      </c>
      <c r="I44" s="2">
        <f>'Fund Cover Sheets'!I633</f>
        <v>57433</v>
      </c>
      <c r="J44" s="2">
        <f>'Fund Cover Sheets'!J633</f>
        <v>32183</v>
      </c>
      <c r="K44" s="2">
        <f>'Fund Cover Sheets'!K633</f>
        <v>31023</v>
      </c>
    </row>
    <row r="45" spans="1:11">
      <c r="A45" s="46"/>
      <c r="B45" s="1"/>
      <c r="C45" s="2"/>
      <c r="D45" s="2"/>
      <c r="E45" s="2"/>
      <c r="F45" s="2"/>
      <c r="G45" s="2"/>
      <c r="H45" s="2"/>
      <c r="I45" s="2"/>
      <c r="J45" s="2"/>
      <c r="K45" s="2"/>
    </row>
    <row r="46" spans="1:11">
      <c r="B46" s="1"/>
      <c r="C46" s="65"/>
      <c r="D46" s="65"/>
      <c r="E46" s="65"/>
      <c r="F46" s="65"/>
      <c r="G46" s="2"/>
      <c r="H46" s="2"/>
      <c r="I46" s="15"/>
      <c r="J46" s="15"/>
      <c r="K46" s="15"/>
    </row>
    <row r="47" spans="1:11" ht="24" customHeight="1" thickBot="1">
      <c r="B47" s="58" t="s">
        <v>702</v>
      </c>
      <c r="C47" s="479">
        <f>SUM(C9:C46)</f>
        <v>13124377</v>
      </c>
      <c r="D47" s="479">
        <f t="shared" ref="D47:K47" si="0">SUM(D9:D46)</f>
        <v>12703923</v>
      </c>
      <c r="E47" s="479">
        <f t="shared" si="0"/>
        <v>8363557</v>
      </c>
      <c r="F47" s="479">
        <f t="shared" si="0"/>
        <v>12595593</v>
      </c>
      <c r="G47" s="479">
        <f t="shared" si="0"/>
        <v>9093038</v>
      </c>
      <c r="H47" s="479">
        <f t="shared" si="0"/>
        <v>7668532</v>
      </c>
      <c r="I47" s="479">
        <f t="shared" si="0"/>
        <v>8894536</v>
      </c>
      <c r="J47" s="479">
        <f t="shared" si="0"/>
        <v>8977128</v>
      </c>
      <c r="K47" s="479">
        <f t="shared" si="0"/>
        <v>9017684</v>
      </c>
    </row>
    <row r="48" spans="1:11" ht="15.75" thickTop="1">
      <c r="B48" s="1"/>
      <c r="C48" s="15"/>
      <c r="D48" s="15"/>
      <c r="E48" s="15"/>
      <c r="F48" s="15"/>
      <c r="G48" s="15"/>
      <c r="H48" s="15"/>
      <c r="I48" s="15"/>
      <c r="J48" s="15"/>
      <c r="K48" s="15"/>
    </row>
    <row r="49" spans="1:11">
      <c r="A49" s="66" t="s">
        <v>705</v>
      </c>
      <c r="B49" s="67" t="s">
        <v>782</v>
      </c>
      <c r="C49" s="15"/>
      <c r="D49" s="15"/>
      <c r="E49" s="15"/>
      <c r="F49" s="15"/>
      <c r="G49" s="15"/>
      <c r="H49" s="15"/>
      <c r="I49" s="15"/>
      <c r="J49" s="15"/>
      <c r="K49" s="15"/>
    </row>
    <row r="50" spans="1:11">
      <c r="B50" s="1"/>
      <c r="C50" s="15"/>
      <c r="D50" s="15"/>
      <c r="E50" s="15"/>
      <c r="F50" s="15"/>
      <c r="G50" s="15"/>
      <c r="H50" s="15"/>
      <c r="I50" s="15"/>
      <c r="J50" s="15"/>
      <c r="K50" s="15"/>
    </row>
    <row r="51" spans="1:11">
      <c r="B51" s="1"/>
      <c r="C51" s="15"/>
      <c r="D51" s="15"/>
      <c r="E51" s="15"/>
      <c r="F51" s="15"/>
      <c r="G51" s="15"/>
      <c r="H51" s="15"/>
      <c r="I51" s="15"/>
      <c r="J51" s="15"/>
      <c r="K51" s="15"/>
    </row>
    <row r="52" spans="1:11">
      <c r="B52" s="1"/>
      <c r="C52" s="15"/>
      <c r="D52" s="15"/>
      <c r="E52" s="15"/>
      <c r="F52" s="15"/>
      <c r="G52" s="15"/>
      <c r="H52" s="15"/>
      <c r="I52" s="15"/>
      <c r="J52" s="15"/>
      <c r="K52" s="15"/>
    </row>
    <row r="53" spans="1:11">
      <c r="B53" s="1"/>
      <c r="C53" s="15"/>
      <c r="D53" s="15"/>
      <c r="E53" s="15"/>
      <c r="F53" s="15"/>
      <c r="G53" s="15"/>
      <c r="H53" s="15"/>
      <c r="I53" s="15"/>
      <c r="J53" s="15"/>
      <c r="K53" s="15"/>
    </row>
    <row r="54" spans="1:11">
      <c r="C54" s="15"/>
      <c r="D54" s="15"/>
      <c r="E54" s="15"/>
      <c r="F54" s="15"/>
      <c r="G54" s="15"/>
      <c r="H54" s="15"/>
      <c r="I54" s="15"/>
      <c r="J54" s="15"/>
      <c r="K54" s="15"/>
    </row>
    <row r="55" spans="1:11">
      <c r="C55" s="15"/>
      <c r="D55" s="15"/>
      <c r="E55" s="15"/>
      <c r="F55" s="15"/>
      <c r="G55" s="15"/>
      <c r="H55" s="15"/>
      <c r="I55" s="15"/>
      <c r="J55" s="15"/>
      <c r="K55" s="15"/>
    </row>
    <row r="56" spans="1:11">
      <c r="C56" s="15"/>
      <c r="D56" s="15"/>
      <c r="E56" s="15"/>
      <c r="F56" s="15"/>
      <c r="G56" s="15"/>
      <c r="H56" s="15"/>
      <c r="I56" s="15"/>
      <c r="J56" s="15"/>
      <c r="K56" s="15"/>
    </row>
    <row r="57" spans="1:11">
      <c r="C57" s="15"/>
      <c r="D57" s="15"/>
      <c r="E57" s="15"/>
      <c r="F57" s="15"/>
      <c r="G57" s="15"/>
      <c r="H57" s="15"/>
      <c r="I57" s="15"/>
      <c r="J57" s="15"/>
      <c r="K57" s="15"/>
    </row>
    <row r="58" spans="1:11">
      <c r="C58" s="15"/>
      <c r="D58" s="15"/>
      <c r="E58" s="15"/>
      <c r="F58" s="15"/>
      <c r="G58" s="15"/>
      <c r="H58" s="15"/>
      <c r="I58" s="15"/>
      <c r="J58" s="15"/>
      <c r="K58" s="15"/>
    </row>
    <row r="59" spans="1:11">
      <c r="C59" s="15"/>
      <c r="D59" s="15"/>
      <c r="E59" s="15"/>
      <c r="F59" s="15"/>
      <c r="G59" s="15"/>
      <c r="H59" s="15"/>
      <c r="I59" s="15"/>
      <c r="J59" s="15"/>
      <c r="K59" s="15"/>
    </row>
    <row r="60" spans="1:11">
      <c r="C60" s="15"/>
      <c r="D60" s="15"/>
      <c r="E60" s="15"/>
      <c r="F60" s="15"/>
      <c r="G60" s="15"/>
      <c r="H60" s="15"/>
      <c r="I60" s="15"/>
      <c r="J60" s="15"/>
      <c r="K60" s="15"/>
    </row>
    <row r="61" spans="1:11">
      <c r="C61" s="15"/>
      <c r="D61" s="15"/>
      <c r="E61" s="15"/>
      <c r="F61" s="15"/>
      <c r="G61" s="15"/>
      <c r="H61" s="15"/>
      <c r="I61" s="15"/>
      <c r="J61" s="15"/>
      <c r="K61" s="15"/>
    </row>
    <row r="62" spans="1:11">
      <c r="A62" s="61"/>
      <c r="B62" s="61"/>
      <c r="C62" s="15"/>
      <c r="D62" s="15"/>
      <c r="E62" s="15"/>
      <c r="F62" s="15"/>
      <c r="G62" s="15"/>
      <c r="H62" s="15"/>
      <c r="I62" s="15"/>
      <c r="J62" s="15"/>
      <c r="K62" s="15"/>
    </row>
    <row r="63" spans="1:11">
      <c r="A63" s="61"/>
      <c r="B63" s="61"/>
      <c r="C63" s="15"/>
      <c r="D63" s="15"/>
      <c r="E63" s="15"/>
      <c r="F63" s="15"/>
      <c r="G63" s="15"/>
      <c r="H63" s="15"/>
      <c r="I63" s="15"/>
      <c r="J63" s="15"/>
      <c r="K63" s="15"/>
    </row>
    <row r="64" spans="1:11">
      <c r="A64" s="61"/>
      <c r="B64" s="61"/>
      <c r="C64" s="15"/>
      <c r="D64" s="15"/>
      <c r="E64" s="15"/>
      <c r="F64" s="15"/>
      <c r="G64" s="15"/>
      <c r="H64" s="15"/>
      <c r="I64" s="15"/>
      <c r="J64" s="15"/>
      <c r="K64" s="15"/>
    </row>
    <row r="65" spans="1:11">
      <c r="A65" s="61"/>
      <c r="B65" s="61"/>
      <c r="C65" s="15"/>
      <c r="D65" s="15"/>
      <c r="E65" s="15"/>
      <c r="F65" s="15"/>
      <c r="G65" s="15"/>
      <c r="H65" s="15"/>
      <c r="I65" s="15"/>
      <c r="J65" s="15"/>
      <c r="K65" s="15"/>
    </row>
    <row r="66" spans="1:11">
      <c r="A66" s="61"/>
      <c r="B66" s="61"/>
      <c r="C66" s="15"/>
      <c r="D66" s="15"/>
      <c r="E66" s="15"/>
      <c r="F66" s="15"/>
      <c r="G66" s="15"/>
      <c r="H66" s="15"/>
      <c r="I66" s="15"/>
      <c r="J66" s="15"/>
      <c r="K66" s="15"/>
    </row>
    <row r="67" spans="1:11">
      <c r="A67" s="61"/>
      <c r="B67" s="61"/>
      <c r="C67" s="15"/>
      <c r="D67" s="15"/>
      <c r="E67" s="15"/>
      <c r="F67" s="15"/>
      <c r="G67" s="15"/>
      <c r="H67" s="15"/>
      <c r="I67" s="15"/>
      <c r="J67" s="15"/>
      <c r="K67" s="15"/>
    </row>
    <row r="68" spans="1:11">
      <c r="A68" s="61"/>
      <c r="B68" s="61"/>
      <c r="C68" s="15"/>
      <c r="D68" s="15"/>
      <c r="E68" s="15"/>
      <c r="F68" s="15"/>
      <c r="G68" s="15"/>
      <c r="H68" s="15"/>
      <c r="I68" s="15"/>
      <c r="J68" s="15"/>
      <c r="K68" s="15"/>
    </row>
    <row r="69" spans="1:11">
      <c r="A69" s="61"/>
      <c r="B69" s="61"/>
      <c r="C69" s="15"/>
      <c r="D69" s="15"/>
      <c r="E69" s="15"/>
      <c r="F69" s="15"/>
      <c r="G69" s="15"/>
      <c r="H69" s="15"/>
      <c r="I69" s="15"/>
      <c r="J69" s="15"/>
      <c r="K69" s="15"/>
    </row>
    <row r="70" spans="1:11">
      <c r="A70" s="61"/>
      <c r="B70" s="61"/>
      <c r="C70" s="15"/>
      <c r="D70" s="15"/>
      <c r="E70" s="15"/>
      <c r="F70" s="15"/>
      <c r="G70" s="15"/>
      <c r="H70" s="15"/>
      <c r="I70" s="15"/>
      <c r="J70" s="15"/>
      <c r="K70" s="15"/>
    </row>
    <row r="71" spans="1:11">
      <c r="A71" s="61"/>
      <c r="B71" s="61"/>
      <c r="C71" s="15"/>
      <c r="D71" s="15"/>
      <c r="E71" s="15"/>
      <c r="F71" s="15"/>
      <c r="G71" s="15"/>
      <c r="H71" s="15"/>
      <c r="I71" s="15"/>
      <c r="J71" s="15"/>
      <c r="K71" s="15"/>
    </row>
    <row r="72" spans="1:11">
      <c r="A72" s="61"/>
      <c r="B72" s="61"/>
      <c r="C72" s="15"/>
      <c r="D72" s="15"/>
      <c r="E72" s="15"/>
      <c r="F72" s="15"/>
      <c r="G72" s="15"/>
      <c r="H72" s="15"/>
      <c r="I72" s="15"/>
      <c r="J72" s="15"/>
      <c r="K72" s="15"/>
    </row>
    <row r="73" spans="1:11">
      <c r="A73" s="61"/>
      <c r="B73" s="61"/>
      <c r="C73" s="15"/>
      <c r="D73" s="15"/>
      <c r="E73" s="15"/>
      <c r="F73" s="15"/>
      <c r="G73" s="15"/>
      <c r="H73" s="15"/>
      <c r="I73" s="15"/>
      <c r="J73" s="15"/>
      <c r="K73" s="15"/>
    </row>
    <row r="74" spans="1:11">
      <c r="A74" s="61"/>
      <c r="B74" s="61"/>
      <c r="E74" s="9"/>
      <c r="F74" s="9"/>
      <c r="G74" s="9"/>
      <c r="H74" s="9"/>
      <c r="I74" s="9"/>
      <c r="J74" s="9"/>
      <c r="K74" s="9"/>
    </row>
    <row r="75" spans="1:11">
      <c r="A75" s="61"/>
      <c r="B75" s="61"/>
      <c r="E75" s="9"/>
      <c r="F75" s="9"/>
      <c r="G75" s="9"/>
      <c r="H75" s="9"/>
      <c r="I75" s="9"/>
      <c r="J75" s="9"/>
      <c r="K75" s="9"/>
    </row>
    <row r="76" spans="1:11">
      <c r="A76" s="61"/>
      <c r="B76" s="61"/>
      <c r="E76" s="9"/>
      <c r="F76" s="9"/>
      <c r="G76" s="9"/>
      <c r="H76" s="9"/>
      <c r="I76" s="9"/>
      <c r="J76" s="9"/>
      <c r="K76" s="9"/>
    </row>
    <row r="77" spans="1:11">
      <c r="A77" s="61"/>
      <c r="B77" s="61"/>
      <c r="E77" s="9"/>
      <c r="F77" s="9"/>
      <c r="G77" s="9"/>
      <c r="H77" s="9"/>
      <c r="I77" s="9"/>
      <c r="J77" s="9"/>
      <c r="K77" s="9"/>
    </row>
    <row r="78" spans="1:11">
      <c r="A78" s="61"/>
      <c r="B78" s="61"/>
      <c r="C78" s="61"/>
      <c r="D78" s="61"/>
      <c r="E78" s="9"/>
      <c r="F78" s="9"/>
      <c r="G78" s="9"/>
      <c r="H78" s="9"/>
      <c r="I78" s="9"/>
      <c r="J78" s="9"/>
      <c r="K78" s="9"/>
    </row>
    <row r="79" spans="1:11">
      <c r="A79" s="61"/>
      <c r="B79" s="61"/>
      <c r="C79" s="61"/>
      <c r="D79" s="61"/>
      <c r="E79" s="9"/>
      <c r="F79" s="9"/>
      <c r="G79" s="9"/>
      <c r="H79" s="9"/>
      <c r="I79" s="9"/>
      <c r="J79" s="9"/>
      <c r="K79" s="9"/>
    </row>
    <row r="80" spans="1:11">
      <c r="A80" s="61"/>
      <c r="B80" s="61"/>
      <c r="C80" s="61"/>
      <c r="D80" s="61"/>
      <c r="E80" s="9"/>
      <c r="F80" s="9"/>
      <c r="G80" s="9"/>
      <c r="H80" s="9"/>
      <c r="I80" s="9"/>
      <c r="J80" s="9"/>
      <c r="K80" s="9"/>
    </row>
    <row r="81" spans="1:11">
      <c r="A81" s="61"/>
      <c r="B81" s="61"/>
      <c r="C81" s="61"/>
      <c r="D81" s="61"/>
      <c r="E81" s="9"/>
      <c r="F81" s="9"/>
      <c r="G81" s="9"/>
      <c r="H81" s="9"/>
      <c r="I81" s="9"/>
      <c r="J81" s="9"/>
      <c r="K81" s="9"/>
    </row>
    <row r="82" spans="1:11">
      <c r="A82" s="61"/>
      <c r="B82" s="61"/>
      <c r="C82" s="61"/>
      <c r="D82" s="61"/>
      <c r="E82" s="9"/>
      <c r="F82" s="9"/>
      <c r="G82" s="9"/>
      <c r="H82" s="9"/>
      <c r="I82" s="9"/>
      <c r="J82" s="9"/>
      <c r="K82" s="9"/>
    </row>
    <row r="83" spans="1:11">
      <c r="A83" s="61"/>
      <c r="B83" s="61"/>
      <c r="C83" s="61"/>
      <c r="D83" s="61"/>
      <c r="E83" s="9"/>
      <c r="F83" s="9"/>
      <c r="G83" s="9"/>
      <c r="H83" s="9"/>
      <c r="I83" s="9"/>
      <c r="J83" s="9"/>
      <c r="K83" s="9"/>
    </row>
    <row r="84" spans="1:11">
      <c r="A84" s="61"/>
      <c r="B84" s="61"/>
      <c r="C84" s="61"/>
      <c r="D84" s="61"/>
      <c r="E84" s="9"/>
      <c r="F84" s="9"/>
      <c r="G84" s="9"/>
      <c r="H84" s="9"/>
      <c r="I84" s="9"/>
      <c r="J84" s="9"/>
      <c r="K84" s="9"/>
    </row>
    <row r="85" spans="1:11">
      <c r="A85" s="61"/>
      <c r="B85" s="61"/>
      <c r="C85" s="61"/>
      <c r="D85" s="61"/>
      <c r="E85" s="9"/>
      <c r="F85" s="9"/>
      <c r="G85" s="9"/>
      <c r="H85" s="9"/>
      <c r="I85" s="9"/>
      <c r="J85" s="9"/>
      <c r="K85" s="9"/>
    </row>
    <row r="86" spans="1:11">
      <c r="A86" s="61"/>
      <c r="B86" s="61"/>
      <c r="C86" s="61"/>
      <c r="D86" s="61"/>
      <c r="E86" s="9"/>
      <c r="F86" s="9"/>
      <c r="G86" s="9"/>
      <c r="H86" s="9"/>
      <c r="I86" s="9"/>
      <c r="J86" s="9"/>
      <c r="K86" s="9"/>
    </row>
    <row r="87" spans="1:11">
      <c r="A87" s="61"/>
      <c r="B87" s="61"/>
      <c r="C87" s="61"/>
      <c r="D87" s="61"/>
      <c r="E87" s="9"/>
      <c r="F87" s="9"/>
      <c r="G87" s="9"/>
      <c r="H87" s="9"/>
      <c r="I87" s="9"/>
      <c r="J87" s="9"/>
      <c r="K87" s="9"/>
    </row>
    <row r="88" spans="1:11">
      <c r="A88" s="61"/>
      <c r="B88" s="61"/>
      <c r="C88" s="61"/>
      <c r="D88" s="61"/>
      <c r="E88" s="9"/>
      <c r="F88" s="9"/>
      <c r="G88" s="9"/>
      <c r="H88" s="9"/>
      <c r="I88" s="9"/>
      <c r="J88" s="9"/>
      <c r="K88" s="9"/>
    </row>
    <row r="89" spans="1:11">
      <c r="A89" s="61"/>
      <c r="B89" s="61"/>
      <c r="C89" s="61"/>
      <c r="D89" s="61"/>
      <c r="E89" s="9"/>
      <c r="F89" s="9"/>
      <c r="G89" s="9"/>
      <c r="H89" s="9"/>
      <c r="I89" s="9"/>
      <c r="J89" s="9"/>
      <c r="K89" s="9"/>
    </row>
    <row r="90" spans="1:11">
      <c r="A90" s="61"/>
      <c r="B90" s="61"/>
      <c r="C90" s="61"/>
      <c r="D90" s="61"/>
      <c r="E90" s="9"/>
      <c r="F90" s="9"/>
      <c r="G90" s="9"/>
      <c r="H90" s="9"/>
      <c r="I90" s="9"/>
      <c r="J90" s="9"/>
      <c r="K90" s="9"/>
    </row>
    <row r="91" spans="1:11">
      <c r="A91" s="61"/>
      <c r="B91" s="61"/>
      <c r="C91" s="61"/>
      <c r="D91" s="61"/>
      <c r="E91" s="9"/>
      <c r="F91" s="9"/>
      <c r="G91" s="9"/>
      <c r="H91" s="9"/>
      <c r="I91" s="9"/>
      <c r="J91" s="9"/>
      <c r="K91" s="9"/>
    </row>
    <row r="92" spans="1:11">
      <c r="A92" s="61"/>
      <c r="B92" s="61"/>
      <c r="C92" s="61"/>
      <c r="D92" s="61"/>
      <c r="E92" s="9"/>
      <c r="F92" s="9"/>
      <c r="G92" s="9"/>
      <c r="H92" s="9"/>
      <c r="I92" s="9"/>
      <c r="J92" s="9"/>
      <c r="K92" s="9"/>
    </row>
    <row r="93" spans="1:11">
      <c r="A93" s="61"/>
      <c r="B93" s="61"/>
      <c r="C93" s="61"/>
      <c r="D93" s="61"/>
      <c r="E93" s="9"/>
      <c r="F93" s="9"/>
      <c r="G93" s="9"/>
      <c r="H93" s="9"/>
      <c r="I93" s="9"/>
      <c r="J93" s="9"/>
      <c r="K93" s="9"/>
    </row>
    <row r="94" spans="1:11">
      <c r="A94" s="61"/>
      <c r="B94" s="61"/>
      <c r="C94" s="61"/>
      <c r="D94" s="61"/>
      <c r="E94" s="9"/>
      <c r="F94" s="9"/>
      <c r="G94" s="9"/>
      <c r="H94" s="9"/>
      <c r="I94" s="9"/>
      <c r="J94" s="9"/>
      <c r="K94" s="9"/>
    </row>
    <row r="95" spans="1:11">
      <c r="A95" s="61"/>
      <c r="B95" s="61"/>
      <c r="C95" s="61"/>
      <c r="D95" s="61"/>
      <c r="E95" s="9"/>
      <c r="F95" s="9"/>
      <c r="G95" s="9"/>
      <c r="H95" s="9"/>
      <c r="I95" s="9"/>
      <c r="J95" s="9"/>
      <c r="K95" s="9"/>
    </row>
    <row r="96" spans="1:11">
      <c r="A96" s="61"/>
      <c r="B96" s="61"/>
      <c r="C96" s="61"/>
      <c r="D96" s="61"/>
      <c r="E96" s="9"/>
      <c r="F96" s="9"/>
      <c r="G96" s="9"/>
      <c r="H96" s="9"/>
      <c r="I96" s="9"/>
      <c r="J96" s="9"/>
      <c r="K96" s="9"/>
    </row>
    <row r="97" spans="1:11">
      <c r="A97" s="61"/>
      <c r="B97" s="61"/>
      <c r="C97" s="61"/>
      <c r="D97" s="61"/>
      <c r="E97" s="9"/>
      <c r="F97" s="9"/>
      <c r="G97" s="9"/>
      <c r="H97" s="9"/>
      <c r="I97" s="9"/>
      <c r="J97" s="9"/>
      <c r="K97" s="9"/>
    </row>
    <row r="98" spans="1:11">
      <c r="A98" s="61"/>
      <c r="B98" s="61"/>
      <c r="C98" s="61"/>
      <c r="D98" s="61"/>
      <c r="E98" s="9"/>
      <c r="F98" s="9"/>
      <c r="G98" s="9"/>
      <c r="H98" s="9"/>
      <c r="I98" s="9"/>
      <c r="J98" s="9"/>
      <c r="K98" s="9"/>
    </row>
    <row r="99" spans="1:11">
      <c r="A99" s="61"/>
      <c r="B99" s="61"/>
      <c r="C99" s="61"/>
      <c r="D99" s="61"/>
      <c r="E99" s="9"/>
      <c r="F99" s="9"/>
      <c r="G99" s="9"/>
      <c r="H99" s="9"/>
      <c r="I99" s="9"/>
      <c r="J99" s="9"/>
      <c r="K99" s="9"/>
    </row>
    <row r="100" spans="1:11">
      <c r="A100" s="61"/>
      <c r="B100" s="61"/>
      <c r="C100" s="61"/>
      <c r="D100" s="61"/>
      <c r="E100" s="9"/>
      <c r="F100" s="9"/>
      <c r="G100" s="9"/>
      <c r="H100" s="9"/>
      <c r="I100" s="9"/>
      <c r="J100" s="9"/>
      <c r="K100" s="9"/>
    </row>
    <row r="404" spans="17:22">
      <c r="Q404" s="61">
        <v>6000</v>
      </c>
      <c r="R404" s="61">
        <v>6000</v>
      </c>
      <c r="S404" s="61">
        <v>6000</v>
      </c>
      <c r="T404" s="61">
        <v>6000</v>
      </c>
      <c r="U404" s="61">
        <v>6000</v>
      </c>
    </row>
    <row r="406" spans="17:22">
      <c r="V406" s="61" t="s">
        <v>1231</v>
      </c>
    </row>
  </sheetData>
  <mergeCells count="3">
    <mergeCell ref="A1:K1"/>
    <mergeCell ref="A2:K2"/>
    <mergeCell ref="A3:K3"/>
  </mergeCells>
  <printOptions horizontalCentered="1"/>
  <pageMargins left="0.5" right="0.1" top="0.5" bottom="0" header="0" footer="0"/>
  <pageSetup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405"/>
  <sheetViews>
    <sheetView zoomScaleNormal="100" workbookViewId="0">
      <selection activeCell="H35" sqref="H35:J35"/>
    </sheetView>
  </sheetViews>
  <sheetFormatPr defaultColWidth="10.42578125" defaultRowHeight="15"/>
  <cols>
    <col min="1" max="1" width="2.7109375" style="9" customWidth="1"/>
    <col min="2" max="2" width="26.7109375" style="9" customWidth="1"/>
    <col min="3" max="3" width="2.7109375" style="9" customWidth="1"/>
    <col min="4" max="4" width="13.7109375" style="9" customWidth="1"/>
    <col min="5" max="5" width="2.7109375" style="9" customWidth="1"/>
    <col min="6" max="6" width="13.7109375" style="9" customWidth="1"/>
    <col min="7" max="7" width="2.7109375" style="9" customWidth="1"/>
    <col min="8" max="8" width="13.7109375" style="9" customWidth="1"/>
    <col min="9" max="9" width="2.7109375" style="9" customWidth="1"/>
    <col min="10" max="10" width="13.7109375" style="9" customWidth="1"/>
    <col min="11" max="11" width="2.7109375" style="9" customWidth="1"/>
    <col min="12" max="12" width="13.7109375" style="9" customWidth="1"/>
    <col min="13" max="13" width="2.7109375" style="9" customWidth="1"/>
    <col min="14" max="14" width="14" style="9" bestFit="1" customWidth="1"/>
    <col min="15" max="15" width="6.85546875" style="43" customWidth="1"/>
    <col min="16" max="16384" width="10.42578125" style="9"/>
  </cols>
  <sheetData>
    <row r="1" spans="1:15" ht="18.75">
      <c r="A1" s="619" t="s">
        <v>650</v>
      </c>
      <c r="B1" s="619"/>
      <c r="C1" s="619"/>
      <c r="D1" s="619"/>
      <c r="E1" s="619"/>
      <c r="F1" s="619"/>
      <c r="G1" s="619"/>
      <c r="H1" s="619"/>
      <c r="I1" s="619"/>
      <c r="J1" s="619"/>
      <c r="K1" s="619"/>
      <c r="L1" s="619"/>
      <c r="M1" s="619"/>
      <c r="N1" s="619"/>
    </row>
    <row r="2" spans="1:15" ht="22.5">
      <c r="A2" s="620" t="s">
        <v>1253</v>
      </c>
      <c r="B2" s="620"/>
      <c r="C2" s="620"/>
      <c r="D2" s="620"/>
      <c r="E2" s="620"/>
      <c r="F2" s="620"/>
      <c r="G2" s="620"/>
      <c r="H2" s="620"/>
      <c r="I2" s="620"/>
      <c r="J2" s="620"/>
      <c r="K2" s="620"/>
      <c r="L2" s="620"/>
      <c r="M2" s="620"/>
      <c r="N2" s="620"/>
    </row>
    <row r="3" spans="1:15" ht="18.75">
      <c r="A3" s="619" t="s">
        <v>694</v>
      </c>
      <c r="B3" s="619"/>
      <c r="C3" s="619"/>
      <c r="D3" s="619"/>
      <c r="E3" s="619"/>
      <c r="F3" s="619"/>
      <c r="G3" s="619"/>
      <c r="H3" s="619"/>
      <c r="I3" s="619"/>
      <c r="J3" s="619"/>
      <c r="K3" s="619"/>
      <c r="L3" s="619"/>
      <c r="M3" s="619"/>
      <c r="N3" s="619"/>
    </row>
    <row r="4" spans="1:15">
      <c r="B4" s="10"/>
      <c r="C4" s="10"/>
      <c r="D4" s="10"/>
      <c r="E4" s="10"/>
      <c r="F4" s="10"/>
      <c r="G4" s="10"/>
      <c r="H4" s="10"/>
      <c r="I4" s="10"/>
      <c r="J4" s="10" t="s">
        <v>696</v>
      </c>
      <c r="K4" s="10"/>
      <c r="L4" s="10"/>
      <c r="M4" s="10"/>
      <c r="N4" s="54"/>
    </row>
    <row r="5" spans="1:15">
      <c r="C5" s="10"/>
      <c r="D5" s="10" t="s">
        <v>695</v>
      </c>
      <c r="E5" s="10"/>
      <c r="F5" s="10" t="s">
        <v>696</v>
      </c>
      <c r="G5" s="10"/>
      <c r="H5" s="10" t="s">
        <v>697</v>
      </c>
      <c r="I5" s="10"/>
      <c r="J5" s="10" t="s">
        <v>674</v>
      </c>
      <c r="K5" s="10"/>
      <c r="L5" s="10" t="s">
        <v>698</v>
      </c>
      <c r="M5" s="10"/>
      <c r="N5" s="10" t="s">
        <v>699</v>
      </c>
    </row>
    <row r="6" spans="1:15" ht="15.75" thickBot="1">
      <c r="B6" s="25" t="s">
        <v>651</v>
      </c>
      <c r="C6" s="55"/>
      <c r="D6" s="55" t="s">
        <v>438</v>
      </c>
      <c r="E6" s="25"/>
      <c r="F6" s="25" t="s">
        <v>700</v>
      </c>
      <c r="G6" s="25"/>
      <c r="H6" s="25" t="s">
        <v>435</v>
      </c>
      <c r="I6" s="25"/>
      <c r="J6" s="25" t="s">
        <v>1351</v>
      </c>
      <c r="K6" s="25"/>
      <c r="L6" s="25" t="s">
        <v>701</v>
      </c>
      <c r="M6" s="25"/>
      <c r="N6" s="25" t="s">
        <v>438</v>
      </c>
    </row>
    <row r="7" spans="1:15">
      <c r="B7" s="10"/>
      <c r="C7" s="56"/>
      <c r="D7" s="56"/>
      <c r="E7" s="10"/>
      <c r="F7" s="10"/>
      <c r="G7" s="10"/>
      <c r="H7" s="10"/>
      <c r="I7" s="10"/>
      <c r="J7" s="10"/>
      <c r="K7" s="10"/>
      <c r="L7" s="10"/>
      <c r="M7" s="10"/>
      <c r="N7" s="10"/>
    </row>
    <row r="8" spans="1:15" ht="24" customHeight="1">
      <c r="A8" s="46" t="s">
        <v>652</v>
      </c>
      <c r="B8" s="1"/>
      <c r="C8" s="48"/>
      <c r="D8" s="49">
        <f>'Fund Cover Sheets'!F37</f>
        <v>7512060</v>
      </c>
      <c r="E8" s="49"/>
      <c r="F8" s="49">
        <f>'Fund Cover Sheets'!G19</f>
        <v>18065270</v>
      </c>
      <c r="G8" s="49"/>
      <c r="H8" s="49">
        <f>'Fund Cover Sheets'!G30</f>
        <v>15091845</v>
      </c>
      <c r="I8" s="49"/>
      <c r="J8" s="49">
        <f>'Fund Cover Sheets'!G21-'Fund Cover Sheets'!G32</f>
        <v>-2973425</v>
      </c>
      <c r="K8" s="49"/>
      <c r="L8" s="49">
        <f>F8-H8+J8</f>
        <v>0</v>
      </c>
      <c r="M8" s="49"/>
      <c r="N8" s="49">
        <f>D8+L8</f>
        <v>7512060</v>
      </c>
      <c r="O8" s="52"/>
    </row>
    <row r="9" spans="1:15">
      <c r="A9" s="46"/>
      <c r="B9" s="1"/>
      <c r="C9" s="5"/>
      <c r="D9" s="2"/>
      <c r="E9" s="2"/>
      <c r="F9" s="2"/>
      <c r="G9" s="2"/>
      <c r="H9" s="2"/>
      <c r="I9" s="2"/>
      <c r="J9" s="2"/>
      <c r="K9" s="2"/>
      <c r="L9" s="2"/>
      <c r="M9" s="2"/>
      <c r="N9" s="2"/>
      <c r="O9" s="52"/>
    </row>
    <row r="10" spans="1:15" ht="24" customHeight="1">
      <c r="A10" s="46" t="s">
        <v>653</v>
      </c>
      <c r="B10" s="1"/>
      <c r="C10" s="5"/>
      <c r="D10" s="2"/>
      <c r="E10" s="2"/>
      <c r="F10" s="2"/>
      <c r="G10" s="2"/>
      <c r="H10" s="2"/>
      <c r="I10" s="2"/>
      <c r="J10" s="2"/>
      <c r="K10" s="2"/>
      <c r="L10" s="2"/>
      <c r="M10" s="2"/>
      <c r="N10" s="2"/>
      <c r="O10" s="52"/>
    </row>
    <row r="11" spans="1:15" ht="24" customHeight="1">
      <c r="A11" s="46"/>
      <c r="B11" s="1" t="s">
        <v>582</v>
      </c>
      <c r="C11" s="5"/>
      <c r="D11" s="2">
        <f>'Fund Cover Sheets'!F144</f>
        <v>907742</v>
      </c>
      <c r="E11" s="2"/>
      <c r="F11" s="2">
        <f>'Fund Cover Sheets'!G134</f>
        <v>1260019</v>
      </c>
      <c r="G11" s="2"/>
      <c r="H11" s="2">
        <f>'Fund Cover Sheets'!G140</f>
        <v>2435413</v>
      </c>
      <c r="I11" s="2"/>
      <c r="J11" s="2">
        <v>0</v>
      </c>
      <c r="K11" s="2"/>
      <c r="L11" s="2">
        <f t="shared" ref="L11:L20" si="0">F11-H11+J11</f>
        <v>-1175394</v>
      </c>
      <c r="M11" s="2"/>
      <c r="N11" s="2">
        <f t="shared" ref="N11:N18" si="1">D11+L11</f>
        <v>-267652</v>
      </c>
      <c r="O11" s="52"/>
    </row>
    <row r="12" spans="1:15" ht="24" customHeight="1">
      <c r="A12" s="1"/>
      <c r="B12" s="1" t="s">
        <v>654</v>
      </c>
      <c r="C12" s="5"/>
      <c r="D12" s="2">
        <f>'Fund Cover Sheets'!F546</f>
        <v>73000</v>
      </c>
      <c r="E12" s="2"/>
      <c r="F12" s="2">
        <f>'Fund Cover Sheets'!G532</f>
        <v>1208209</v>
      </c>
      <c r="G12" s="2"/>
      <c r="H12" s="2">
        <f>'Fund Cover Sheets'!G542</f>
        <v>2716058</v>
      </c>
      <c r="I12" s="2"/>
      <c r="J12" s="2">
        <f>'Fund Cover Sheets'!G534</f>
        <v>1434849</v>
      </c>
      <c r="K12" s="2"/>
      <c r="L12" s="2">
        <f t="shared" si="0"/>
        <v>-73000</v>
      </c>
      <c r="M12" s="2"/>
      <c r="N12" s="2">
        <f t="shared" si="1"/>
        <v>0</v>
      </c>
      <c r="O12" s="52"/>
    </row>
    <row r="13" spans="1:15" ht="24" customHeight="1">
      <c r="A13" s="1"/>
      <c r="B13" s="1" t="s">
        <v>494</v>
      </c>
      <c r="C13" s="5"/>
      <c r="D13" s="2">
        <f>'Fund Cover Sheets'!F500</f>
        <v>39199</v>
      </c>
      <c r="E13" s="2"/>
      <c r="F13" s="2">
        <f>'Fund Cover Sheets'!G491</f>
        <v>25760</v>
      </c>
      <c r="G13" s="2"/>
      <c r="H13" s="2">
        <f>'Fund Cover Sheets'!G496</f>
        <v>5000</v>
      </c>
      <c r="I13" s="2"/>
      <c r="J13" s="2">
        <v>0</v>
      </c>
      <c r="K13" s="2"/>
      <c r="L13" s="2">
        <f t="shared" si="0"/>
        <v>20760</v>
      </c>
      <c r="M13" s="2"/>
      <c r="N13" s="2">
        <f t="shared" si="1"/>
        <v>59959</v>
      </c>
      <c r="O13" s="52"/>
    </row>
    <row r="14" spans="1:15" ht="24" customHeight="1">
      <c r="A14" s="1"/>
      <c r="B14" s="1" t="s">
        <v>429</v>
      </c>
      <c r="C14" s="5"/>
      <c r="D14" s="2">
        <f>'Fund Cover Sheets'!F670</f>
        <v>-1212809</v>
      </c>
      <c r="E14" s="7"/>
      <c r="F14" s="2">
        <f>'Fund Cover Sheets'!G661</f>
        <v>260727</v>
      </c>
      <c r="G14" s="7"/>
      <c r="H14" s="2">
        <f>'Fund Cover Sheets'!G666</f>
        <v>223397</v>
      </c>
      <c r="I14" s="7"/>
      <c r="J14" s="2">
        <v>0</v>
      </c>
      <c r="K14" s="7"/>
      <c r="L14" s="2">
        <f t="shared" si="0"/>
        <v>37330</v>
      </c>
      <c r="M14" s="7"/>
      <c r="N14" s="2">
        <f t="shared" si="1"/>
        <v>-1175479</v>
      </c>
      <c r="O14" s="52"/>
    </row>
    <row r="15" spans="1:15" ht="24" customHeight="1">
      <c r="A15" s="1"/>
      <c r="B15" s="1" t="s">
        <v>431</v>
      </c>
      <c r="C15" s="5"/>
      <c r="D15" s="2">
        <f>'Fund Cover Sheets'!F707</f>
        <v>-1461542</v>
      </c>
      <c r="E15" s="57"/>
      <c r="F15" s="2">
        <f>'Fund Cover Sheets'!G697</f>
        <v>70000</v>
      </c>
      <c r="G15" s="57"/>
      <c r="H15" s="2">
        <f>'Fund Cover Sheets'!G703</f>
        <v>291412</v>
      </c>
      <c r="I15" s="57"/>
      <c r="J15" s="57">
        <v>0</v>
      </c>
      <c r="K15" s="57"/>
      <c r="L15" s="2">
        <f t="shared" si="0"/>
        <v>-221412</v>
      </c>
      <c r="M15" s="57"/>
      <c r="N15" s="2">
        <f t="shared" si="1"/>
        <v>-1682954</v>
      </c>
      <c r="O15" s="52"/>
    </row>
    <row r="16" spans="1:15" ht="24" customHeight="1">
      <c r="A16" s="1"/>
      <c r="B16" s="1" t="s">
        <v>1085</v>
      </c>
      <c r="C16" s="5"/>
      <c r="D16" s="2">
        <f>'Fund Cover Sheets'!F744</f>
        <v>-49936</v>
      </c>
      <c r="E16" s="57"/>
      <c r="F16" s="2">
        <f>'Fund Cover Sheets'!G736</f>
        <v>48526</v>
      </c>
      <c r="G16" s="57"/>
      <c r="H16" s="2">
        <f>'Fund Cover Sheets'!G740</f>
        <v>30500</v>
      </c>
      <c r="I16" s="57"/>
      <c r="J16" s="57">
        <v>0</v>
      </c>
      <c r="K16" s="57"/>
      <c r="L16" s="2">
        <f t="shared" si="0"/>
        <v>18026</v>
      </c>
      <c r="M16" s="57"/>
      <c r="N16" s="2">
        <f t="shared" si="1"/>
        <v>-31910</v>
      </c>
      <c r="O16" s="52"/>
    </row>
    <row r="17" spans="1:15" ht="24" customHeight="1">
      <c r="A17" s="1"/>
      <c r="B17" s="1" t="s">
        <v>655</v>
      </c>
      <c r="C17" s="5"/>
      <c r="D17" s="2">
        <f>'Fund Cover Sheets'!F71</f>
        <v>8001</v>
      </c>
      <c r="E17" s="2"/>
      <c r="F17" s="2">
        <f>'Fund Cover Sheets'!G63</f>
        <v>19000</v>
      </c>
      <c r="G17" s="2"/>
      <c r="H17" s="2">
        <f>'Fund Cover Sheets'!G67</f>
        <v>59200</v>
      </c>
      <c r="I17" s="2"/>
      <c r="J17" s="2">
        <v>0</v>
      </c>
      <c r="K17" s="2"/>
      <c r="L17" s="2">
        <f t="shared" si="0"/>
        <v>-40200</v>
      </c>
      <c r="M17" s="2"/>
      <c r="N17" s="2">
        <f t="shared" si="1"/>
        <v>-32199</v>
      </c>
      <c r="O17" s="52"/>
    </row>
    <row r="18" spans="1:15" ht="24" customHeight="1">
      <c r="A18" s="1"/>
      <c r="B18" s="1" t="s">
        <v>656</v>
      </c>
      <c r="C18" s="5"/>
      <c r="D18" s="2">
        <f>'Fund Cover Sheets'!F106</f>
        <v>-13037</v>
      </c>
      <c r="E18" s="7"/>
      <c r="F18" s="2">
        <f>'Fund Cover Sheets'!G98</f>
        <v>21000</v>
      </c>
      <c r="G18" s="7"/>
      <c r="H18" s="2">
        <f>'Fund Cover Sheets'!G102</f>
        <v>17200</v>
      </c>
      <c r="I18" s="7"/>
      <c r="J18" s="2">
        <v>0</v>
      </c>
      <c r="K18" s="7"/>
      <c r="L18" s="2">
        <f t="shared" si="0"/>
        <v>3800</v>
      </c>
      <c r="M18" s="7"/>
      <c r="N18" s="2">
        <f t="shared" si="1"/>
        <v>-9237</v>
      </c>
      <c r="O18" s="52"/>
    </row>
    <row r="19" spans="1:15">
      <c r="A19" s="1"/>
      <c r="B19" s="1"/>
      <c r="C19" s="5"/>
      <c r="D19" s="2"/>
      <c r="E19" s="2"/>
      <c r="F19" s="2"/>
      <c r="G19" s="2"/>
      <c r="H19" s="2"/>
      <c r="I19" s="2"/>
      <c r="J19" s="2"/>
      <c r="K19" s="2"/>
      <c r="L19" s="2"/>
      <c r="M19" s="2"/>
      <c r="N19" s="2"/>
      <c r="O19" s="52"/>
    </row>
    <row r="20" spans="1:15" ht="24" customHeight="1">
      <c r="A20" s="46" t="s">
        <v>657</v>
      </c>
      <c r="B20" s="1"/>
      <c r="C20" s="5"/>
      <c r="D20" s="2">
        <f>'Fund Cover Sheets'!F360</f>
        <v>0</v>
      </c>
      <c r="E20" s="2"/>
      <c r="F20" s="2">
        <f>'Fund Cover Sheets'!G348</f>
        <v>8000</v>
      </c>
      <c r="G20" s="2"/>
      <c r="H20" s="2">
        <f>'Fund Cover Sheets'!G356</f>
        <v>329375</v>
      </c>
      <c r="I20" s="2"/>
      <c r="J20" s="2">
        <f>'Fund Cover Sheets'!G350</f>
        <v>321375</v>
      </c>
      <c r="K20" s="2"/>
      <c r="L20" s="2">
        <f t="shared" si="0"/>
        <v>0</v>
      </c>
      <c r="M20" s="2"/>
      <c r="N20" s="2">
        <f>D20+L20</f>
        <v>0</v>
      </c>
      <c r="O20" s="52"/>
    </row>
    <row r="21" spans="1:15">
      <c r="A21" s="1"/>
      <c r="B21" s="1"/>
      <c r="C21" s="5"/>
      <c r="D21" s="2"/>
      <c r="E21" s="57"/>
      <c r="F21" s="2"/>
      <c r="G21" s="57"/>
      <c r="H21" s="57"/>
      <c r="I21" s="57"/>
      <c r="J21" s="57"/>
      <c r="K21" s="57"/>
      <c r="L21" s="2"/>
      <c r="M21" s="57"/>
      <c r="N21" s="2"/>
      <c r="O21" s="52"/>
    </row>
    <row r="22" spans="1:15" ht="24" customHeight="1">
      <c r="A22" s="46" t="s">
        <v>658</v>
      </c>
      <c r="B22" s="1"/>
      <c r="C22" s="5"/>
      <c r="D22" s="2"/>
      <c r="E22" s="2"/>
      <c r="F22" s="2"/>
      <c r="G22" s="2"/>
      <c r="H22" s="2"/>
      <c r="I22" s="2"/>
      <c r="J22" s="2"/>
      <c r="K22" s="2"/>
      <c r="L22" s="2"/>
      <c r="M22" s="2"/>
      <c r="N22" s="2"/>
      <c r="O22" s="52"/>
    </row>
    <row r="23" spans="1:15" ht="24" customHeight="1">
      <c r="A23" s="1"/>
      <c r="B23" s="1" t="s">
        <v>771</v>
      </c>
      <c r="C23" s="5"/>
      <c r="D23" s="2">
        <f>'Fund Cover Sheets'!F323</f>
        <v>1373182</v>
      </c>
      <c r="E23" s="2"/>
      <c r="F23" s="2">
        <f>'Fund Cover Sheets'!G280</f>
        <v>516226</v>
      </c>
      <c r="G23" s="2"/>
      <c r="H23" s="2">
        <f>'Fund Cover Sheets'!G311</f>
        <v>1615998</v>
      </c>
      <c r="I23" s="2"/>
      <c r="J23" s="2">
        <v>0</v>
      </c>
      <c r="K23" s="2"/>
      <c r="L23" s="2">
        <f t="shared" ref="L23:L25" si="2">F23-H23+J23</f>
        <v>-1099772</v>
      </c>
      <c r="M23" s="2"/>
      <c r="N23" s="2">
        <f>D23+L23</f>
        <v>273410</v>
      </c>
      <c r="O23" s="52"/>
    </row>
    <row r="24" spans="1:15" ht="24" customHeight="1">
      <c r="A24" s="1"/>
      <c r="B24" s="1" t="s">
        <v>660</v>
      </c>
      <c r="C24" s="5"/>
      <c r="D24" s="2">
        <f>'Fund Cover Sheets'!F192</f>
        <v>205015</v>
      </c>
      <c r="E24" s="2"/>
      <c r="F24" s="2">
        <f>'Fund Cover Sheets'!G175</f>
        <v>3411822</v>
      </c>
      <c r="G24" s="2">
        <f>'Fund Cover Sheets'!G185</f>
        <v>5055903</v>
      </c>
      <c r="H24" s="2">
        <f>'Fund Cover Sheets'!G185</f>
        <v>5055903</v>
      </c>
      <c r="I24" s="2"/>
      <c r="J24" s="2">
        <f>'Fund Cover Sheets'!G177-'Fund Cover Sheets'!G187</f>
        <v>1906868</v>
      </c>
      <c r="K24" s="2"/>
      <c r="L24" s="2">
        <f t="shared" si="2"/>
        <v>262787</v>
      </c>
      <c r="M24" s="2"/>
      <c r="N24" s="2">
        <f>D24+L24</f>
        <v>467802</v>
      </c>
      <c r="O24" s="52"/>
    </row>
    <row r="25" spans="1:15" ht="24" customHeight="1">
      <c r="A25" s="581"/>
      <c r="B25" s="581" t="s">
        <v>1413</v>
      </c>
      <c r="C25" s="5"/>
      <c r="D25" s="2">
        <f>'Fund Cover Sheets'!F242</f>
        <v>0</v>
      </c>
      <c r="E25" s="2"/>
      <c r="F25" s="2">
        <f>'Fund Cover Sheets'!G223</f>
        <v>187738</v>
      </c>
      <c r="G25" s="2"/>
      <c r="H25" s="2">
        <f>'Budget Detail FY 2019-26'!P476</f>
        <v>7554249</v>
      </c>
      <c r="I25" s="2"/>
      <c r="J25" s="2">
        <f>'Fund Cover Sheets'!G225-'Fund Cover Sheets'!G237</f>
        <v>7366511</v>
      </c>
      <c r="K25" s="2"/>
      <c r="L25" s="2">
        <f t="shared" si="2"/>
        <v>0</v>
      </c>
      <c r="M25" s="2"/>
      <c r="N25" s="2">
        <f>D25+L25</f>
        <v>0</v>
      </c>
      <c r="O25" s="52"/>
    </row>
    <row r="26" spans="1:15">
      <c r="A26" s="1"/>
      <c r="B26" s="1"/>
      <c r="C26" s="5"/>
      <c r="D26" s="2"/>
      <c r="E26" s="2"/>
      <c r="F26" s="2"/>
      <c r="G26" s="2"/>
      <c r="H26" s="2"/>
      <c r="I26" s="2"/>
      <c r="J26" s="2"/>
      <c r="K26" s="2"/>
      <c r="L26" s="2"/>
      <c r="M26" s="2"/>
      <c r="N26" s="2"/>
      <c r="O26" s="52"/>
    </row>
    <row r="27" spans="1:15" ht="24" customHeight="1">
      <c r="A27" s="46" t="s">
        <v>704</v>
      </c>
      <c r="B27" s="1"/>
      <c r="C27" s="5"/>
      <c r="D27" s="2"/>
      <c r="E27" s="2"/>
      <c r="F27" s="2"/>
      <c r="G27" s="2"/>
      <c r="H27" s="2"/>
      <c r="I27" s="2"/>
      <c r="J27" s="2"/>
      <c r="K27" s="2"/>
      <c r="L27" s="2"/>
      <c r="M27" s="2"/>
      <c r="N27" s="2"/>
      <c r="O27" s="52"/>
    </row>
    <row r="28" spans="1:15" ht="24" customHeight="1">
      <c r="A28" s="1"/>
      <c r="B28" s="1" t="s">
        <v>492</v>
      </c>
      <c r="C28" s="5"/>
      <c r="D28" s="2">
        <f>'Fund Cover Sheets'!F409</f>
        <v>3621040</v>
      </c>
      <c r="E28" s="2"/>
      <c r="F28" s="2">
        <f>'Fund Cover Sheets'!G390</f>
        <v>4881038</v>
      </c>
      <c r="G28" s="2"/>
      <c r="H28" s="2">
        <f>'Fund Cover Sheets'!G402</f>
        <v>6081733</v>
      </c>
      <c r="I28" s="2"/>
      <c r="J28" s="2">
        <f>'Fund Cover Sheets'!G392</f>
        <v>180233</v>
      </c>
      <c r="K28" s="2"/>
      <c r="L28" s="2">
        <f t="shared" ref="L28:L29" si="3">F28-H28+J28</f>
        <v>-1020462</v>
      </c>
      <c r="M28" s="2"/>
      <c r="N28" s="2">
        <f>D28+L28</f>
        <v>2600578</v>
      </c>
      <c r="O28" s="52"/>
    </row>
    <row r="29" spans="1:15" ht="24" customHeight="1">
      <c r="A29" s="1"/>
      <c r="B29" s="1" t="s">
        <v>493</v>
      </c>
      <c r="C29" s="5"/>
      <c r="D29" s="2">
        <f>'Fund Cover Sheets'!F460</f>
        <v>845028</v>
      </c>
      <c r="E29" s="2"/>
      <c r="F29" s="2">
        <f>'Fund Cover Sheets'!G440</f>
        <v>1755853</v>
      </c>
      <c r="G29" s="2"/>
      <c r="H29" s="2">
        <f>'Fund Cover Sheets'!G453</f>
        <v>2352904</v>
      </c>
      <c r="I29" s="2"/>
      <c r="J29" s="2">
        <f>'Fund Cover Sheets'!G442-'Fund Cover Sheets'!G455</f>
        <v>444074</v>
      </c>
      <c r="K29" s="2"/>
      <c r="L29" s="2">
        <f t="shared" si="3"/>
        <v>-152977</v>
      </c>
      <c r="M29" s="2"/>
      <c r="N29" s="2">
        <f>D29+L29</f>
        <v>692051</v>
      </c>
      <c r="O29" s="52"/>
    </row>
    <row r="30" spans="1:15" ht="30" customHeight="1">
      <c r="A30" s="1"/>
      <c r="B30" s="1"/>
      <c r="C30" s="5"/>
      <c r="D30" s="2"/>
      <c r="E30" s="2"/>
      <c r="F30" s="2"/>
      <c r="G30" s="2"/>
      <c r="H30" s="2"/>
      <c r="I30" s="2"/>
      <c r="J30" s="2"/>
      <c r="K30" s="2"/>
      <c r="L30" s="2"/>
      <c r="M30" s="2"/>
      <c r="N30" s="2"/>
      <c r="O30" s="52"/>
    </row>
    <row r="31" spans="1:15" ht="24" customHeight="1">
      <c r="A31" s="46" t="s">
        <v>662</v>
      </c>
      <c r="B31" s="1"/>
      <c r="C31" s="5"/>
      <c r="D31" s="2"/>
      <c r="E31" s="2"/>
      <c r="F31" s="2"/>
      <c r="G31" s="2"/>
      <c r="H31" s="2"/>
      <c r="I31" s="2"/>
      <c r="J31" s="2"/>
      <c r="K31" s="2"/>
      <c r="L31" s="2"/>
      <c r="M31" s="2"/>
      <c r="N31" s="2"/>
      <c r="O31" s="52"/>
    </row>
    <row r="32" spans="1:15" ht="24" customHeight="1">
      <c r="A32" s="46"/>
      <c r="B32" s="1" t="s">
        <v>486</v>
      </c>
      <c r="C32" s="5"/>
      <c r="D32" s="2">
        <f>'Fund Cover Sheets'!F592</f>
        <v>595417</v>
      </c>
      <c r="E32" s="2"/>
      <c r="F32" s="2">
        <f>'Fund Cover Sheets'!G577</f>
        <v>1665709</v>
      </c>
      <c r="G32" s="2"/>
      <c r="H32" s="2">
        <f>'Fund Cover Sheets'!G588</f>
        <v>1709443</v>
      </c>
      <c r="I32" s="2"/>
      <c r="J32" s="2">
        <f>'Fund Cover Sheets'!G579</f>
        <v>26993</v>
      </c>
      <c r="K32" s="2"/>
      <c r="L32" s="2">
        <f t="shared" ref="L32:L33" si="4">F32-H32+J32</f>
        <v>-16741</v>
      </c>
      <c r="M32" s="2"/>
      <c r="N32" s="2">
        <f>D32+L32</f>
        <v>578676</v>
      </c>
      <c r="O32" s="52"/>
    </row>
    <row r="33" spans="1:15" ht="24" customHeight="1">
      <c r="A33" s="46"/>
      <c r="B33" s="1" t="s">
        <v>663</v>
      </c>
      <c r="C33" s="5"/>
      <c r="D33" s="2">
        <f>'Fund Cover Sheets'!F633</f>
        <v>153233</v>
      </c>
      <c r="E33" s="2"/>
      <c r="F33" s="2">
        <f>'Fund Cover Sheets'!G623</f>
        <v>50200</v>
      </c>
      <c r="G33" s="2"/>
      <c r="H33" s="2">
        <f>'Fund Cover Sheets'!G629</f>
        <v>95500</v>
      </c>
      <c r="I33" s="2"/>
      <c r="J33" s="2">
        <v>0</v>
      </c>
      <c r="K33" s="2"/>
      <c r="L33" s="2">
        <f t="shared" si="4"/>
        <v>-45300</v>
      </c>
      <c r="M33" s="2"/>
      <c r="N33" s="2">
        <f>D33+L33</f>
        <v>107933</v>
      </c>
      <c r="O33" s="52"/>
    </row>
    <row r="34" spans="1:15" ht="24" customHeight="1">
      <c r="A34" s="46"/>
      <c r="B34" s="1"/>
      <c r="C34" s="5"/>
      <c r="D34" s="2"/>
      <c r="E34" s="2"/>
      <c r="F34" s="2"/>
      <c r="G34" s="2"/>
      <c r="H34" s="2"/>
      <c r="I34" s="2"/>
      <c r="J34" s="2"/>
      <c r="K34" s="2"/>
      <c r="L34" s="2"/>
      <c r="M34" s="2"/>
      <c r="N34" s="2"/>
      <c r="O34" s="52"/>
    </row>
    <row r="35" spans="1:15" ht="15" customHeight="1" thickBot="1">
      <c r="A35" s="1"/>
      <c r="B35" s="58" t="s">
        <v>702</v>
      </c>
      <c r="C35" s="59"/>
      <c r="D35" s="479">
        <f>SUM(D8:D34)</f>
        <v>12595593</v>
      </c>
      <c r="E35" s="479"/>
      <c r="F35" s="479">
        <f>SUM(F8:F34)</f>
        <v>33455097</v>
      </c>
      <c r="G35" s="479"/>
      <c r="H35" s="479">
        <f>SUM(H8:H34)</f>
        <v>45665130</v>
      </c>
      <c r="I35" s="479"/>
      <c r="J35" s="479">
        <f>SUM(J8:J34)</f>
        <v>8707478</v>
      </c>
      <c r="K35" s="479"/>
      <c r="L35" s="479">
        <f>SUM(L8:L34)</f>
        <v>-3502555</v>
      </c>
      <c r="M35" s="479"/>
      <c r="N35" s="479">
        <f>SUM(N8:N34)</f>
        <v>9093038</v>
      </c>
      <c r="O35" s="52"/>
    </row>
    <row r="36" spans="1:15" ht="24" customHeight="1" thickTop="1">
      <c r="A36" s="1"/>
      <c r="B36" s="1"/>
      <c r="C36" s="48"/>
      <c r="D36" s="2"/>
      <c r="E36" s="2"/>
      <c r="F36" s="2"/>
      <c r="G36" s="2"/>
      <c r="H36" s="2"/>
      <c r="I36" s="2"/>
      <c r="J36" s="2"/>
      <c r="K36" s="2"/>
      <c r="L36" s="2"/>
      <c r="M36" s="2"/>
      <c r="N36" s="2"/>
      <c r="O36" s="52"/>
    </row>
    <row r="37" spans="1:15" ht="15" customHeight="1">
      <c r="A37" s="66" t="s">
        <v>705</v>
      </c>
      <c r="B37" s="67" t="s">
        <v>782</v>
      </c>
      <c r="C37" s="5"/>
      <c r="D37" s="2"/>
      <c r="E37" s="2"/>
      <c r="F37" s="2"/>
      <c r="G37" s="2"/>
      <c r="H37" s="2"/>
      <c r="I37" s="2"/>
      <c r="J37" s="2"/>
      <c r="K37" s="2"/>
      <c r="L37" s="2"/>
      <c r="M37" s="2"/>
      <c r="N37" s="2"/>
      <c r="O37" s="52"/>
    </row>
    <row r="38" spans="1:15" ht="15" customHeight="1">
      <c r="O38" s="2"/>
    </row>
    <row r="39" spans="1:15" ht="12" customHeight="1">
      <c r="A39" s="1"/>
      <c r="B39" s="1"/>
      <c r="C39" s="48"/>
      <c r="D39" s="2"/>
      <c r="E39" s="2"/>
      <c r="F39" s="2"/>
      <c r="G39" s="2"/>
      <c r="H39" s="2"/>
      <c r="I39" s="2"/>
      <c r="J39" s="2"/>
      <c r="K39" s="2"/>
      <c r="L39" s="2"/>
      <c r="M39" s="2"/>
      <c r="N39" s="2"/>
      <c r="O39" s="52"/>
    </row>
    <row r="40" spans="1:15" ht="12" customHeight="1">
      <c r="A40" s="1"/>
      <c r="B40" s="1"/>
      <c r="C40" s="48"/>
      <c r="D40" s="2"/>
      <c r="E40" s="2"/>
      <c r="F40" s="2"/>
      <c r="G40" s="2"/>
      <c r="H40" s="2"/>
      <c r="I40" s="2"/>
      <c r="J40" s="2"/>
      <c r="K40" s="2"/>
      <c r="L40" s="2"/>
      <c r="M40" s="2"/>
      <c r="N40" s="2"/>
      <c r="O40" s="52"/>
    </row>
    <row r="41" spans="1:15" s="77" customFormat="1" ht="12" hidden="1" customHeight="1">
      <c r="A41" s="90"/>
      <c r="B41" s="609" t="s">
        <v>1261</v>
      </c>
      <c r="C41" s="128"/>
      <c r="D41" s="79">
        <f>'Fund Balance History'!F47</f>
        <v>12595593</v>
      </c>
      <c r="E41" s="79"/>
      <c r="F41" s="79"/>
      <c r="G41" s="79"/>
      <c r="H41" s="79"/>
      <c r="I41" s="79"/>
      <c r="J41" s="79"/>
      <c r="K41" s="79"/>
      <c r="L41" s="79"/>
      <c r="M41" s="79"/>
      <c r="N41" s="79">
        <v>0</v>
      </c>
      <c r="O41" s="129"/>
    </row>
    <row r="42" spans="1:15" s="77" customFormat="1" ht="12" hidden="1" customHeight="1">
      <c r="A42" s="90"/>
      <c r="B42" s="609" t="s">
        <v>1262</v>
      </c>
      <c r="C42" s="128"/>
      <c r="D42" s="79">
        <v>0</v>
      </c>
      <c r="E42" s="79"/>
      <c r="F42" s="79"/>
      <c r="G42" s="79"/>
      <c r="H42" s="79"/>
      <c r="I42" s="79"/>
      <c r="J42" s="79"/>
      <c r="K42" s="79"/>
      <c r="L42" s="79"/>
      <c r="M42" s="79"/>
      <c r="N42" s="79">
        <f>'Fund Balance History'!G47</f>
        <v>9093038</v>
      </c>
      <c r="O42" s="129"/>
    </row>
    <row r="43" spans="1:15" s="78" customFormat="1" ht="12" hidden="1" customHeight="1">
      <c r="A43" s="91"/>
      <c r="B43" s="122" t="s">
        <v>847</v>
      </c>
      <c r="C43" s="123"/>
      <c r="D43" s="124">
        <f>D35-D41</f>
        <v>0</v>
      </c>
      <c r="E43" s="123"/>
      <c r="F43" s="123"/>
      <c r="G43" s="123"/>
      <c r="H43" s="123"/>
      <c r="I43" s="123"/>
      <c r="J43" s="123"/>
      <c r="K43" s="123"/>
      <c r="L43" s="123"/>
      <c r="M43" s="123"/>
      <c r="N43" s="126">
        <f>N35-N42</f>
        <v>0</v>
      </c>
      <c r="O43" s="125"/>
    </row>
    <row r="44" spans="1:15" ht="12" hidden="1" customHeight="1">
      <c r="A44" s="1"/>
      <c r="B44" s="8"/>
      <c r="C44" s="75"/>
      <c r="D44" s="75"/>
      <c r="E44" s="75"/>
      <c r="F44" s="75"/>
      <c r="G44" s="75"/>
      <c r="H44" s="75"/>
      <c r="I44" s="75"/>
      <c r="J44" s="75"/>
      <c r="K44" s="75"/>
      <c r="L44" s="75"/>
      <c r="M44" s="75"/>
      <c r="N44" s="8"/>
      <c r="O44" s="76"/>
    </row>
    <row r="45" spans="1:15" s="77" customFormat="1" hidden="1">
      <c r="A45" s="90"/>
      <c r="B45" s="127" t="s">
        <v>920</v>
      </c>
      <c r="C45" s="128"/>
      <c r="D45" s="128"/>
      <c r="E45" s="128"/>
      <c r="F45" s="128">
        <f>'Budget Summary by Category'!M37-'Budget Summary by Category'!L37</f>
        <v>33455097</v>
      </c>
      <c r="G45" s="128"/>
      <c r="H45" s="128">
        <f>'Budget Summary by Category'!K76-'Budget Summary by Category'!J76</f>
        <v>45665130</v>
      </c>
      <c r="I45" s="128"/>
      <c r="J45" s="128">
        <f>'Budget Summary by Category'!L37-'Budget Summary by Category'!J76</f>
        <v>8707478</v>
      </c>
      <c r="K45" s="128"/>
      <c r="L45" s="128"/>
      <c r="M45" s="128"/>
      <c r="N45" s="127"/>
      <c r="O45" s="130"/>
    </row>
    <row r="46" spans="1:15" s="78" customFormat="1" hidden="1">
      <c r="A46" s="91"/>
      <c r="B46" s="122" t="s">
        <v>847</v>
      </c>
      <c r="C46" s="123"/>
      <c r="D46" s="123"/>
      <c r="E46" s="123"/>
      <c r="F46" s="84">
        <f>F35-F45</f>
        <v>0</v>
      </c>
      <c r="G46" s="123"/>
      <c r="H46" s="84">
        <f>H35-H45</f>
        <v>0</v>
      </c>
      <c r="I46" s="123"/>
      <c r="J46" s="565">
        <f>J35-J45</f>
        <v>0</v>
      </c>
      <c r="K46" s="123"/>
      <c r="L46" s="123"/>
      <c r="M46" s="123"/>
      <c r="N46" s="122"/>
      <c r="O46" s="125"/>
    </row>
    <row r="47" spans="1:15">
      <c r="A47" s="1"/>
      <c r="B47" s="8"/>
      <c r="C47" s="75"/>
      <c r="D47" s="75"/>
      <c r="E47" s="75"/>
      <c r="F47" s="75"/>
      <c r="G47" s="75"/>
      <c r="H47" s="75"/>
      <c r="I47" s="75"/>
      <c r="J47" s="75"/>
      <c r="K47" s="75"/>
      <c r="L47" s="75"/>
      <c r="M47" s="75"/>
      <c r="N47" s="8"/>
      <c r="O47" s="76"/>
    </row>
    <row r="48" spans="1:15">
      <c r="A48" s="1"/>
      <c r="B48" s="8"/>
      <c r="C48" s="75"/>
      <c r="D48" s="75"/>
      <c r="E48" s="75"/>
      <c r="F48" s="75"/>
      <c r="G48" s="75"/>
      <c r="H48" s="75"/>
      <c r="I48" s="75"/>
      <c r="J48" s="75"/>
      <c r="K48" s="75"/>
      <c r="L48" s="75"/>
      <c r="M48" s="75"/>
      <c r="N48" s="8"/>
      <c r="O48" s="76"/>
    </row>
    <row r="49" spans="1:15">
      <c r="A49" s="1"/>
      <c r="B49" s="8"/>
      <c r="C49" s="75"/>
      <c r="D49" s="75"/>
      <c r="E49" s="75"/>
      <c r="F49" s="75"/>
      <c r="G49" s="75"/>
      <c r="H49" s="75"/>
      <c r="I49" s="75"/>
      <c r="J49" s="75"/>
      <c r="K49" s="75"/>
      <c r="L49" s="75"/>
      <c r="M49" s="75"/>
      <c r="N49" s="8"/>
      <c r="O49" s="76"/>
    </row>
    <row r="50" spans="1:15">
      <c r="A50" s="1"/>
      <c r="B50" s="8"/>
      <c r="C50" s="75"/>
      <c r="D50" s="75"/>
      <c r="E50" s="75"/>
      <c r="F50" s="75"/>
      <c r="G50" s="75"/>
      <c r="H50" s="75"/>
      <c r="I50" s="75"/>
      <c r="J50" s="75"/>
      <c r="K50" s="75"/>
      <c r="L50" s="75"/>
      <c r="M50" s="75"/>
      <c r="N50" s="8"/>
      <c r="O50" s="76"/>
    </row>
    <row r="51" spans="1:15">
      <c r="A51" s="1"/>
      <c r="B51" s="1"/>
      <c r="C51" s="48"/>
      <c r="D51" s="48"/>
      <c r="E51" s="48"/>
      <c r="F51" s="48"/>
      <c r="G51" s="48"/>
      <c r="H51" s="48"/>
      <c r="I51" s="48"/>
      <c r="J51" s="48"/>
      <c r="K51" s="48"/>
      <c r="L51" s="48"/>
      <c r="M51" s="48"/>
      <c r="N51" s="1"/>
    </row>
    <row r="52" spans="1:15">
      <c r="C52" s="60"/>
      <c r="D52" s="60"/>
      <c r="E52" s="60"/>
      <c r="F52" s="60"/>
      <c r="G52" s="60"/>
      <c r="H52" s="60"/>
      <c r="I52" s="60"/>
      <c r="J52" s="60"/>
      <c r="K52" s="60"/>
      <c r="L52" s="60"/>
      <c r="M52" s="60"/>
    </row>
    <row r="53" spans="1:15">
      <c r="C53" s="60"/>
      <c r="D53" s="60"/>
      <c r="E53" s="60"/>
      <c r="F53" s="60"/>
      <c r="G53" s="60"/>
      <c r="H53" s="60"/>
      <c r="I53" s="60"/>
      <c r="J53" s="60"/>
      <c r="K53" s="60"/>
      <c r="L53" s="60"/>
      <c r="M53" s="60"/>
    </row>
    <row r="54" spans="1:15">
      <c r="C54" s="60"/>
      <c r="D54" s="60"/>
      <c r="E54" s="60"/>
      <c r="F54" s="60"/>
      <c r="G54" s="60"/>
      <c r="H54" s="60"/>
      <c r="I54" s="60"/>
      <c r="J54" s="60"/>
      <c r="K54" s="60"/>
      <c r="L54" s="60"/>
      <c r="M54" s="60"/>
    </row>
    <row r="55" spans="1:15">
      <c r="C55" s="60"/>
      <c r="D55" s="60"/>
      <c r="E55" s="60"/>
      <c r="F55" s="60"/>
      <c r="G55" s="60"/>
      <c r="H55" s="60"/>
      <c r="I55" s="60"/>
      <c r="J55" s="60"/>
      <c r="K55" s="60"/>
      <c r="L55" s="60"/>
      <c r="M55" s="60"/>
    </row>
    <row r="56" spans="1:15">
      <c r="C56" s="60"/>
      <c r="D56" s="60"/>
      <c r="E56" s="60"/>
      <c r="F56" s="60"/>
      <c r="G56" s="60"/>
      <c r="H56" s="60"/>
      <c r="I56" s="60"/>
      <c r="J56" s="60"/>
      <c r="K56" s="60"/>
      <c r="L56" s="60"/>
      <c r="M56" s="60"/>
    </row>
    <row r="57" spans="1:15">
      <c r="C57" s="60"/>
      <c r="D57" s="60"/>
      <c r="E57" s="60"/>
      <c r="F57" s="60"/>
      <c r="G57" s="60"/>
      <c r="H57" s="60"/>
      <c r="I57" s="60"/>
      <c r="J57" s="60"/>
      <c r="K57" s="60"/>
      <c r="L57" s="60"/>
      <c r="M57" s="60"/>
    </row>
    <row r="58" spans="1:15">
      <c r="C58" s="60"/>
      <c r="D58" s="60"/>
      <c r="E58" s="60"/>
      <c r="F58" s="60"/>
      <c r="G58" s="60"/>
      <c r="H58" s="60"/>
      <c r="I58" s="60"/>
      <c r="J58" s="60"/>
      <c r="K58" s="60"/>
      <c r="L58" s="60"/>
      <c r="M58" s="60"/>
    </row>
    <row r="59" spans="1:15">
      <c r="C59" s="60"/>
      <c r="D59" s="60"/>
      <c r="E59" s="60"/>
      <c r="F59" s="60"/>
      <c r="G59" s="60"/>
      <c r="H59" s="60"/>
      <c r="I59" s="60"/>
      <c r="J59" s="60"/>
      <c r="K59" s="60"/>
      <c r="L59" s="60"/>
      <c r="M59" s="60"/>
    </row>
    <row r="60" spans="1:15">
      <c r="C60" s="60"/>
      <c r="D60" s="60"/>
      <c r="E60" s="60"/>
      <c r="F60" s="60"/>
      <c r="G60" s="60"/>
      <c r="H60" s="60"/>
      <c r="I60" s="60"/>
      <c r="J60" s="60"/>
      <c r="K60" s="60"/>
      <c r="L60" s="60"/>
      <c r="M60" s="60"/>
    </row>
    <row r="61" spans="1:15">
      <c r="C61" s="60"/>
      <c r="D61" s="60"/>
      <c r="E61" s="60"/>
      <c r="F61" s="60"/>
      <c r="G61" s="60"/>
      <c r="H61" s="60"/>
      <c r="I61" s="60"/>
      <c r="J61" s="60"/>
      <c r="K61" s="60"/>
      <c r="L61" s="60"/>
      <c r="M61" s="60"/>
    </row>
    <row r="62" spans="1:15">
      <c r="C62" s="60"/>
      <c r="D62" s="60"/>
      <c r="E62" s="60"/>
      <c r="F62" s="60"/>
      <c r="G62" s="60"/>
      <c r="H62" s="60"/>
      <c r="I62" s="60"/>
      <c r="J62" s="60"/>
      <c r="K62" s="60"/>
      <c r="L62" s="60"/>
      <c r="M62" s="60"/>
    </row>
    <row r="63" spans="1:15">
      <c r="C63" s="60"/>
      <c r="D63" s="60"/>
      <c r="E63" s="60"/>
      <c r="F63" s="60"/>
      <c r="G63" s="60"/>
      <c r="H63" s="60"/>
      <c r="I63" s="60"/>
      <c r="J63" s="60"/>
      <c r="K63" s="60"/>
      <c r="L63" s="60"/>
      <c r="M63" s="60"/>
    </row>
    <row r="64" spans="1:15">
      <c r="C64" s="60"/>
      <c r="D64" s="60"/>
      <c r="E64" s="60"/>
      <c r="F64" s="60"/>
      <c r="G64" s="60"/>
      <c r="H64" s="60"/>
      <c r="I64" s="60"/>
      <c r="J64" s="60"/>
      <c r="K64" s="60"/>
      <c r="L64" s="60"/>
      <c r="M64" s="60"/>
    </row>
    <row r="65" spans="3:13">
      <c r="C65" s="60"/>
      <c r="D65" s="60"/>
      <c r="E65" s="60"/>
      <c r="F65" s="60"/>
      <c r="G65" s="60"/>
      <c r="H65" s="60"/>
      <c r="I65" s="60"/>
      <c r="J65" s="60"/>
      <c r="K65" s="60"/>
      <c r="L65" s="60"/>
      <c r="M65" s="60"/>
    </row>
    <row r="66" spans="3:13">
      <c r="C66" s="60"/>
      <c r="D66" s="60"/>
      <c r="E66" s="60"/>
      <c r="F66" s="60"/>
      <c r="G66" s="60"/>
      <c r="H66" s="60"/>
      <c r="I66" s="60"/>
      <c r="J66" s="60"/>
      <c r="K66" s="60"/>
      <c r="L66" s="60"/>
      <c r="M66" s="60"/>
    </row>
    <row r="67" spans="3:13">
      <c r="C67" s="60"/>
      <c r="D67" s="60"/>
      <c r="E67" s="60"/>
      <c r="F67" s="60"/>
      <c r="G67" s="60"/>
      <c r="H67" s="60"/>
      <c r="I67" s="60"/>
      <c r="J67" s="60"/>
      <c r="K67" s="60"/>
      <c r="L67" s="60"/>
      <c r="M67" s="60"/>
    </row>
    <row r="68" spans="3:13">
      <c r="C68" s="60"/>
      <c r="D68" s="60"/>
      <c r="E68" s="60"/>
      <c r="F68" s="60"/>
      <c r="G68" s="60"/>
      <c r="H68" s="60"/>
      <c r="I68" s="60"/>
      <c r="J68" s="60"/>
      <c r="K68" s="60"/>
      <c r="L68" s="60"/>
      <c r="M68" s="60"/>
    </row>
    <row r="69" spans="3:13">
      <c r="C69" s="60"/>
      <c r="D69" s="60"/>
      <c r="E69" s="60"/>
      <c r="F69" s="60"/>
      <c r="G69" s="60"/>
      <c r="H69" s="60"/>
      <c r="I69" s="60"/>
      <c r="J69" s="60"/>
      <c r="K69" s="60"/>
      <c r="L69" s="60"/>
      <c r="M69" s="60"/>
    </row>
    <row r="70" spans="3:13">
      <c r="C70" s="60"/>
      <c r="D70" s="60"/>
      <c r="E70" s="60"/>
      <c r="F70" s="60"/>
      <c r="G70" s="60"/>
      <c r="H70" s="60"/>
      <c r="I70" s="60"/>
      <c r="J70" s="60"/>
      <c r="K70" s="60"/>
      <c r="L70" s="60"/>
      <c r="M70" s="60"/>
    </row>
    <row r="403" spans="16:19">
      <c r="P403" s="9">
        <v>6000</v>
      </c>
      <c r="Q403" s="9">
        <v>6000</v>
      </c>
      <c r="R403" s="9">
        <v>6000</v>
      </c>
    </row>
    <row r="405" spans="16:19">
      <c r="S405" s="9" t="s">
        <v>1231</v>
      </c>
    </row>
  </sheetData>
  <mergeCells count="3">
    <mergeCell ref="A1:N1"/>
    <mergeCell ref="A2:N2"/>
    <mergeCell ref="A3:N3"/>
  </mergeCells>
  <printOptions horizontalCentered="1"/>
  <pageMargins left="0" right="0.1" top="0.5" bottom="0" header="0" footer="0"/>
  <pageSetup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770"/>
  <sheetViews>
    <sheetView zoomScale="85" zoomScaleNormal="85" zoomScaleSheetLayoutView="75" workbookViewId="0">
      <selection activeCell="L41" sqref="L41"/>
    </sheetView>
  </sheetViews>
  <sheetFormatPr defaultColWidth="9.140625" defaultRowHeight="12.75"/>
  <cols>
    <col min="1" max="1" width="3.7109375" customWidth="1"/>
    <col min="2" max="2" width="32.7109375" customWidth="1"/>
    <col min="3" max="11" width="12.7109375" style="18" customWidth="1"/>
  </cols>
  <sheetData>
    <row r="1" spans="1:11" ht="18.75" customHeight="1">
      <c r="A1" s="9"/>
      <c r="B1" s="621" t="s">
        <v>641</v>
      </c>
      <c r="C1" s="621"/>
      <c r="D1" s="621"/>
      <c r="E1" s="621"/>
      <c r="F1" s="621"/>
      <c r="G1" s="621"/>
      <c r="H1" s="621"/>
      <c r="I1" s="621"/>
      <c r="J1" s="621"/>
      <c r="K1" s="621"/>
    </row>
    <row r="2" spans="1:11" ht="18.75">
      <c r="A2" s="9"/>
      <c r="B2" s="23"/>
      <c r="C2" s="33"/>
      <c r="D2" s="34"/>
      <c r="E2" s="34"/>
      <c r="F2" s="15"/>
      <c r="G2" s="15"/>
      <c r="H2" s="15"/>
      <c r="I2" s="15"/>
      <c r="J2" s="15"/>
      <c r="K2" s="15"/>
    </row>
    <row r="3" spans="1:11" ht="15" customHeight="1">
      <c r="A3" s="9"/>
      <c r="B3" s="622" t="s">
        <v>914</v>
      </c>
      <c r="C3" s="622"/>
      <c r="D3" s="622"/>
      <c r="E3" s="622"/>
      <c r="F3" s="622"/>
      <c r="G3" s="622"/>
      <c r="H3" s="622"/>
      <c r="I3" s="622"/>
      <c r="J3" s="622"/>
      <c r="K3" s="622"/>
    </row>
    <row r="4" spans="1:11" ht="15">
      <c r="A4" s="9"/>
      <c r="B4" s="622"/>
      <c r="C4" s="622"/>
      <c r="D4" s="622"/>
      <c r="E4" s="622"/>
      <c r="F4" s="622"/>
      <c r="G4" s="622"/>
      <c r="H4" s="622"/>
      <c r="I4" s="622"/>
      <c r="J4" s="622"/>
      <c r="K4" s="622"/>
    </row>
    <row r="5" spans="1:11" ht="15">
      <c r="A5" s="9"/>
      <c r="B5" s="622"/>
      <c r="C5" s="622"/>
      <c r="D5" s="622"/>
      <c r="E5" s="622"/>
      <c r="F5" s="622"/>
      <c r="G5" s="622"/>
      <c r="H5" s="622"/>
      <c r="I5" s="622"/>
      <c r="J5" s="622"/>
      <c r="K5" s="622"/>
    </row>
    <row r="6" spans="1:11" ht="15">
      <c r="A6" s="9"/>
      <c r="B6" s="24"/>
      <c r="C6" s="35"/>
      <c r="D6" s="35"/>
      <c r="E6" s="35"/>
      <c r="F6" s="15"/>
      <c r="G6" s="15"/>
      <c r="H6" s="15"/>
      <c r="I6" s="15"/>
      <c r="J6" s="15"/>
      <c r="K6" s="15"/>
    </row>
    <row r="7" spans="1:11" ht="15">
      <c r="A7" s="9"/>
      <c r="B7" s="9"/>
      <c r="C7" s="43"/>
      <c r="D7" s="168"/>
      <c r="E7" s="43" t="s">
        <v>841</v>
      </c>
      <c r="F7" s="568"/>
      <c r="G7" s="43" t="s">
        <v>842</v>
      </c>
      <c r="H7" s="168"/>
      <c r="I7" s="168"/>
      <c r="J7" s="168"/>
      <c r="K7" s="168"/>
    </row>
    <row r="8" spans="1:11" ht="15">
      <c r="A8" s="9"/>
      <c r="B8" s="10"/>
      <c r="C8" s="43" t="s">
        <v>810</v>
      </c>
      <c r="D8" s="43" t="s">
        <v>840</v>
      </c>
      <c r="E8" s="43" t="s">
        <v>595</v>
      </c>
      <c r="F8" s="43" t="s">
        <v>841</v>
      </c>
      <c r="G8" s="169" t="str">
        <f>'Fund Cover Sheets'!$M$1</f>
        <v>Adopted</v>
      </c>
      <c r="H8" s="43" t="s">
        <v>843</v>
      </c>
      <c r="I8" s="43" t="s">
        <v>844</v>
      </c>
      <c r="J8" s="43" t="s">
        <v>845</v>
      </c>
      <c r="K8" s="43" t="s">
        <v>846</v>
      </c>
    </row>
    <row r="9" spans="1:11" ht="15.75" thickBot="1">
      <c r="A9" s="9"/>
      <c r="B9" s="25"/>
      <c r="C9" s="45" t="s">
        <v>1</v>
      </c>
      <c r="D9" s="45" t="s">
        <v>1</v>
      </c>
      <c r="E9" s="45" t="s">
        <v>565</v>
      </c>
      <c r="F9" s="45" t="s">
        <v>19</v>
      </c>
      <c r="G9" s="45" t="s">
        <v>565</v>
      </c>
      <c r="H9" s="45" t="s">
        <v>19</v>
      </c>
      <c r="I9" s="45" t="s">
        <v>19</v>
      </c>
      <c r="J9" s="45" t="s">
        <v>19</v>
      </c>
      <c r="K9" s="45" t="s">
        <v>19</v>
      </c>
    </row>
    <row r="10" spans="1:11" ht="15">
      <c r="A10" s="9"/>
      <c r="B10" s="9"/>
      <c r="C10" s="15"/>
      <c r="D10" s="15"/>
      <c r="E10" s="15"/>
      <c r="F10" s="15"/>
      <c r="G10" s="15"/>
      <c r="H10" s="15"/>
      <c r="I10" s="15"/>
      <c r="J10" s="15"/>
      <c r="K10" s="15"/>
    </row>
    <row r="11" spans="1:11" ht="15">
      <c r="A11" s="9"/>
      <c r="B11" s="21" t="s">
        <v>435</v>
      </c>
      <c r="C11" s="15"/>
      <c r="D11" s="15"/>
      <c r="E11" s="15"/>
      <c r="F11" s="15"/>
      <c r="G11" s="15"/>
      <c r="H11" s="15"/>
      <c r="I11" s="15"/>
      <c r="J11" s="15"/>
      <c r="K11" s="15"/>
    </row>
    <row r="12" spans="1:11" ht="20.100000000000001" customHeight="1">
      <c r="A12" s="9"/>
      <c r="B12" s="11" t="s">
        <v>606</v>
      </c>
      <c r="C12" s="49">
        <f>SUM('Budget Detail FY 2019-26'!L64:L68)</f>
        <v>572048</v>
      </c>
      <c r="D12" s="49">
        <f>SUM('Budget Detail FY 2019-26'!M64:M68)</f>
        <v>581285</v>
      </c>
      <c r="E12" s="49">
        <f>SUM('Budget Detail FY 2019-26'!N64:N68)</f>
        <v>611747</v>
      </c>
      <c r="F12" s="49">
        <f>SUM('Budget Detail FY 2019-26'!O64:O68)</f>
        <v>599000</v>
      </c>
      <c r="G12" s="49">
        <f>SUM('Budget Detail FY 2019-26'!P64:P68)</f>
        <v>626473</v>
      </c>
      <c r="H12" s="49">
        <f>SUM('Budget Detail FY 2019-26'!Q64:Q68)</f>
        <v>639241</v>
      </c>
      <c r="I12" s="49">
        <f>SUM('Budget Detail FY 2019-26'!R64:R68)</f>
        <v>686547</v>
      </c>
      <c r="J12" s="49">
        <f>SUM('Budget Detail FY 2019-26'!S64:S68)</f>
        <v>705557</v>
      </c>
      <c r="K12" s="49">
        <f>SUM('Budget Detail FY 2019-26'!T64:T68)</f>
        <v>725127</v>
      </c>
    </row>
    <row r="13" spans="1:11" ht="20.100000000000001" customHeight="1">
      <c r="A13" s="9"/>
      <c r="B13" s="11" t="s">
        <v>607</v>
      </c>
      <c r="C13" s="2">
        <f>SUM('Budget Detail FY 2019-26'!L69:L74)</f>
        <v>216185</v>
      </c>
      <c r="D13" s="2">
        <f>SUM('Budget Detail FY 2019-26'!M69:M74)</f>
        <v>202728</v>
      </c>
      <c r="E13" s="2">
        <f>SUM('Budget Detail FY 2019-26'!N69:N74)</f>
        <v>211572</v>
      </c>
      <c r="F13" s="2">
        <f>SUM('Budget Detail FY 2019-26'!O69:O74)</f>
        <v>207624</v>
      </c>
      <c r="G13" s="2">
        <f>SUM('Budget Detail FY 2019-26'!P69:P74)</f>
        <v>201133</v>
      </c>
      <c r="H13" s="2">
        <f>SUM('Budget Detail FY 2019-26'!Q69:Q74)</f>
        <v>216998</v>
      </c>
      <c r="I13" s="2">
        <f>SUM('Budget Detail FY 2019-26'!R69:R74)</f>
        <v>229592</v>
      </c>
      <c r="J13" s="2">
        <f>SUM('Budget Detail FY 2019-26'!S69:S74)</f>
        <v>243382</v>
      </c>
      <c r="K13" s="2">
        <f>SUM('Budget Detail FY 2019-26'!T69:T74)</f>
        <v>256411</v>
      </c>
    </row>
    <row r="14" spans="1:11" ht="20.100000000000001" customHeight="1">
      <c r="A14" s="9"/>
      <c r="B14" s="11" t="s">
        <v>608</v>
      </c>
      <c r="C14" s="2">
        <f>SUM('Budget Detail FY 2019-26'!L75:L89)</f>
        <v>135229</v>
      </c>
      <c r="D14" s="2">
        <f>SUM('Budget Detail FY 2019-26'!M75:M89)</f>
        <v>138576</v>
      </c>
      <c r="E14" s="2">
        <f>SUM('Budget Detail FY 2019-26'!N75:N89)</f>
        <v>150031</v>
      </c>
      <c r="F14" s="2">
        <f>SUM('Budget Detail FY 2019-26'!O75:O89)</f>
        <v>136314</v>
      </c>
      <c r="G14" s="2">
        <f>SUM('Budget Detail FY 2019-26'!P75:P89)</f>
        <v>158837</v>
      </c>
      <c r="H14" s="2">
        <f>SUM('Budget Detail FY 2019-26'!Q75:Q89)</f>
        <v>165653</v>
      </c>
      <c r="I14" s="2">
        <f>SUM('Budget Detail FY 2019-26'!R75:R89)</f>
        <v>160504</v>
      </c>
      <c r="J14" s="2">
        <f>SUM('Budget Detail FY 2019-26'!S75:S89)</f>
        <v>166858</v>
      </c>
      <c r="K14" s="2">
        <f>SUM('Budget Detail FY 2019-26'!T75:T89)</f>
        <v>170448</v>
      </c>
    </row>
    <row r="15" spans="1:11" ht="20.100000000000001" customHeight="1">
      <c r="A15" s="9"/>
      <c r="B15" s="26" t="s">
        <v>609</v>
      </c>
      <c r="C15" s="2">
        <f>SUM('Budget Detail FY 2019-26'!L90:L90)</f>
        <v>10280</v>
      </c>
      <c r="D15" s="2">
        <f>SUM('Budget Detail FY 2019-26'!M90:M90)</f>
        <v>8727</v>
      </c>
      <c r="E15" s="2">
        <f>SUM('Budget Detail FY 2019-26'!N90:N90)</f>
        <v>19000</v>
      </c>
      <c r="F15" s="2">
        <f>SUM('Budget Detail FY 2019-26'!O90:O90)</f>
        <v>12000</v>
      </c>
      <c r="G15" s="2">
        <f>SUM('Budget Detail FY 2019-26'!P90:P90)</f>
        <v>10000</v>
      </c>
      <c r="H15" s="2">
        <f>SUM('Budget Detail FY 2019-26'!Q90:Q90)</f>
        <v>10000</v>
      </c>
      <c r="I15" s="2">
        <f>SUM('Budget Detail FY 2019-26'!R90:R90)</f>
        <v>10000</v>
      </c>
      <c r="J15" s="2">
        <f>SUM('Budget Detail FY 2019-26'!S90:S90)</f>
        <v>10000</v>
      </c>
      <c r="K15" s="2">
        <f>SUM('Budget Detail FY 2019-26'!T90:T90)</f>
        <v>10000</v>
      </c>
    </row>
    <row r="16" spans="1:11" s="70" customFormat="1" ht="20.100000000000001" customHeight="1" thickBot="1">
      <c r="A16" s="68"/>
      <c r="B16" s="69" t="s">
        <v>642</v>
      </c>
      <c r="C16" s="478">
        <f>SUM(C12:C15)</f>
        <v>933742</v>
      </c>
      <c r="D16" s="478">
        <f t="shared" ref="D16:J16" si="0">SUM(D12:D15)</f>
        <v>931316</v>
      </c>
      <c r="E16" s="478">
        <f t="shared" si="0"/>
        <v>992350</v>
      </c>
      <c r="F16" s="478">
        <f>SUM(F12:F15)</f>
        <v>954938</v>
      </c>
      <c r="G16" s="478">
        <f t="shared" si="0"/>
        <v>996443</v>
      </c>
      <c r="H16" s="478">
        <f t="shared" si="0"/>
        <v>1031892</v>
      </c>
      <c r="I16" s="478">
        <f t="shared" si="0"/>
        <v>1086643</v>
      </c>
      <c r="J16" s="478">
        <f t="shared" si="0"/>
        <v>1125797</v>
      </c>
      <c r="K16" s="478">
        <f>SUM(K12:K15)</f>
        <v>1161986</v>
      </c>
    </row>
    <row r="17" spans="1:11" s="70" customFormat="1" ht="15" thickTop="1">
      <c r="A17" s="68"/>
      <c r="B17" s="12"/>
      <c r="C17" s="80"/>
      <c r="D17" s="80"/>
      <c r="E17" s="80"/>
      <c r="F17" s="80"/>
      <c r="G17" s="80"/>
      <c r="H17" s="80"/>
      <c r="I17" s="80"/>
      <c r="J17" s="80"/>
      <c r="K17" s="80"/>
    </row>
    <row r="18" spans="1:11" ht="15">
      <c r="A18" s="9"/>
      <c r="B18" s="11"/>
      <c r="C18" s="15"/>
      <c r="D18" s="15"/>
      <c r="E18" s="15"/>
      <c r="F18" s="15"/>
      <c r="G18" s="15"/>
      <c r="H18" s="15"/>
      <c r="I18" s="15"/>
      <c r="J18" s="15"/>
      <c r="K18" s="15"/>
    </row>
    <row r="19" spans="1:11" ht="15">
      <c r="A19" s="9"/>
      <c r="B19" s="9"/>
      <c r="C19" s="15"/>
      <c r="D19" s="15"/>
      <c r="E19" s="15"/>
      <c r="F19" s="15"/>
      <c r="G19" s="15"/>
      <c r="H19" s="15"/>
      <c r="I19" s="15"/>
      <c r="J19" s="15"/>
      <c r="K19" s="15"/>
    </row>
    <row r="20" spans="1:11" ht="15">
      <c r="A20" s="9"/>
      <c r="B20" s="9"/>
      <c r="C20" s="15"/>
      <c r="D20" s="15"/>
      <c r="E20" s="15"/>
      <c r="F20" s="15"/>
      <c r="G20" s="15"/>
      <c r="H20" s="15"/>
      <c r="I20" s="15"/>
      <c r="J20" s="15"/>
      <c r="K20" s="15"/>
    </row>
    <row r="21" spans="1:11" ht="15">
      <c r="A21" s="9"/>
      <c r="B21" s="9"/>
      <c r="C21" s="15"/>
      <c r="D21" s="15"/>
      <c r="E21" s="15"/>
      <c r="F21" s="15"/>
      <c r="G21" s="15"/>
      <c r="H21" s="15"/>
      <c r="I21" s="15"/>
      <c r="J21" s="15"/>
      <c r="K21" s="15"/>
    </row>
    <row r="22" spans="1:11" ht="15">
      <c r="A22" s="9"/>
      <c r="B22" s="9"/>
      <c r="C22" s="15"/>
      <c r="D22" s="15"/>
      <c r="E22" s="15"/>
      <c r="F22" s="15"/>
      <c r="G22" s="15"/>
      <c r="H22" s="15"/>
      <c r="I22" s="15"/>
      <c r="J22" s="15"/>
      <c r="K22" s="15"/>
    </row>
    <row r="23" spans="1:11" ht="15">
      <c r="A23" s="9"/>
      <c r="B23" s="9"/>
      <c r="C23" s="15"/>
      <c r="D23" s="15"/>
      <c r="E23" s="15"/>
      <c r="F23" s="15"/>
      <c r="G23" s="15"/>
      <c r="H23" s="15"/>
      <c r="I23" s="15"/>
      <c r="J23" s="15"/>
      <c r="K23" s="15"/>
    </row>
    <row r="24" spans="1:11" ht="15">
      <c r="A24" s="9"/>
      <c r="B24" s="9"/>
      <c r="C24" s="15"/>
      <c r="D24" s="15"/>
      <c r="E24" s="15"/>
      <c r="F24" s="15"/>
      <c r="G24" s="15"/>
      <c r="H24" s="15"/>
      <c r="I24" s="15"/>
      <c r="J24" s="15"/>
      <c r="K24" s="15"/>
    </row>
    <row r="25" spans="1:11" ht="15">
      <c r="A25" s="9"/>
      <c r="B25" s="9"/>
      <c r="C25" s="15"/>
      <c r="D25" s="15"/>
      <c r="E25" s="15"/>
      <c r="F25" s="15"/>
      <c r="G25" s="15"/>
      <c r="H25" s="15"/>
      <c r="I25" s="15"/>
      <c r="J25" s="15"/>
      <c r="K25" s="15"/>
    </row>
    <row r="26" spans="1:11" ht="15">
      <c r="A26" s="9"/>
      <c r="B26" s="9"/>
      <c r="C26" s="15"/>
      <c r="D26" s="15"/>
      <c r="E26" s="15"/>
      <c r="F26" s="15"/>
      <c r="G26" s="15"/>
      <c r="H26" s="15"/>
      <c r="I26" s="15"/>
      <c r="J26" s="15"/>
      <c r="K26" s="15"/>
    </row>
    <row r="27" spans="1:11" ht="15">
      <c r="A27" s="9"/>
      <c r="B27" s="9"/>
      <c r="C27" s="15"/>
      <c r="D27" s="15"/>
      <c r="E27" s="15"/>
      <c r="F27" s="15"/>
      <c r="G27" s="15"/>
      <c r="H27" s="15"/>
      <c r="I27" s="15"/>
      <c r="J27" s="15"/>
      <c r="K27" s="15"/>
    </row>
    <row r="28" spans="1:11" ht="15">
      <c r="A28" s="9"/>
      <c r="B28" s="9"/>
      <c r="C28" s="15"/>
      <c r="D28" s="15"/>
      <c r="E28" s="15"/>
      <c r="F28" s="15"/>
      <c r="G28" s="15"/>
      <c r="H28" s="15"/>
      <c r="I28" s="15"/>
      <c r="J28" s="15"/>
      <c r="K28" s="15"/>
    </row>
    <row r="29" spans="1:11" ht="15">
      <c r="A29" s="9"/>
      <c r="B29" s="9"/>
      <c r="C29" s="15"/>
      <c r="D29" s="15"/>
      <c r="E29" s="15"/>
      <c r="F29" s="15"/>
      <c r="G29" s="15"/>
      <c r="H29" s="15"/>
      <c r="I29" s="15"/>
      <c r="J29" s="15"/>
      <c r="K29" s="15"/>
    </row>
    <row r="30" spans="1:11" ht="15">
      <c r="A30" s="9"/>
      <c r="B30" s="9"/>
      <c r="C30" s="15"/>
      <c r="D30" s="15"/>
      <c r="E30" s="15"/>
      <c r="F30" s="15"/>
      <c r="G30" s="15"/>
      <c r="H30" s="15"/>
      <c r="I30" s="15"/>
      <c r="J30" s="15"/>
      <c r="K30" s="15"/>
    </row>
    <row r="31" spans="1:11" ht="15">
      <c r="A31" s="9"/>
      <c r="H31" s="15"/>
      <c r="I31" s="15"/>
      <c r="J31" s="15"/>
      <c r="K31" s="15"/>
    </row>
    <row r="32" spans="1:11" ht="18.75">
      <c r="A32" s="9"/>
      <c r="B32" s="619" t="s">
        <v>643</v>
      </c>
      <c r="C32" s="619"/>
      <c r="D32" s="619"/>
      <c r="E32" s="619"/>
      <c r="F32" s="619"/>
      <c r="G32" s="619"/>
      <c r="H32" s="619"/>
      <c r="I32" s="619"/>
      <c r="J32" s="619"/>
      <c r="K32" s="619"/>
    </row>
    <row r="33" spans="1:11" ht="15">
      <c r="A33" s="9"/>
      <c r="B33" s="9"/>
      <c r="C33" s="15"/>
      <c r="D33" s="15"/>
      <c r="E33" s="15"/>
      <c r="F33" s="15"/>
      <c r="G33" s="15"/>
      <c r="H33" s="15"/>
      <c r="I33" s="15"/>
      <c r="J33" s="15"/>
      <c r="K33" s="15"/>
    </row>
    <row r="34" spans="1:11" ht="15" customHeight="1">
      <c r="A34" s="9"/>
      <c r="B34" s="622" t="s">
        <v>915</v>
      </c>
      <c r="C34" s="622"/>
      <c r="D34" s="622"/>
      <c r="E34" s="622"/>
      <c r="F34" s="622"/>
      <c r="G34" s="622"/>
      <c r="H34" s="622"/>
      <c r="I34" s="622"/>
      <c r="J34" s="622"/>
      <c r="K34" s="622"/>
    </row>
    <row r="35" spans="1:11" ht="15">
      <c r="A35" s="9"/>
      <c r="B35" s="622"/>
      <c r="C35" s="622"/>
      <c r="D35" s="622"/>
      <c r="E35" s="622"/>
      <c r="F35" s="622"/>
      <c r="G35" s="622"/>
      <c r="H35" s="622"/>
      <c r="I35" s="622"/>
      <c r="J35" s="622"/>
      <c r="K35" s="622"/>
    </row>
    <row r="36" spans="1:11" ht="15">
      <c r="A36" s="9"/>
      <c r="B36" s="622"/>
      <c r="C36" s="622"/>
      <c r="D36" s="622"/>
      <c r="E36" s="622"/>
      <c r="F36" s="622"/>
      <c r="G36" s="622"/>
      <c r="H36" s="622"/>
      <c r="I36" s="622"/>
      <c r="J36" s="622"/>
      <c r="K36" s="622"/>
    </row>
    <row r="37" spans="1:11" ht="15">
      <c r="A37" s="9"/>
      <c r="B37" s="27"/>
      <c r="C37" s="36"/>
      <c r="D37" s="36"/>
      <c r="E37" s="36"/>
      <c r="F37" s="15"/>
      <c r="G37" s="15"/>
      <c r="H37" s="15"/>
      <c r="I37" s="15"/>
      <c r="J37" s="15"/>
      <c r="K37" s="15"/>
    </row>
    <row r="38" spans="1:11" ht="15">
      <c r="A38" s="9"/>
      <c r="B38" s="9"/>
      <c r="C38" s="43"/>
      <c r="D38" s="406"/>
      <c r="E38" s="43" t="s">
        <v>841</v>
      </c>
      <c r="F38" s="568"/>
      <c r="G38" s="43" t="s">
        <v>842</v>
      </c>
      <c r="H38" s="406"/>
      <c r="I38" s="406"/>
      <c r="J38" s="406"/>
      <c r="K38" s="406"/>
    </row>
    <row r="39" spans="1:11" ht="15">
      <c r="A39" s="9"/>
      <c r="B39" s="10"/>
      <c r="C39" s="43" t="s">
        <v>810</v>
      </c>
      <c r="D39" s="43" t="s">
        <v>840</v>
      </c>
      <c r="E39" s="43" t="s">
        <v>595</v>
      </c>
      <c r="F39" s="43" t="s">
        <v>841</v>
      </c>
      <c r="G39" s="169" t="str">
        <f>'Fund Cover Sheets'!$M$1</f>
        <v>Adopted</v>
      </c>
      <c r="H39" s="43" t="s">
        <v>843</v>
      </c>
      <c r="I39" s="43" t="s">
        <v>844</v>
      </c>
      <c r="J39" s="43" t="s">
        <v>845</v>
      </c>
      <c r="K39" s="43" t="s">
        <v>846</v>
      </c>
    </row>
    <row r="40" spans="1:11" ht="15.75" thickBot="1">
      <c r="A40" s="9"/>
      <c r="B40" s="25"/>
      <c r="C40" s="45" t="s">
        <v>1</v>
      </c>
      <c r="D40" s="45" t="s">
        <v>1</v>
      </c>
      <c r="E40" s="45" t="s">
        <v>565</v>
      </c>
      <c r="F40" s="45" t="s">
        <v>19</v>
      </c>
      <c r="G40" s="45" t="s">
        <v>565</v>
      </c>
      <c r="H40" s="45" t="s">
        <v>19</v>
      </c>
      <c r="I40" s="45" t="s">
        <v>19</v>
      </c>
      <c r="J40" s="45" t="s">
        <v>19</v>
      </c>
      <c r="K40" s="45" t="s">
        <v>19</v>
      </c>
    </row>
    <row r="41" spans="1:11" ht="15">
      <c r="A41" s="9"/>
      <c r="B41" s="9"/>
      <c r="C41" s="15"/>
      <c r="D41" s="15"/>
      <c r="E41" s="15"/>
      <c r="F41" s="15"/>
      <c r="G41" s="15"/>
      <c r="H41" s="15"/>
      <c r="I41" s="15"/>
      <c r="J41" s="15"/>
      <c r="K41" s="15"/>
    </row>
    <row r="42" spans="1:11" ht="15">
      <c r="A42" s="9"/>
      <c r="B42" s="21" t="s">
        <v>435</v>
      </c>
      <c r="C42" s="15"/>
      <c r="D42" s="15"/>
      <c r="E42" s="15"/>
      <c r="F42" s="15"/>
      <c r="G42" s="15"/>
      <c r="H42" s="15"/>
      <c r="I42" s="15"/>
      <c r="J42" s="15"/>
      <c r="K42" s="15"/>
    </row>
    <row r="43" spans="1:11" ht="20.100000000000001" customHeight="1">
      <c r="A43" s="9"/>
      <c r="B43" s="11" t="s">
        <v>606</v>
      </c>
      <c r="C43" s="49">
        <f>'Budget Detail FY 2019-26'!L94</f>
        <v>272575</v>
      </c>
      <c r="D43" s="49">
        <f>'Budget Detail FY 2019-26'!M94</f>
        <v>291239</v>
      </c>
      <c r="E43" s="49">
        <f>'Budget Detail FY 2019-26'!N94</f>
        <v>324856</v>
      </c>
      <c r="F43" s="49">
        <f>'Budget Detail FY 2019-26'!O94</f>
        <v>297500</v>
      </c>
      <c r="G43" s="49">
        <f>'Budget Detail FY 2019-26'!P94</f>
        <v>326735</v>
      </c>
      <c r="H43" s="49">
        <f>'Budget Detail FY 2019-26'!Q94</f>
        <v>313637</v>
      </c>
      <c r="I43" s="49">
        <f>'Budget Detail FY 2019-26'!R94</f>
        <v>321478</v>
      </c>
      <c r="J43" s="49">
        <f>'Budget Detail FY 2019-26'!S94</f>
        <v>331122</v>
      </c>
      <c r="K43" s="49">
        <f>'Budget Detail FY 2019-26'!T94</f>
        <v>341056</v>
      </c>
    </row>
    <row r="44" spans="1:11" ht="20.100000000000001" customHeight="1">
      <c r="A44" s="9"/>
      <c r="B44" s="11" t="s">
        <v>607</v>
      </c>
      <c r="C44" s="2">
        <f>SUM('Budget Detail FY 2019-26'!L95:L100)</f>
        <v>112499</v>
      </c>
      <c r="D44" s="2">
        <f>SUM('Budget Detail FY 2019-26'!M95:M100)</f>
        <v>110722</v>
      </c>
      <c r="E44" s="2">
        <f>SUM('Budget Detail FY 2019-26'!N95:N100)</f>
        <v>123295</v>
      </c>
      <c r="F44" s="2">
        <f>SUM('Budget Detail FY 2019-26'!O95:O100)</f>
        <v>112298</v>
      </c>
      <c r="G44" s="2">
        <f>SUM('Budget Detail FY 2019-26'!P95:P100)</f>
        <v>110880</v>
      </c>
      <c r="H44" s="2">
        <f>SUM('Budget Detail FY 2019-26'!Q95:Q100)</f>
        <v>117394</v>
      </c>
      <c r="I44" s="2">
        <f>SUM('Budget Detail FY 2019-26'!R95:R100)</f>
        <v>124224</v>
      </c>
      <c r="J44" s="2">
        <f>SUM('Budget Detail FY 2019-26'!S95:S100)</f>
        <v>131699</v>
      </c>
      <c r="K44" s="2">
        <f>SUM('Budget Detail FY 2019-26'!T95:T100)</f>
        <v>138766</v>
      </c>
    </row>
    <row r="45" spans="1:11" ht="20.100000000000001" customHeight="1">
      <c r="A45" s="9"/>
      <c r="B45" s="11" t="s">
        <v>608</v>
      </c>
      <c r="C45" s="2">
        <f>SUM('Budget Detail FY 2019-26'!L101:L110)</f>
        <v>88505</v>
      </c>
      <c r="D45" s="2">
        <f>SUM('Budget Detail FY 2019-26'!M101:M110)</f>
        <v>96488</v>
      </c>
      <c r="E45" s="2">
        <f>SUM('Budget Detail FY 2019-26'!N101:N110)</f>
        <v>111857</v>
      </c>
      <c r="F45" s="2">
        <f>SUM('Budget Detail FY 2019-26'!O101:O110)</f>
        <v>126129</v>
      </c>
      <c r="G45" s="2">
        <f>SUM('Budget Detail FY 2019-26'!P101:P110)</f>
        <v>117275</v>
      </c>
      <c r="H45" s="2">
        <f>SUM('Budget Detail FY 2019-26'!Q101:Q110)</f>
        <v>121432</v>
      </c>
      <c r="I45" s="2">
        <f>SUM('Budget Detail FY 2019-26'!R101:R110)</f>
        <v>121490</v>
      </c>
      <c r="J45" s="2">
        <f>SUM('Budget Detail FY 2019-26'!S101:S110)</f>
        <v>121551</v>
      </c>
      <c r="K45" s="2">
        <f>SUM('Budget Detail FY 2019-26'!T101:T110)</f>
        <v>121472</v>
      </c>
    </row>
    <row r="46" spans="1:11" ht="20.100000000000001" customHeight="1">
      <c r="B46" s="11" t="s">
        <v>609</v>
      </c>
      <c r="C46" s="2">
        <f>SUM('Budget Detail FY 2019-26'!L111:L111)</f>
        <v>1345</v>
      </c>
      <c r="D46" s="2">
        <f>SUM('Budget Detail FY 2019-26'!M111:M111)</f>
        <v>1519</v>
      </c>
      <c r="E46" s="2">
        <f>SUM('Budget Detail FY 2019-26'!N111:N111)</f>
        <v>2500</v>
      </c>
      <c r="F46" s="2">
        <f>SUM('Budget Detail FY 2019-26'!O111:O111)</f>
        <v>2500</v>
      </c>
      <c r="G46" s="2">
        <f>SUM('Budget Detail FY 2019-26'!P111:P111)</f>
        <v>2500</v>
      </c>
      <c r="H46" s="2">
        <f>SUM('Budget Detail FY 2019-26'!Q111:Q111)</f>
        <v>2500</v>
      </c>
      <c r="I46" s="2">
        <f>SUM('Budget Detail FY 2019-26'!R111:R111)</f>
        <v>2500</v>
      </c>
      <c r="J46" s="2">
        <f>SUM('Budget Detail FY 2019-26'!S111:S111)</f>
        <v>2500</v>
      </c>
      <c r="K46" s="2">
        <f>SUM('Budget Detail FY 2019-26'!T111:T111)</f>
        <v>2500</v>
      </c>
    </row>
    <row r="47" spans="1:11" s="70" customFormat="1" ht="20.100000000000001" customHeight="1" thickBot="1">
      <c r="B47" s="71" t="s">
        <v>743</v>
      </c>
      <c r="C47" s="478">
        <f t="shared" ref="C47:J47" si="1">SUM(C43:C46)</f>
        <v>474924</v>
      </c>
      <c r="D47" s="478">
        <f>SUM(D43:D46)</f>
        <v>499968</v>
      </c>
      <c r="E47" s="478">
        <f t="shared" si="1"/>
        <v>562508</v>
      </c>
      <c r="F47" s="478">
        <f t="shared" si="1"/>
        <v>538427</v>
      </c>
      <c r="G47" s="478">
        <f t="shared" si="1"/>
        <v>557390</v>
      </c>
      <c r="H47" s="478">
        <f t="shared" si="1"/>
        <v>554963</v>
      </c>
      <c r="I47" s="478">
        <f t="shared" si="1"/>
        <v>569692</v>
      </c>
      <c r="J47" s="478">
        <f t="shared" si="1"/>
        <v>586872</v>
      </c>
      <c r="K47" s="478">
        <f>SUM(K43:K46)</f>
        <v>603794</v>
      </c>
    </row>
    <row r="48" spans="1:11" s="70" customFormat="1" ht="15" thickTop="1">
      <c r="B48" s="12"/>
      <c r="C48" s="80"/>
      <c r="D48" s="80"/>
      <c r="E48" s="80"/>
      <c r="F48" s="80"/>
      <c r="G48" s="80"/>
      <c r="H48" s="80"/>
      <c r="I48" s="80"/>
      <c r="J48" s="80"/>
      <c r="K48" s="80"/>
    </row>
    <row r="49" spans="2:11" ht="15">
      <c r="B49" s="9"/>
      <c r="C49" s="15"/>
      <c r="D49" s="15"/>
      <c r="E49" s="15"/>
      <c r="F49" s="15"/>
      <c r="G49" s="15"/>
      <c r="H49" s="15"/>
      <c r="I49" s="15"/>
      <c r="J49" s="15"/>
      <c r="K49" s="15"/>
    </row>
    <row r="50" spans="2:11" ht="15">
      <c r="B50" s="9"/>
      <c r="C50" s="15"/>
      <c r="D50" s="15"/>
      <c r="E50" s="15"/>
      <c r="F50" s="15"/>
      <c r="G50" s="15"/>
      <c r="H50" s="15"/>
      <c r="I50" s="15"/>
      <c r="J50" s="15"/>
      <c r="K50" s="15"/>
    </row>
    <row r="51" spans="2:11" ht="12.75" customHeight="1">
      <c r="B51" s="9"/>
      <c r="C51" s="15"/>
      <c r="D51" s="15"/>
      <c r="E51" s="15"/>
      <c r="F51" s="15"/>
      <c r="G51" s="15"/>
      <c r="H51" s="15"/>
      <c r="I51" s="15"/>
      <c r="J51" s="15"/>
      <c r="K51" s="15"/>
    </row>
    <row r="52" spans="2:11" ht="17.25" customHeight="1">
      <c r="B52" s="9"/>
      <c r="C52" s="15"/>
      <c r="D52" s="15"/>
      <c r="E52" s="15"/>
      <c r="F52" s="15"/>
      <c r="G52" s="15"/>
      <c r="H52" s="15"/>
      <c r="I52" s="15"/>
      <c r="J52" s="15"/>
      <c r="K52" s="15"/>
    </row>
    <row r="53" spans="2:11" ht="15">
      <c r="B53" s="9"/>
      <c r="C53" s="15"/>
      <c r="D53" s="15"/>
      <c r="E53" s="15"/>
      <c r="F53" s="15"/>
      <c r="G53" s="15"/>
      <c r="H53" s="15"/>
      <c r="I53" s="15"/>
      <c r="J53" s="15"/>
      <c r="K53" s="15"/>
    </row>
    <row r="54" spans="2:11" ht="15">
      <c r="B54" s="9"/>
      <c r="C54" s="15"/>
      <c r="D54" s="15"/>
      <c r="E54" s="15"/>
      <c r="F54" s="15"/>
      <c r="G54" s="15"/>
      <c r="H54" s="15"/>
      <c r="I54" s="15"/>
      <c r="J54" s="15"/>
      <c r="K54" s="15"/>
    </row>
    <row r="55" spans="2:11" ht="15">
      <c r="B55" s="9"/>
      <c r="C55" s="15"/>
      <c r="D55" s="15"/>
      <c r="E55" s="15"/>
      <c r="F55" s="15"/>
      <c r="G55" s="15"/>
      <c r="H55" s="15"/>
      <c r="I55" s="15"/>
      <c r="J55" s="15"/>
      <c r="K55" s="15"/>
    </row>
    <row r="56" spans="2:11" ht="15">
      <c r="B56" s="9"/>
      <c r="C56" s="15"/>
      <c r="D56" s="15"/>
      <c r="E56" s="15"/>
      <c r="F56" s="15"/>
      <c r="G56" s="15"/>
      <c r="H56" s="15"/>
      <c r="I56" s="15"/>
      <c r="J56" s="15"/>
      <c r="K56" s="15"/>
    </row>
    <row r="57" spans="2:11" ht="15">
      <c r="B57" s="9"/>
      <c r="C57" s="15"/>
      <c r="D57" s="15"/>
      <c r="E57" s="15"/>
      <c r="F57" s="15"/>
      <c r="G57" s="15"/>
      <c r="H57" s="15"/>
      <c r="I57" s="15"/>
      <c r="J57" s="15"/>
      <c r="K57" s="15"/>
    </row>
    <row r="58" spans="2:11" ht="15">
      <c r="B58" s="9"/>
      <c r="C58" s="15"/>
      <c r="D58" s="15"/>
      <c r="E58" s="15"/>
      <c r="F58" s="15"/>
      <c r="G58" s="15"/>
      <c r="H58" s="15"/>
      <c r="I58" s="15"/>
      <c r="J58" s="15"/>
      <c r="K58" s="15"/>
    </row>
    <row r="59" spans="2:11" ht="15">
      <c r="B59" s="9"/>
      <c r="C59" s="15"/>
      <c r="D59" s="15"/>
      <c r="E59" s="15"/>
      <c r="F59" s="15"/>
      <c r="G59" s="15"/>
      <c r="H59" s="15"/>
      <c r="I59" s="15"/>
      <c r="J59" s="15"/>
      <c r="K59" s="15"/>
    </row>
    <row r="60" spans="2:11" ht="15">
      <c r="B60" s="9"/>
      <c r="C60" s="15"/>
      <c r="D60" s="15"/>
      <c r="E60" s="15"/>
      <c r="F60" s="15"/>
      <c r="G60" s="15"/>
      <c r="H60" s="15"/>
      <c r="I60" s="15"/>
      <c r="J60" s="15"/>
      <c r="K60" s="15"/>
    </row>
    <row r="61" spans="2:11" ht="18.75">
      <c r="B61" s="621" t="s">
        <v>644</v>
      </c>
      <c r="C61" s="621"/>
      <c r="D61" s="621"/>
      <c r="E61" s="621"/>
      <c r="F61" s="621"/>
      <c r="G61" s="621"/>
      <c r="H61" s="621"/>
      <c r="I61" s="621"/>
      <c r="J61" s="621"/>
      <c r="K61" s="621"/>
    </row>
    <row r="62" spans="2:11" ht="15">
      <c r="B62" s="9"/>
      <c r="C62" s="15"/>
      <c r="D62" s="15"/>
      <c r="E62" s="15"/>
      <c r="F62" s="15"/>
      <c r="G62" s="15"/>
      <c r="H62" s="15"/>
      <c r="I62" s="15"/>
      <c r="J62" s="15"/>
      <c r="K62" s="15"/>
    </row>
    <row r="63" spans="2:11" ht="12.75" customHeight="1">
      <c r="B63" s="624" t="s">
        <v>916</v>
      </c>
      <c r="C63" s="624"/>
      <c r="D63" s="624"/>
      <c r="E63" s="624"/>
      <c r="F63" s="624"/>
      <c r="G63" s="624"/>
      <c r="H63" s="624"/>
      <c r="I63" s="624"/>
      <c r="J63" s="624"/>
      <c r="K63" s="624"/>
    </row>
    <row r="64" spans="2:11" ht="18.75" customHeight="1">
      <c r="B64" s="624"/>
      <c r="C64" s="624"/>
      <c r="D64" s="624"/>
      <c r="E64" s="624"/>
      <c r="F64" s="624"/>
      <c r="G64" s="624"/>
      <c r="H64" s="624"/>
      <c r="I64" s="624"/>
      <c r="J64" s="624"/>
      <c r="K64" s="624"/>
    </row>
    <row r="65" spans="2:11" ht="15">
      <c r="B65" s="28"/>
      <c r="C65" s="37"/>
      <c r="D65" s="37"/>
      <c r="E65" s="37"/>
      <c r="F65" s="15"/>
      <c r="G65" s="15"/>
      <c r="H65" s="15"/>
      <c r="I65" s="15"/>
      <c r="J65" s="15"/>
      <c r="K65" s="15"/>
    </row>
    <row r="66" spans="2:11" ht="15">
      <c r="B66" s="9"/>
      <c r="C66" s="43"/>
      <c r="D66" s="406"/>
      <c r="E66" s="43" t="s">
        <v>841</v>
      </c>
      <c r="F66" s="568"/>
      <c r="G66" s="43" t="s">
        <v>842</v>
      </c>
      <c r="H66" s="406"/>
      <c r="I66" s="406"/>
      <c r="J66" s="406"/>
      <c r="K66" s="406"/>
    </row>
    <row r="67" spans="2:11" ht="15">
      <c r="B67" s="10"/>
      <c r="C67" s="43" t="s">
        <v>810</v>
      </c>
      <c r="D67" s="43" t="s">
        <v>840</v>
      </c>
      <c r="E67" s="43" t="s">
        <v>595</v>
      </c>
      <c r="F67" s="43" t="s">
        <v>841</v>
      </c>
      <c r="G67" s="169" t="str">
        <f>'Fund Cover Sheets'!$M$1</f>
        <v>Adopted</v>
      </c>
      <c r="H67" s="43" t="s">
        <v>843</v>
      </c>
      <c r="I67" s="43" t="s">
        <v>844</v>
      </c>
      <c r="J67" s="43" t="s">
        <v>845</v>
      </c>
      <c r="K67" s="43" t="s">
        <v>846</v>
      </c>
    </row>
    <row r="68" spans="2:11" ht="15.75" thickBot="1">
      <c r="B68" s="25"/>
      <c r="C68" s="45" t="s">
        <v>1</v>
      </c>
      <c r="D68" s="45" t="s">
        <v>1</v>
      </c>
      <c r="E68" s="45" t="s">
        <v>565</v>
      </c>
      <c r="F68" s="45" t="s">
        <v>19</v>
      </c>
      <c r="G68" s="45" t="s">
        <v>565</v>
      </c>
      <c r="H68" s="45" t="s">
        <v>19</v>
      </c>
      <c r="I68" s="45" t="s">
        <v>19</v>
      </c>
      <c r="J68" s="45" t="s">
        <v>19</v>
      </c>
      <c r="K68" s="45" t="s">
        <v>19</v>
      </c>
    </row>
    <row r="69" spans="2:11" ht="15">
      <c r="B69" s="9"/>
      <c r="C69" s="15"/>
      <c r="D69" s="15"/>
      <c r="E69" s="15"/>
      <c r="F69" s="15"/>
      <c r="G69" s="15"/>
      <c r="H69" s="15"/>
      <c r="I69" s="15"/>
      <c r="J69" s="15"/>
      <c r="K69" s="15"/>
    </row>
    <row r="70" spans="2:11" ht="15">
      <c r="B70" s="21" t="s">
        <v>435</v>
      </c>
      <c r="C70" s="15"/>
      <c r="D70" s="15"/>
      <c r="E70" s="15"/>
      <c r="F70" s="15"/>
      <c r="G70" s="15"/>
      <c r="H70" s="15"/>
      <c r="I70" s="15"/>
      <c r="J70" s="15"/>
      <c r="K70" s="15"/>
    </row>
    <row r="71" spans="2:11" ht="20.100000000000001" customHeight="1">
      <c r="B71" s="11" t="s">
        <v>606</v>
      </c>
      <c r="C71" s="49">
        <f>SUM('Budget Detail FY 2019-26'!L115:L121)</f>
        <v>3000199</v>
      </c>
      <c r="D71" s="49">
        <f>SUM('Budget Detail FY 2019-26'!M115:M121)</f>
        <v>3410082</v>
      </c>
      <c r="E71" s="49">
        <f>SUM('Budget Detail FY 2019-26'!N115:N121)</f>
        <v>3434608</v>
      </c>
      <c r="F71" s="49">
        <f>SUM('Budget Detail FY 2019-26'!O115:O121)</f>
        <v>3115500</v>
      </c>
      <c r="G71" s="49">
        <f>SUM('Budget Detail FY 2019-26'!P115:P121)</f>
        <v>3454778</v>
      </c>
      <c r="H71" s="49">
        <f>SUM('Budget Detail FY 2019-26'!Q115:Q121)</f>
        <v>3592059</v>
      </c>
      <c r="I71" s="49">
        <f>SUM('Budget Detail FY 2019-26'!R115:R121)</f>
        <v>3676585</v>
      </c>
      <c r="J71" s="49">
        <f>SUM('Budget Detail FY 2019-26'!S115:S121)</f>
        <v>3780553</v>
      </c>
      <c r="K71" s="49">
        <f>SUM('Budget Detail FY 2019-26'!T115:T121)</f>
        <v>3887639</v>
      </c>
    </row>
    <row r="72" spans="2:11" ht="20.100000000000001" customHeight="1">
      <c r="B72" s="11" t="s">
        <v>607</v>
      </c>
      <c r="C72" s="2">
        <f>SUM('Budget Detail FY 2019-26'!L122:L128)</f>
        <v>1878152</v>
      </c>
      <c r="D72" s="2">
        <f>SUM('Budget Detail FY 2019-26'!M122:M128)</f>
        <v>2037600</v>
      </c>
      <c r="E72" s="2">
        <f>SUM('Budget Detail FY 2019-26'!N122:N128)</f>
        <v>2205107</v>
      </c>
      <c r="F72" s="2">
        <f>SUM('Budget Detail FY 2019-26'!O122:O128)</f>
        <v>2104183</v>
      </c>
      <c r="G72" s="2">
        <f>SUM('Budget Detail FY 2019-26'!P122:P128)</f>
        <v>2233424</v>
      </c>
      <c r="H72" s="2">
        <f>SUM('Budget Detail FY 2019-26'!Q122:Q128)</f>
        <v>2420028</v>
      </c>
      <c r="I72" s="2">
        <f>SUM('Budget Detail FY 2019-26'!R122:R128)</f>
        <v>2556580</v>
      </c>
      <c r="J72" s="2">
        <f>SUM('Budget Detail FY 2019-26'!S122:S128)</f>
        <v>2698990</v>
      </c>
      <c r="K72" s="2">
        <f>SUM('Budget Detail FY 2019-26'!T122:T128)</f>
        <v>2820729</v>
      </c>
    </row>
    <row r="73" spans="2:11" ht="20.100000000000001" customHeight="1">
      <c r="B73" s="11" t="s">
        <v>608</v>
      </c>
      <c r="C73" s="2">
        <f>SUM('Budget Detail FY 2019-26'!L129:L145)</f>
        <v>288525</v>
      </c>
      <c r="D73" s="2">
        <f>SUM('Budget Detail FY 2019-26'!M129:M145)</f>
        <v>248963</v>
      </c>
      <c r="E73" s="2">
        <f>SUM('Budget Detail FY 2019-26'!N129:N145)</f>
        <v>355525</v>
      </c>
      <c r="F73" s="2">
        <f>SUM('Budget Detail FY 2019-26'!O129:O145)</f>
        <v>479733</v>
      </c>
      <c r="G73" s="2">
        <f>SUM('Budget Detail FY 2019-26'!P129:P145)</f>
        <v>355804</v>
      </c>
      <c r="H73" s="2">
        <f>SUM('Budget Detail FY 2019-26'!Q129:Q145)</f>
        <v>488543</v>
      </c>
      <c r="I73" s="2">
        <f>SUM('Budget Detail FY 2019-26'!R129:R145)</f>
        <v>414126</v>
      </c>
      <c r="J73" s="2">
        <f>SUM('Budget Detail FY 2019-26'!S129:S145)</f>
        <v>405481</v>
      </c>
      <c r="K73" s="2">
        <f>SUM('Budget Detail FY 2019-26'!T129:T145)</f>
        <v>479745</v>
      </c>
    </row>
    <row r="74" spans="2:11" ht="20.100000000000001" customHeight="1">
      <c r="B74" s="11" t="s">
        <v>609</v>
      </c>
      <c r="C74" s="2">
        <f>SUM('Budget Detail FY 2019-26'!L146:L152)</f>
        <v>184259</v>
      </c>
      <c r="D74" s="2">
        <f>SUM('Budget Detail FY 2019-26'!M146:M152)</f>
        <v>117129</v>
      </c>
      <c r="E74" s="2">
        <f>SUM('Budget Detail FY 2019-26'!N146:N152)</f>
        <v>113480</v>
      </c>
      <c r="F74" s="2">
        <f>SUM('Budget Detail FY 2019-26'!O146:O152)</f>
        <v>108619</v>
      </c>
      <c r="G74" s="2">
        <f>SUM('Budget Detail FY 2019-26'!P146:P152)</f>
        <v>114898</v>
      </c>
      <c r="H74" s="2">
        <f>SUM('Budget Detail FY 2019-26'!Q146:Q152)</f>
        <v>116662</v>
      </c>
      <c r="I74" s="2">
        <f>SUM('Budget Detail FY 2019-26'!R146:R152)</f>
        <v>127182</v>
      </c>
      <c r="J74" s="2">
        <f>SUM('Budget Detail FY 2019-26'!S146:S152)</f>
        <v>129579</v>
      </c>
      <c r="K74" s="2">
        <f>SUM('Budget Detail FY 2019-26'!T146:T152)</f>
        <v>134926</v>
      </c>
    </row>
    <row r="75" spans="2:11" s="70" customFormat="1" ht="20.100000000000001" customHeight="1" thickBot="1">
      <c r="B75" s="71" t="s">
        <v>744</v>
      </c>
      <c r="C75" s="478">
        <f t="shared" ref="C75:J75" si="2">SUM(C71:C74)</f>
        <v>5351135</v>
      </c>
      <c r="D75" s="478">
        <f t="shared" si="2"/>
        <v>5813774</v>
      </c>
      <c r="E75" s="478">
        <f>SUM(E71:E74)</f>
        <v>6108720</v>
      </c>
      <c r="F75" s="478">
        <f t="shared" si="2"/>
        <v>5808035</v>
      </c>
      <c r="G75" s="478">
        <f t="shared" si="2"/>
        <v>6158904</v>
      </c>
      <c r="H75" s="478">
        <f t="shared" si="2"/>
        <v>6617292</v>
      </c>
      <c r="I75" s="478">
        <f t="shared" si="2"/>
        <v>6774473</v>
      </c>
      <c r="J75" s="478">
        <f t="shared" si="2"/>
        <v>7014603</v>
      </c>
      <c r="K75" s="478">
        <f>SUM(K71:K74)</f>
        <v>7323039</v>
      </c>
    </row>
    <row r="76" spans="2:11" s="70" customFormat="1" ht="15" thickTop="1">
      <c r="B76" s="12"/>
      <c r="C76" s="80"/>
      <c r="D76" s="80"/>
      <c r="E76" s="80"/>
      <c r="F76" s="80"/>
      <c r="G76" s="80"/>
      <c r="H76" s="80"/>
      <c r="I76" s="80"/>
      <c r="J76" s="80"/>
      <c r="K76" s="80"/>
    </row>
    <row r="77" spans="2:11" ht="15">
      <c r="B77" s="9"/>
      <c r="C77" s="15"/>
      <c r="D77" s="15"/>
      <c r="E77" s="15"/>
      <c r="F77" s="15"/>
      <c r="G77" s="15"/>
      <c r="H77" s="15"/>
      <c r="I77" s="15"/>
      <c r="J77" s="15"/>
      <c r="K77" s="15"/>
    </row>
    <row r="78" spans="2:11" ht="15">
      <c r="B78" s="9"/>
      <c r="C78" s="15"/>
      <c r="D78" s="15"/>
      <c r="E78" s="15"/>
      <c r="F78" s="15"/>
      <c r="G78" s="15"/>
      <c r="H78" s="15"/>
      <c r="I78" s="15"/>
      <c r="J78" s="15"/>
      <c r="K78" s="15"/>
    </row>
    <row r="79" spans="2:11" ht="15">
      <c r="B79" s="9"/>
      <c r="C79" s="15"/>
      <c r="D79" s="15"/>
      <c r="E79" s="15"/>
      <c r="F79" s="15"/>
      <c r="G79" s="15"/>
      <c r="H79" s="15"/>
      <c r="I79" s="15"/>
      <c r="J79" s="15"/>
      <c r="K79" s="15"/>
    </row>
    <row r="80" spans="2:11" ht="15">
      <c r="B80" s="9"/>
      <c r="C80" s="15"/>
      <c r="D80" s="15"/>
      <c r="E80" s="15"/>
      <c r="F80" s="15"/>
      <c r="G80" s="15"/>
      <c r="H80" s="15"/>
      <c r="I80" s="15"/>
      <c r="J80" s="15"/>
      <c r="K80" s="15"/>
    </row>
    <row r="81" spans="2:11" ht="15">
      <c r="B81" s="9"/>
      <c r="C81" s="15"/>
      <c r="D81" s="15"/>
      <c r="E81" s="15"/>
      <c r="F81" s="15"/>
      <c r="G81" s="15"/>
      <c r="H81" s="15"/>
      <c r="I81" s="15"/>
      <c r="J81" s="15"/>
      <c r="K81" s="15"/>
    </row>
    <row r="82" spans="2:11" ht="15">
      <c r="B82" s="9"/>
      <c r="C82" s="15"/>
      <c r="D82" s="15"/>
      <c r="E82" s="15"/>
      <c r="F82" s="15"/>
      <c r="G82" s="15"/>
      <c r="H82" s="15"/>
      <c r="I82" s="15"/>
      <c r="J82" s="15"/>
      <c r="K82" s="15"/>
    </row>
    <row r="83" spans="2:11" ht="15">
      <c r="B83" s="9"/>
      <c r="C83" s="15"/>
      <c r="D83" s="15"/>
      <c r="E83" s="15"/>
      <c r="F83" s="15"/>
      <c r="G83" s="15"/>
      <c r="H83" s="15"/>
      <c r="I83" s="15"/>
      <c r="J83" s="15"/>
      <c r="K83" s="15"/>
    </row>
    <row r="84" spans="2:11" ht="15">
      <c r="B84" s="9"/>
      <c r="C84" s="15"/>
      <c r="D84" s="15"/>
      <c r="E84" s="15"/>
      <c r="F84" s="15"/>
      <c r="G84" s="15"/>
      <c r="H84" s="15"/>
      <c r="I84" s="15"/>
      <c r="J84" s="15"/>
      <c r="K84" s="15"/>
    </row>
    <row r="85" spans="2:11" ht="15">
      <c r="B85" s="9"/>
      <c r="C85" s="15"/>
      <c r="D85" s="15"/>
      <c r="E85" s="15"/>
      <c r="F85" s="15"/>
      <c r="G85" s="15"/>
      <c r="H85" s="15"/>
      <c r="I85" s="15"/>
      <c r="J85" s="15"/>
      <c r="K85" s="15"/>
    </row>
    <row r="86" spans="2:11" ht="15">
      <c r="B86" s="9"/>
      <c r="C86" s="15"/>
      <c r="D86" s="15"/>
      <c r="E86" s="15"/>
      <c r="F86" s="15"/>
      <c r="G86" s="15"/>
      <c r="H86" s="15"/>
      <c r="I86" s="15"/>
      <c r="J86" s="15"/>
      <c r="K86" s="15"/>
    </row>
    <row r="87" spans="2:11" ht="15">
      <c r="B87" s="9"/>
      <c r="C87" s="15"/>
      <c r="D87" s="15"/>
      <c r="E87" s="15"/>
      <c r="F87" s="15"/>
      <c r="G87" s="15"/>
      <c r="H87" s="15"/>
      <c r="I87" s="15"/>
      <c r="J87" s="15"/>
      <c r="K87" s="15"/>
    </row>
    <row r="88" spans="2:11" ht="15">
      <c r="B88" s="9"/>
      <c r="C88" s="15"/>
      <c r="D88" s="15"/>
      <c r="E88" s="15"/>
      <c r="F88" s="15"/>
      <c r="G88" s="15"/>
      <c r="H88" s="15"/>
      <c r="I88" s="15"/>
      <c r="J88" s="15"/>
      <c r="K88" s="15"/>
    </row>
    <row r="89" spans="2:11" ht="15">
      <c r="B89" s="9"/>
      <c r="C89" s="15"/>
      <c r="D89" s="15"/>
      <c r="E89" s="15"/>
      <c r="F89" s="15"/>
      <c r="G89" s="15"/>
      <c r="H89" s="15"/>
      <c r="I89" s="15"/>
      <c r="J89" s="15"/>
      <c r="K89" s="15"/>
    </row>
    <row r="90" spans="2:11" ht="15">
      <c r="B90" s="9"/>
      <c r="C90" s="15"/>
      <c r="D90" s="15"/>
      <c r="E90" s="15"/>
      <c r="F90" s="15"/>
      <c r="G90" s="15"/>
      <c r="H90" s="15"/>
      <c r="I90" s="15"/>
      <c r="J90" s="15"/>
      <c r="K90" s="15"/>
    </row>
    <row r="91" spans="2:11" ht="15">
      <c r="B91" s="9"/>
      <c r="C91" s="15"/>
      <c r="D91" s="15"/>
      <c r="E91" s="15"/>
      <c r="F91" s="15"/>
      <c r="G91" s="15"/>
      <c r="H91" s="15"/>
      <c r="I91" s="15"/>
      <c r="J91" s="15"/>
      <c r="K91" s="15"/>
    </row>
    <row r="92" spans="2:11" ht="18.75" customHeight="1">
      <c r="B92" s="621" t="s">
        <v>645</v>
      </c>
      <c r="C92" s="621"/>
      <c r="D92" s="621"/>
      <c r="E92" s="621"/>
      <c r="F92" s="621"/>
      <c r="G92" s="621"/>
      <c r="H92" s="621"/>
      <c r="I92" s="621"/>
      <c r="J92" s="621"/>
      <c r="K92" s="621"/>
    </row>
    <row r="93" spans="2:11" ht="15">
      <c r="B93" s="9"/>
      <c r="C93" s="15"/>
      <c r="D93" s="15"/>
      <c r="E93" s="15"/>
      <c r="F93" s="15"/>
      <c r="G93" s="15"/>
      <c r="H93" s="15"/>
      <c r="I93" s="15"/>
      <c r="J93" s="15"/>
      <c r="K93" s="15"/>
    </row>
    <row r="94" spans="2:11" ht="12.75" customHeight="1">
      <c r="B94" s="623" t="s">
        <v>646</v>
      </c>
      <c r="C94" s="623"/>
      <c r="D94" s="623"/>
      <c r="E94" s="623"/>
      <c r="F94" s="623"/>
      <c r="G94" s="623"/>
      <c r="H94" s="623"/>
      <c r="I94" s="623"/>
      <c r="J94" s="623"/>
      <c r="K94" s="623"/>
    </row>
    <row r="95" spans="2:11" ht="12.75" customHeight="1">
      <c r="B95" s="623"/>
      <c r="C95" s="623"/>
      <c r="D95" s="623"/>
      <c r="E95" s="623"/>
      <c r="F95" s="623"/>
      <c r="G95" s="623"/>
      <c r="H95" s="623"/>
      <c r="I95" s="623"/>
      <c r="J95" s="623"/>
      <c r="K95" s="623"/>
    </row>
    <row r="96" spans="2:11" ht="12.75" customHeight="1">
      <c r="B96" s="623"/>
      <c r="C96" s="623"/>
      <c r="D96" s="623"/>
      <c r="E96" s="623"/>
      <c r="F96" s="623"/>
      <c r="G96" s="623"/>
      <c r="H96" s="623"/>
      <c r="I96" s="623"/>
      <c r="J96" s="623"/>
      <c r="K96" s="623"/>
    </row>
    <row r="97" spans="2:11" ht="12.75" customHeight="1">
      <c r="B97" s="623"/>
      <c r="C97" s="623"/>
      <c r="D97" s="623"/>
      <c r="E97" s="623"/>
      <c r="F97" s="623"/>
      <c r="G97" s="623"/>
      <c r="H97" s="623"/>
      <c r="I97" s="623"/>
      <c r="J97" s="623"/>
      <c r="K97" s="623"/>
    </row>
    <row r="98" spans="2:11" ht="15">
      <c r="B98" s="27"/>
      <c r="C98" s="36"/>
      <c r="D98" s="36"/>
      <c r="E98" s="36"/>
      <c r="F98" s="15"/>
      <c r="G98" s="15"/>
      <c r="H98" s="15"/>
      <c r="I98" s="15"/>
      <c r="J98" s="15"/>
      <c r="K98" s="15"/>
    </row>
    <row r="99" spans="2:11" ht="15">
      <c r="B99" s="9"/>
      <c r="C99" s="43"/>
      <c r="D99" s="406"/>
      <c r="E99" s="43" t="s">
        <v>841</v>
      </c>
      <c r="F99" s="568"/>
      <c r="G99" s="43" t="s">
        <v>842</v>
      </c>
      <c r="H99" s="406"/>
      <c r="I99" s="406"/>
      <c r="J99" s="406"/>
      <c r="K99" s="406"/>
    </row>
    <row r="100" spans="2:11" ht="15">
      <c r="B100" s="10"/>
      <c r="C100" s="43" t="s">
        <v>810</v>
      </c>
      <c r="D100" s="43" t="s">
        <v>840</v>
      </c>
      <c r="E100" s="43" t="s">
        <v>595</v>
      </c>
      <c r="F100" s="43" t="s">
        <v>841</v>
      </c>
      <c r="G100" s="169" t="str">
        <f>'Fund Cover Sheets'!$M$1</f>
        <v>Adopted</v>
      </c>
      <c r="H100" s="43" t="s">
        <v>843</v>
      </c>
      <c r="I100" s="43" t="s">
        <v>844</v>
      </c>
      <c r="J100" s="43" t="s">
        <v>845</v>
      </c>
      <c r="K100" s="43" t="s">
        <v>846</v>
      </c>
    </row>
    <row r="101" spans="2:11" ht="15.75" thickBot="1">
      <c r="B101" s="25"/>
      <c r="C101" s="45" t="s">
        <v>1</v>
      </c>
      <c r="D101" s="45" t="s">
        <v>1</v>
      </c>
      <c r="E101" s="45" t="s">
        <v>565</v>
      </c>
      <c r="F101" s="45" t="s">
        <v>19</v>
      </c>
      <c r="G101" s="45" t="s">
        <v>565</v>
      </c>
      <c r="H101" s="45" t="s">
        <v>19</v>
      </c>
      <c r="I101" s="45" t="s">
        <v>19</v>
      </c>
      <c r="J101" s="45" t="s">
        <v>19</v>
      </c>
      <c r="K101" s="45" t="s">
        <v>19</v>
      </c>
    </row>
    <row r="102" spans="2:11" ht="15">
      <c r="B102" s="9"/>
      <c r="C102" s="15"/>
      <c r="D102" s="15"/>
      <c r="E102" s="15"/>
      <c r="F102" s="15"/>
      <c r="G102" s="15"/>
      <c r="H102" s="15"/>
      <c r="I102" s="15"/>
      <c r="J102" s="15"/>
      <c r="K102" s="15"/>
    </row>
    <row r="103" spans="2:11" ht="15">
      <c r="B103" s="21" t="s">
        <v>435</v>
      </c>
      <c r="C103" s="15"/>
      <c r="D103" s="15"/>
      <c r="E103" s="15"/>
      <c r="F103" s="15"/>
      <c r="G103" s="15"/>
      <c r="H103" s="15"/>
      <c r="I103" s="15"/>
      <c r="J103" s="15"/>
      <c r="K103" s="15"/>
    </row>
    <row r="104" spans="2:11" ht="20.100000000000001" customHeight="1">
      <c r="B104" s="11" t="s">
        <v>606</v>
      </c>
      <c r="C104" s="49">
        <f>SUM('Budget Detail FY 2019-26'!L156:L156)</f>
        <v>467435</v>
      </c>
      <c r="D104" s="49">
        <f>SUM('Budget Detail FY 2019-26'!M156:M156)</f>
        <v>507395</v>
      </c>
      <c r="E104" s="49">
        <f>SUM('Budget Detail FY 2019-26'!N156:N156)</f>
        <v>535995</v>
      </c>
      <c r="F104" s="49">
        <f>SUM('Budget Detail FY 2019-26'!O156:O156)</f>
        <v>533500</v>
      </c>
      <c r="G104" s="49">
        <f>SUM('Budget Detail FY 2019-26'!P156:P156)</f>
        <v>561611</v>
      </c>
      <c r="H104" s="49">
        <f>SUM('Budget Detail FY 2019-26'!Q156:Q156)</f>
        <v>574247</v>
      </c>
      <c r="I104" s="49">
        <f>SUM('Budget Detail FY 2019-26'!R156:R156)</f>
        <v>588603</v>
      </c>
      <c r="J104" s="49">
        <f>SUM('Budget Detail FY 2019-26'!S156:S156)</f>
        <v>606261</v>
      </c>
      <c r="K104" s="49">
        <f>SUM('Budget Detail FY 2019-26'!T156:T156)</f>
        <v>624449</v>
      </c>
    </row>
    <row r="105" spans="2:11" ht="20.100000000000001" customHeight="1">
      <c r="B105" s="11" t="s">
        <v>607</v>
      </c>
      <c r="C105" s="2">
        <f>SUM('Budget Detail FY 2019-26'!L157:L162)</f>
        <v>166052</v>
      </c>
      <c r="D105" s="2">
        <f>SUM('Budget Detail FY 2019-26'!M157:M162)</f>
        <v>189680</v>
      </c>
      <c r="E105" s="2">
        <f>SUM('Budget Detail FY 2019-26'!N157:N162)</f>
        <v>201768</v>
      </c>
      <c r="F105" s="2">
        <f>SUM('Budget Detail FY 2019-26'!O157:O162)</f>
        <v>183944</v>
      </c>
      <c r="G105" s="2">
        <f>SUM('Budget Detail FY 2019-26'!P157:P162)</f>
        <v>194672</v>
      </c>
      <c r="H105" s="2">
        <f>SUM('Budget Detail FY 2019-26'!Q157:Q162)</f>
        <v>210174</v>
      </c>
      <c r="I105" s="2">
        <f>SUM('Budget Detail FY 2019-26'!R157:R162)</f>
        <v>222423</v>
      </c>
      <c r="J105" s="2">
        <f>SUM('Budget Detail FY 2019-26'!S157:S162)</f>
        <v>235827</v>
      </c>
      <c r="K105" s="2">
        <f>SUM('Budget Detail FY 2019-26'!T157:T162)</f>
        <v>248467</v>
      </c>
    </row>
    <row r="106" spans="2:11" ht="20.100000000000001" customHeight="1">
      <c r="B106" s="11" t="s">
        <v>608</v>
      </c>
      <c r="C106" s="2">
        <f>SUM('Budget Detail FY 2019-26'!L163:L175)</f>
        <v>227722</v>
      </c>
      <c r="D106" s="2">
        <f>SUM('Budget Detail FY 2019-26'!M163:M175)</f>
        <v>106863</v>
      </c>
      <c r="E106" s="2">
        <f>SUM('Budget Detail FY 2019-26'!N163:N175)</f>
        <v>194700</v>
      </c>
      <c r="F106" s="2">
        <f>SUM('Budget Detail FY 2019-26'!O163:O175)</f>
        <v>83200</v>
      </c>
      <c r="G106" s="2">
        <f>SUM('Budget Detail FY 2019-26'!P163:P175)</f>
        <v>191980</v>
      </c>
      <c r="H106" s="2">
        <f>SUM('Budget Detail FY 2019-26'!Q163:Q175)</f>
        <v>116689</v>
      </c>
      <c r="I106" s="2">
        <f>SUM('Budget Detail FY 2019-26'!R163:R175)</f>
        <v>111649</v>
      </c>
      <c r="J106" s="2">
        <f>SUM('Budget Detail FY 2019-26'!S163:S175)</f>
        <v>145450</v>
      </c>
      <c r="K106" s="2">
        <f>SUM('Budget Detail FY 2019-26'!T163:T175)</f>
        <v>113950</v>
      </c>
    </row>
    <row r="107" spans="2:11" ht="20.100000000000001" customHeight="1">
      <c r="B107" s="11" t="s">
        <v>609</v>
      </c>
      <c r="C107" s="2">
        <f>SUM('Budget Detail FY 2019-26'!L176:L178)</f>
        <v>7836</v>
      </c>
      <c r="D107" s="2">
        <f>SUM('Budget Detail FY 2019-26'!M176:M178)</f>
        <v>12412</v>
      </c>
      <c r="E107" s="2">
        <f>SUM('Budget Detail FY 2019-26'!N176:N178)</f>
        <v>9691</v>
      </c>
      <c r="F107" s="2">
        <f>SUM('Budget Detail FY 2019-26'!O176:O178)</f>
        <v>14941</v>
      </c>
      <c r="G107" s="2">
        <f>SUM('Budget Detail FY 2019-26'!P176:P178)</f>
        <v>11252</v>
      </c>
      <c r="H107" s="2">
        <f>SUM('Budget Detail FY 2019-26'!Q176:Q178)</f>
        <v>11585</v>
      </c>
      <c r="I107" s="2">
        <f>SUM('Budget Detail FY 2019-26'!R176:R178)</f>
        <v>11941</v>
      </c>
      <c r="J107" s="2">
        <f>SUM('Budget Detail FY 2019-26'!S176:S178)</f>
        <v>12322</v>
      </c>
      <c r="K107" s="2">
        <f>SUM('Budget Detail FY 2019-26'!T176:T178)</f>
        <v>12730</v>
      </c>
    </row>
    <row r="108" spans="2:11" s="70" customFormat="1" ht="20.100000000000001" customHeight="1" thickBot="1">
      <c r="B108" s="71" t="s">
        <v>647</v>
      </c>
      <c r="C108" s="478">
        <f t="shared" ref="C108:I108" si="3">SUM(C104:C107)</f>
        <v>869045</v>
      </c>
      <c r="D108" s="478">
        <f>SUM(D104:D107)</f>
        <v>816350</v>
      </c>
      <c r="E108" s="478">
        <f t="shared" si="3"/>
        <v>942154</v>
      </c>
      <c r="F108" s="478">
        <f t="shared" si="3"/>
        <v>815585</v>
      </c>
      <c r="G108" s="478">
        <f t="shared" si="3"/>
        <v>959515</v>
      </c>
      <c r="H108" s="478">
        <f t="shared" si="3"/>
        <v>912695</v>
      </c>
      <c r="I108" s="478">
        <f t="shared" si="3"/>
        <v>934616</v>
      </c>
      <c r="J108" s="478">
        <f>SUM(J104:J107)</f>
        <v>999860</v>
      </c>
      <c r="K108" s="478">
        <f>SUM(K104:K107)</f>
        <v>999596</v>
      </c>
    </row>
    <row r="109" spans="2:11" s="70" customFormat="1" ht="15" thickTop="1">
      <c r="B109" s="12"/>
      <c r="C109" s="80"/>
      <c r="D109" s="80"/>
      <c r="E109" s="80"/>
      <c r="F109" s="80"/>
      <c r="G109" s="80"/>
      <c r="H109" s="80"/>
      <c r="I109" s="80"/>
      <c r="J109" s="80"/>
      <c r="K109" s="80"/>
    </row>
    <row r="110" spans="2:11" ht="15">
      <c r="B110" s="9"/>
      <c r="C110" s="15"/>
      <c r="D110" s="15"/>
      <c r="E110" s="15"/>
      <c r="F110" s="15"/>
      <c r="G110" s="15"/>
      <c r="H110" s="15"/>
      <c r="I110" s="15"/>
      <c r="J110" s="15"/>
      <c r="K110" s="15"/>
    </row>
    <row r="111" spans="2:11" ht="15">
      <c r="B111" s="9"/>
      <c r="C111" s="15"/>
      <c r="D111" s="15"/>
      <c r="E111" s="15"/>
      <c r="F111" s="15"/>
      <c r="G111" s="15"/>
      <c r="H111" s="15"/>
      <c r="I111" s="15"/>
      <c r="J111" s="15"/>
      <c r="K111" s="15"/>
    </row>
    <row r="112" spans="2:11" ht="15">
      <c r="B112" s="9"/>
      <c r="C112" s="15"/>
      <c r="D112" s="15"/>
      <c r="E112" s="15"/>
      <c r="F112" s="15"/>
      <c r="G112" s="15"/>
      <c r="H112" s="15"/>
      <c r="I112" s="15"/>
      <c r="J112" s="15"/>
      <c r="K112" s="15"/>
    </row>
    <row r="113" spans="2:11" ht="15">
      <c r="B113" s="9"/>
      <c r="C113" s="15"/>
      <c r="D113" s="15"/>
      <c r="E113" s="15"/>
      <c r="F113" s="15"/>
      <c r="G113" s="15"/>
      <c r="H113" s="15"/>
      <c r="I113" s="15"/>
      <c r="J113" s="15"/>
      <c r="K113" s="15"/>
    </row>
    <row r="114" spans="2:11" ht="15">
      <c r="B114" s="9"/>
      <c r="C114" s="15"/>
      <c r="D114" s="15"/>
      <c r="E114" s="15"/>
      <c r="F114" s="15"/>
      <c r="G114" s="15"/>
      <c r="H114" s="15"/>
      <c r="I114" s="15"/>
      <c r="J114" s="15"/>
      <c r="K114" s="15"/>
    </row>
    <row r="115" spans="2:11" ht="15">
      <c r="B115" s="9"/>
      <c r="C115" s="15"/>
      <c r="D115" s="15"/>
      <c r="E115" s="15"/>
      <c r="F115" s="15"/>
      <c r="G115" s="15"/>
      <c r="H115" s="15"/>
      <c r="I115" s="15"/>
      <c r="J115" s="15"/>
      <c r="K115" s="15"/>
    </row>
    <row r="116" spans="2:11" ht="15">
      <c r="B116" s="9"/>
      <c r="C116" s="15"/>
      <c r="D116" s="15"/>
      <c r="E116" s="15"/>
      <c r="F116" s="15"/>
      <c r="G116" s="15"/>
      <c r="H116" s="15"/>
      <c r="I116" s="15"/>
      <c r="J116" s="15"/>
      <c r="K116" s="15"/>
    </row>
    <row r="117" spans="2:11" ht="15">
      <c r="B117" s="9"/>
      <c r="C117" s="15"/>
      <c r="D117" s="15"/>
      <c r="E117" s="15"/>
      <c r="F117" s="15"/>
      <c r="G117" s="15"/>
      <c r="H117" s="15"/>
      <c r="I117" s="15"/>
      <c r="J117" s="15"/>
      <c r="K117" s="15"/>
    </row>
    <row r="118" spans="2:11" ht="15">
      <c r="B118" s="9"/>
      <c r="C118" s="15"/>
      <c r="D118" s="15"/>
      <c r="E118" s="15"/>
      <c r="F118" s="15"/>
      <c r="G118" s="15"/>
      <c r="H118" s="15"/>
      <c r="I118" s="15"/>
      <c r="J118" s="15"/>
      <c r="K118" s="15"/>
    </row>
    <row r="119" spans="2:11" ht="15">
      <c r="B119" s="9"/>
      <c r="C119" s="15"/>
      <c r="D119" s="15"/>
      <c r="E119" s="15"/>
      <c r="F119" s="15"/>
      <c r="G119" s="15"/>
      <c r="H119" s="15"/>
      <c r="I119" s="15"/>
      <c r="J119" s="15"/>
      <c r="K119" s="15"/>
    </row>
    <row r="120" spans="2:11" ht="15">
      <c r="B120" s="9"/>
      <c r="C120" s="15"/>
      <c r="D120" s="15"/>
      <c r="E120" s="15"/>
      <c r="F120" s="15"/>
      <c r="G120" s="15"/>
      <c r="H120" s="15"/>
      <c r="I120" s="15"/>
      <c r="J120" s="15"/>
      <c r="K120" s="15"/>
    </row>
    <row r="121" spans="2:11" ht="15">
      <c r="B121" s="9"/>
      <c r="C121" s="15"/>
      <c r="D121" s="15"/>
      <c r="E121" s="15"/>
      <c r="F121" s="15"/>
      <c r="G121" s="15"/>
      <c r="H121" s="15"/>
      <c r="I121" s="15"/>
      <c r="J121" s="15"/>
      <c r="K121" s="15"/>
    </row>
    <row r="122" spans="2:11" ht="18.75" customHeight="1">
      <c r="B122" s="621" t="s">
        <v>921</v>
      </c>
      <c r="C122" s="621"/>
      <c r="D122" s="621"/>
      <c r="E122" s="621"/>
      <c r="F122" s="621"/>
      <c r="G122" s="621"/>
      <c r="H122" s="621"/>
      <c r="I122" s="621"/>
      <c r="J122" s="621"/>
      <c r="K122" s="621"/>
    </row>
    <row r="123" spans="2:11" ht="15">
      <c r="B123" s="29"/>
      <c r="C123" s="38"/>
      <c r="D123" s="39"/>
      <c r="E123" s="39"/>
      <c r="F123" s="15"/>
      <c r="G123" s="15"/>
      <c r="H123" s="15"/>
      <c r="I123" s="15"/>
      <c r="J123" s="15"/>
      <c r="K123" s="15"/>
    </row>
    <row r="124" spans="2:11" ht="12.75" customHeight="1">
      <c r="B124" s="623" t="s">
        <v>648</v>
      </c>
      <c r="C124" s="623"/>
      <c r="D124" s="623"/>
      <c r="E124" s="623"/>
      <c r="F124" s="623"/>
      <c r="G124" s="623"/>
      <c r="H124" s="623"/>
      <c r="I124" s="623"/>
      <c r="J124" s="623"/>
      <c r="K124" s="623"/>
    </row>
    <row r="125" spans="2:11" ht="17.25" customHeight="1">
      <c r="B125" s="623"/>
      <c r="C125" s="623"/>
      <c r="D125" s="623"/>
      <c r="E125" s="623"/>
      <c r="F125" s="623"/>
      <c r="G125" s="623"/>
      <c r="H125" s="623"/>
      <c r="I125" s="623"/>
      <c r="J125" s="623"/>
      <c r="K125" s="623"/>
    </row>
    <row r="126" spans="2:11" ht="15">
      <c r="B126" s="30"/>
      <c r="C126" s="40"/>
      <c r="D126" s="40"/>
      <c r="E126" s="40"/>
      <c r="F126" s="15"/>
      <c r="G126" s="15"/>
      <c r="H126" s="15"/>
      <c r="I126" s="15"/>
      <c r="J126" s="15"/>
      <c r="K126" s="15"/>
    </row>
    <row r="127" spans="2:11" ht="15">
      <c r="B127" s="9"/>
      <c r="C127" s="43"/>
      <c r="D127" s="406"/>
      <c r="E127" s="43" t="s">
        <v>841</v>
      </c>
      <c r="F127" s="568"/>
      <c r="G127" s="43" t="s">
        <v>842</v>
      </c>
      <c r="H127" s="406"/>
      <c r="I127" s="406"/>
      <c r="J127" s="406"/>
      <c r="K127" s="406"/>
    </row>
    <row r="128" spans="2:11" ht="15">
      <c r="B128" s="10"/>
      <c r="C128" s="43" t="s">
        <v>810</v>
      </c>
      <c r="D128" s="43" t="s">
        <v>840</v>
      </c>
      <c r="E128" s="43" t="s">
        <v>595</v>
      </c>
      <c r="F128" s="43" t="s">
        <v>841</v>
      </c>
      <c r="G128" s="169" t="str">
        <f>'Fund Cover Sheets'!$M$1</f>
        <v>Adopted</v>
      </c>
      <c r="H128" s="43" t="s">
        <v>843</v>
      </c>
      <c r="I128" s="43" t="s">
        <v>844</v>
      </c>
      <c r="J128" s="43" t="s">
        <v>845</v>
      </c>
      <c r="K128" s="43" t="s">
        <v>846</v>
      </c>
    </row>
    <row r="129" spans="2:11" ht="15.75" thickBot="1">
      <c r="B129" s="25"/>
      <c r="C129" s="45" t="s">
        <v>1</v>
      </c>
      <c r="D129" s="45" t="s">
        <v>1</v>
      </c>
      <c r="E129" s="45" t="s">
        <v>565</v>
      </c>
      <c r="F129" s="45" t="s">
        <v>19</v>
      </c>
      <c r="G129" s="45" t="s">
        <v>565</v>
      </c>
      <c r="H129" s="45" t="s">
        <v>19</v>
      </c>
      <c r="I129" s="45" t="s">
        <v>19</v>
      </c>
      <c r="J129" s="45" t="s">
        <v>19</v>
      </c>
      <c r="K129" s="45" t="s">
        <v>19</v>
      </c>
    </row>
    <row r="130" spans="2:11" ht="15">
      <c r="B130" s="9"/>
      <c r="C130" s="15"/>
      <c r="D130" s="15"/>
      <c r="E130" s="15"/>
      <c r="F130" s="15"/>
      <c r="G130" s="15"/>
      <c r="H130" s="15"/>
      <c r="I130" s="15"/>
      <c r="J130" s="15"/>
      <c r="K130" s="15"/>
    </row>
    <row r="131" spans="2:11" ht="15">
      <c r="B131" s="21" t="s">
        <v>435</v>
      </c>
      <c r="C131" s="15"/>
      <c r="D131" s="15"/>
      <c r="E131" s="15"/>
      <c r="F131" s="15"/>
      <c r="G131" s="15"/>
      <c r="H131" s="15"/>
      <c r="I131" s="15"/>
      <c r="J131" s="15"/>
      <c r="K131" s="15"/>
    </row>
    <row r="132" spans="2:11" ht="20.100000000000001" customHeight="1">
      <c r="B132" s="11" t="s">
        <v>606</v>
      </c>
      <c r="C132" s="49">
        <f>SUM('Budget Detail FY 2019-26'!L182:L184)</f>
        <v>414487</v>
      </c>
      <c r="D132" s="49">
        <f>SUM('Budget Detail FY 2019-26'!M182:M184)</f>
        <v>413395</v>
      </c>
      <c r="E132" s="49">
        <f>SUM('Budget Detail FY 2019-26'!N182:N184)</f>
        <v>549443</v>
      </c>
      <c r="F132" s="49">
        <f>SUM('Budget Detail FY 2019-26'!O182:O184)</f>
        <v>460000</v>
      </c>
      <c r="G132" s="49">
        <f>SUM('Budget Detail FY 2019-26'!P182:P184)</f>
        <v>596797</v>
      </c>
      <c r="H132" s="49">
        <f>SUM('Budget Detail FY 2019-26'!Q182:Q184)</f>
        <v>609416</v>
      </c>
      <c r="I132" s="49">
        <f>SUM('Budget Detail FY 2019-26'!R182:R184)</f>
        <v>623753</v>
      </c>
      <c r="J132" s="49">
        <f>SUM('Budget Detail FY 2019-26'!S182:S184)</f>
        <v>641387</v>
      </c>
      <c r="K132" s="49">
        <f>SUM('Budget Detail FY 2019-26'!T182:T184)</f>
        <v>659550</v>
      </c>
    </row>
    <row r="133" spans="2:11" ht="20.100000000000001" customHeight="1">
      <c r="B133" s="11" t="s">
        <v>607</v>
      </c>
      <c r="C133" s="2">
        <f>SUM('Budget Detail FY 2019-26'!L185:L190)</f>
        <v>192711</v>
      </c>
      <c r="D133" s="2">
        <f>SUM('Budget Detail FY 2019-26'!M185:M190)</f>
        <v>186497</v>
      </c>
      <c r="E133" s="2">
        <f>SUM('Budget Detail FY 2019-26'!N185:N190)</f>
        <v>245418</v>
      </c>
      <c r="F133" s="2">
        <f>SUM('Budget Detail FY 2019-26'!O185:O190)</f>
        <v>209886</v>
      </c>
      <c r="G133" s="2">
        <f>SUM('Budget Detail FY 2019-26'!P185:P190)</f>
        <v>273580</v>
      </c>
      <c r="H133" s="2">
        <f>SUM('Budget Detail FY 2019-26'!Q185:Q190)</f>
        <v>295163</v>
      </c>
      <c r="I133" s="2">
        <f>SUM('Budget Detail FY 2019-26'!R185:R190)</f>
        <v>313797</v>
      </c>
      <c r="J133" s="2">
        <f>SUM('Budget Detail FY 2019-26'!S185:S190)</f>
        <v>334086</v>
      </c>
      <c r="K133" s="2">
        <f>SUM('Budget Detail FY 2019-26'!T185:T190)</f>
        <v>354088</v>
      </c>
    </row>
    <row r="134" spans="2:11" ht="20.100000000000001" customHeight="1">
      <c r="B134" s="11" t="s">
        <v>608</v>
      </c>
      <c r="C134" s="2">
        <f>SUM('Budget Detail FY 2019-26'!L191:L203)+SUM('Budget Detail FY 2019-26'!L215:L217)</f>
        <v>1344900</v>
      </c>
      <c r="D134" s="2">
        <f>SUM('Budget Detail FY 2019-26'!M191:M203)+SUM('Budget Detail FY 2019-26'!M215:M217)</f>
        <v>1417923</v>
      </c>
      <c r="E134" s="2">
        <f>SUM('Budget Detail FY 2019-26'!N191:N203)+SUM('Budget Detail FY 2019-26'!N215:N217)</f>
        <v>1591767</v>
      </c>
      <c r="F134" s="2">
        <f>SUM('Budget Detail FY 2019-26'!O191:O203)+SUM('Budget Detail FY 2019-26'!O215:O217)</f>
        <v>2120693</v>
      </c>
      <c r="G134" s="2">
        <f>SUM('Budget Detail FY 2019-26'!P191:P203)+SUM('Budget Detail FY 2019-26'!P215:P217)</f>
        <v>1648528</v>
      </c>
      <c r="H134" s="2">
        <f>SUM('Budget Detail FY 2019-26'!Q191:Q203)+SUM('Budget Detail FY 2019-26'!Q215:Q217)</f>
        <v>1720038</v>
      </c>
      <c r="I134" s="2">
        <f>SUM('Budget Detail FY 2019-26'!R191:R203)+SUM('Budget Detail FY 2019-26'!R215:R217)</f>
        <v>1779306</v>
      </c>
      <c r="J134" s="2">
        <f>SUM('Budget Detail FY 2019-26'!S191:S203)+SUM('Budget Detail FY 2019-26'!S215:S217)</f>
        <v>1821792</v>
      </c>
      <c r="K134" s="2">
        <f>SUM('Budget Detail FY 2019-26'!T191:T203)+SUM('Budget Detail FY 2019-26'!T215:T217)</f>
        <v>1876737</v>
      </c>
    </row>
    <row r="135" spans="2:11" ht="20.100000000000001" customHeight="1">
      <c r="B135" s="11" t="s">
        <v>609</v>
      </c>
      <c r="C135" s="2">
        <f>SUM('Budget Detail FY 2019-26'!L204:L211)</f>
        <v>125841</v>
      </c>
      <c r="D135" s="2">
        <f>SUM('Budget Detail FY 2019-26'!M204:M211)</f>
        <v>198619</v>
      </c>
      <c r="E135" s="2">
        <f>SUM('Budget Detail FY 2019-26'!N204:N211)</f>
        <v>125910</v>
      </c>
      <c r="F135" s="2">
        <f>SUM('Budget Detail FY 2019-26'!O204:O211)</f>
        <v>124184</v>
      </c>
      <c r="G135" s="2">
        <f>SUM('Budget Detail FY 2019-26'!P204:P211)</f>
        <v>130380</v>
      </c>
      <c r="H135" s="2">
        <f>SUM('Budget Detail FY 2019-26'!Q204:Q211)</f>
        <v>118178</v>
      </c>
      <c r="I135" s="2">
        <f>SUM('Budget Detail FY 2019-26'!R204:R211)</f>
        <v>120101</v>
      </c>
      <c r="J135" s="2">
        <f>SUM('Budget Detail FY 2019-26'!S204:S211)</f>
        <v>122159</v>
      </c>
      <c r="K135" s="2">
        <f>SUM('Budget Detail FY 2019-26'!T204:T211)</f>
        <v>124361</v>
      </c>
    </row>
    <row r="136" spans="2:11" s="70" customFormat="1" ht="20.100000000000001" customHeight="1" thickBot="1">
      <c r="B136" s="71" t="s">
        <v>745</v>
      </c>
      <c r="C136" s="478">
        <f t="shared" ref="C136:K136" si="4">SUM(C132:C135)</f>
        <v>2077939</v>
      </c>
      <c r="D136" s="478">
        <f t="shared" si="4"/>
        <v>2216434</v>
      </c>
      <c r="E136" s="478">
        <f>SUM(E132:E135)</f>
        <v>2512538</v>
      </c>
      <c r="F136" s="478">
        <f t="shared" si="4"/>
        <v>2914763</v>
      </c>
      <c r="G136" s="478">
        <f t="shared" si="4"/>
        <v>2649285</v>
      </c>
      <c r="H136" s="478">
        <f t="shared" si="4"/>
        <v>2742795</v>
      </c>
      <c r="I136" s="478">
        <f t="shared" si="4"/>
        <v>2836957</v>
      </c>
      <c r="J136" s="478">
        <f t="shared" si="4"/>
        <v>2919424</v>
      </c>
      <c r="K136" s="478">
        <f t="shared" si="4"/>
        <v>3014736</v>
      </c>
    </row>
    <row r="137" spans="2:11" ht="12.75" customHeight="1" thickTop="1">
      <c r="B137" s="10"/>
      <c r="C137" s="15"/>
      <c r="D137" s="15"/>
      <c r="E137" s="15"/>
      <c r="F137" s="15"/>
      <c r="G137" s="15"/>
      <c r="H137" s="15"/>
      <c r="I137" s="15"/>
      <c r="J137" s="15"/>
      <c r="K137" s="15"/>
    </row>
    <row r="138" spans="2:11" ht="12.75" customHeight="1">
      <c r="B138" s="10"/>
      <c r="C138" s="15"/>
      <c r="D138" s="15"/>
      <c r="E138" s="15"/>
      <c r="F138" s="15"/>
      <c r="G138" s="15"/>
      <c r="H138" s="15"/>
      <c r="I138" s="15"/>
      <c r="J138" s="15"/>
      <c r="K138" s="15"/>
    </row>
    <row r="139" spans="2:11" ht="17.25" customHeight="1">
      <c r="B139" s="14"/>
      <c r="C139" s="15"/>
      <c r="D139" s="15"/>
      <c r="E139" s="15"/>
      <c r="F139" s="15"/>
      <c r="G139" s="15"/>
      <c r="H139" s="15"/>
      <c r="I139" s="15"/>
      <c r="J139" s="15"/>
      <c r="K139" s="15"/>
    </row>
    <row r="140" spans="2:11" ht="15">
      <c r="B140" s="14"/>
      <c r="C140" s="15"/>
      <c r="D140" s="15"/>
      <c r="E140" s="15"/>
      <c r="F140" s="15"/>
      <c r="G140" s="15"/>
      <c r="H140" s="15"/>
      <c r="I140" s="15"/>
      <c r="J140" s="15"/>
      <c r="K140" s="15"/>
    </row>
    <row r="141" spans="2:11" ht="15">
      <c r="B141" s="14"/>
      <c r="C141" s="15"/>
      <c r="D141" s="15"/>
      <c r="E141" s="15"/>
      <c r="F141" s="15"/>
      <c r="G141" s="15"/>
      <c r="H141" s="15"/>
      <c r="I141" s="15"/>
      <c r="J141" s="15"/>
      <c r="K141" s="15"/>
    </row>
    <row r="142" spans="2:11" ht="15">
      <c r="B142" s="14"/>
      <c r="C142" s="15"/>
      <c r="D142" s="15"/>
      <c r="E142" s="15"/>
      <c r="F142" s="15"/>
      <c r="G142" s="15"/>
      <c r="H142" s="15"/>
      <c r="I142" s="15"/>
      <c r="J142" s="15"/>
      <c r="K142" s="15"/>
    </row>
    <row r="143" spans="2:11" ht="15">
      <c r="B143" s="14"/>
      <c r="C143" s="15"/>
      <c r="D143" s="15"/>
      <c r="E143" s="15"/>
      <c r="F143" s="15"/>
      <c r="G143" s="15"/>
      <c r="H143" s="15"/>
      <c r="I143" s="15"/>
      <c r="J143" s="15"/>
      <c r="K143" s="15"/>
    </row>
    <row r="144" spans="2:11" ht="15">
      <c r="B144" s="14"/>
      <c r="C144" s="15"/>
      <c r="D144" s="15"/>
      <c r="E144" s="15"/>
      <c r="F144" s="15"/>
      <c r="G144" s="15"/>
      <c r="H144" s="15"/>
      <c r="I144" s="15"/>
      <c r="J144" s="15"/>
      <c r="K144" s="15"/>
    </row>
    <row r="145" spans="2:11" ht="15">
      <c r="B145" s="14"/>
      <c r="C145" s="15"/>
      <c r="D145" s="15"/>
      <c r="E145" s="15"/>
      <c r="F145" s="15"/>
      <c r="G145" s="15"/>
      <c r="H145" s="15"/>
      <c r="I145" s="15"/>
      <c r="J145" s="15"/>
      <c r="K145" s="15"/>
    </row>
    <row r="146" spans="2:11" ht="15">
      <c r="B146" s="14"/>
      <c r="C146" s="15"/>
      <c r="D146" s="15"/>
      <c r="E146" s="15"/>
      <c r="F146" s="15"/>
      <c r="G146" s="15"/>
      <c r="H146" s="15"/>
      <c r="I146" s="15"/>
      <c r="J146" s="15"/>
      <c r="K146" s="15"/>
    </row>
    <row r="147" spans="2:11" ht="15">
      <c r="B147" s="14"/>
      <c r="C147" s="15"/>
      <c r="D147" s="15"/>
      <c r="E147" s="15"/>
      <c r="F147" s="15"/>
      <c r="G147" s="15"/>
      <c r="H147" s="15"/>
      <c r="I147" s="15"/>
      <c r="J147" s="15"/>
      <c r="K147" s="15"/>
    </row>
    <row r="148" spans="2:11" ht="15">
      <c r="B148" s="14"/>
      <c r="C148" s="15"/>
      <c r="D148" s="15"/>
      <c r="E148" s="15"/>
      <c r="F148" s="15"/>
      <c r="G148" s="15"/>
      <c r="H148" s="15"/>
      <c r="I148" s="15"/>
      <c r="J148" s="15"/>
      <c r="K148" s="15"/>
    </row>
    <row r="149" spans="2:11" ht="15">
      <c r="B149" s="14"/>
      <c r="C149" s="15"/>
      <c r="D149" s="15"/>
      <c r="E149" s="15"/>
      <c r="F149" s="15"/>
      <c r="G149" s="15"/>
      <c r="H149" s="15"/>
      <c r="I149" s="15"/>
      <c r="J149" s="15"/>
      <c r="K149" s="15"/>
    </row>
    <row r="150" spans="2:11" ht="15">
      <c r="B150" s="14"/>
      <c r="C150" s="15"/>
      <c r="D150" s="15"/>
      <c r="E150" s="15"/>
      <c r="F150" s="15"/>
      <c r="G150" s="15"/>
      <c r="H150" s="15"/>
      <c r="I150" s="15"/>
      <c r="J150" s="15"/>
      <c r="K150" s="15"/>
    </row>
    <row r="151" spans="2:11" ht="15">
      <c r="B151" s="14"/>
      <c r="C151" s="15"/>
      <c r="D151" s="15"/>
      <c r="E151" s="15"/>
      <c r="F151" s="15"/>
      <c r="G151" s="15"/>
      <c r="H151" s="15"/>
      <c r="I151" s="15"/>
      <c r="J151" s="15"/>
      <c r="K151" s="15"/>
    </row>
    <row r="152" spans="2:11" ht="15">
      <c r="B152" s="14"/>
      <c r="C152" s="15"/>
      <c r="D152" s="15"/>
      <c r="E152" s="15"/>
      <c r="F152" s="15"/>
      <c r="G152" s="15"/>
      <c r="H152" s="15"/>
      <c r="I152" s="15"/>
      <c r="J152" s="15"/>
      <c r="K152" s="15"/>
    </row>
    <row r="153" spans="2:11" ht="18.75" customHeight="1">
      <c r="B153" s="621" t="s">
        <v>649</v>
      </c>
      <c r="C153" s="621"/>
      <c r="D153" s="621"/>
      <c r="E153" s="621"/>
      <c r="F153" s="621"/>
      <c r="G153" s="621"/>
      <c r="H153" s="621"/>
      <c r="I153" s="621"/>
      <c r="J153" s="621"/>
      <c r="K153" s="621"/>
    </row>
    <row r="154" spans="2:11" ht="15">
      <c r="B154" s="10"/>
      <c r="C154" s="15"/>
      <c r="D154" s="15"/>
      <c r="E154" s="15"/>
      <c r="F154" s="15"/>
      <c r="G154" s="15"/>
      <c r="H154" s="15"/>
      <c r="I154" s="15"/>
      <c r="J154" s="15"/>
      <c r="K154" s="15"/>
    </row>
    <row r="155" spans="2:11" ht="12.75" customHeight="1">
      <c r="B155" s="622" t="s">
        <v>1248</v>
      </c>
      <c r="C155" s="622"/>
      <c r="D155" s="622"/>
      <c r="E155" s="622"/>
      <c r="F155" s="622"/>
      <c r="G155" s="622"/>
      <c r="H155" s="622"/>
      <c r="I155" s="622"/>
      <c r="J155" s="622"/>
      <c r="K155" s="622"/>
    </row>
    <row r="156" spans="2:11" ht="19.5" customHeight="1">
      <c r="B156" s="622"/>
      <c r="C156" s="622"/>
      <c r="D156" s="622"/>
      <c r="E156" s="622"/>
      <c r="F156" s="622"/>
      <c r="G156" s="622"/>
      <c r="H156" s="622"/>
      <c r="I156" s="622"/>
      <c r="J156" s="622"/>
      <c r="K156" s="622"/>
    </row>
    <row r="157" spans="2:11" ht="15">
      <c r="B157" s="31"/>
      <c r="C157" s="41"/>
      <c r="D157" s="41"/>
      <c r="E157" s="41"/>
      <c r="F157" s="15"/>
      <c r="G157" s="15"/>
      <c r="H157" s="15"/>
      <c r="I157" s="15"/>
      <c r="J157" s="15"/>
      <c r="K157" s="15"/>
    </row>
    <row r="158" spans="2:11" ht="15">
      <c r="B158" s="32"/>
      <c r="C158" s="43"/>
      <c r="D158" s="406"/>
      <c r="E158" s="43" t="s">
        <v>841</v>
      </c>
      <c r="F158" s="568"/>
      <c r="G158" s="43" t="s">
        <v>842</v>
      </c>
      <c r="H158" s="406"/>
      <c r="I158" s="406"/>
      <c r="J158" s="406"/>
      <c r="K158" s="406"/>
    </row>
    <row r="159" spans="2:11" ht="15">
      <c r="B159" s="10"/>
      <c r="C159" s="43" t="s">
        <v>810</v>
      </c>
      <c r="D159" s="43" t="s">
        <v>840</v>
      </c>
      <c r="E159" s="43" t="s">
        <v>595</v>
      </c>
      <c r="F159" s="43" t="s">
        <v>841</v>
      </c>
      <c r="G159" s="169" t="str">
        <f>'Fund Cover Sheets'!$M$1</f>
        <v>Adopted</v>
      </c>
      <c r="H159" s="43" t="s">
        <v>843</v>
      </c>
      <c r="I159" s="43" t="s">
        <v>844</v>
      </c>
      <c r="J159" s="43" t="s">
        <v>845</v>
      </c>
      <c r="K159" s="43" t="s">
        <v>846</v>
      </c>
    </row>
    <row r="160" spans="2:11" ht="15.75" thickBot="1">
      <c r="B160" s="25"/>
      <c r="C160" s="45" t="s">
        <v>1</v>
      </c>
      <c r="D160" s="45" t="s">
        <v>1</v>
      </c>
      <c r="E160" s="45" t="s">
        <v>565</v>
      </c>
      <c r="F160" s="45" t="s">
        <v>19</v>
      </c>
      <c r="G160" s="45" t="s">
        <v>565</v>
      </c>
      <c r="H160" s="45" t="s">
        <v>19</v>
      </c>
      <c r="I160" s="45" t="s">
        <v>19</v>
      </c>
      <c r="J160" s="45" t="s">
        <v>19</v>
      </c>
      <c r="K160" s="45" t="s">
        <v>19</v>
      </c>
    </row>
    <row r="161" spans="2:11" ht="15">
      <c r="B161" s="9"/>
      <c r="C161" s="15"/>
      <c r="D161" s="15"/>
      <c r="E161" s="15"/>
      <c r="F161" s="15"/>
      <c r="G161" s="15"/>
      <c r="H161" s="15"/>
      <c r="I161" s="15"/>
      <c r="J161" s="15"/>
      <c r="K161" s="15"/>
    </row>
    <row r="162" spans="2:11" ht="15">
      <c r="B162" s="21" t="s">
        <v>435</v>
      </c>
      <c r="C162" s="15"/>
      <c r="D162" s="15"/>
      <c r="E162" s="15"/>
      <c r="F162" s="15"/>
      <c r="G162" s="15"/>
      <c r="H162" s="15"/>
      <c r="I162" s="15"/>
      <c r="J162" s="15"/>
      <c r="K162" s="15"/>
    </row>
    <row r="163" spans="2:11" ht="20.100000000000001" customHeight="1">
      <c r="B163" s="11" t="s">
        <v>606</v>
      </c>
      <c r="C163" s="49">
        <f>'Budget Detail FY 2019-26'!L223</f>
        <v>0</v>
      </c>
      <c r="D163" s="49">
        <f>'Budget Detail FY 2019-26'!M223</f>
        <v>5615</v>
      </c>
      <c r="E163" s="49">
        <f>'Budget Detail FY 2019-26'!N223</f>
        <v>500</v>
      </c>
      <c r="F163" s="49">
        <f>'Budget Detail FY 2019-26'!O223</f>
        <v>750</v>
      </c>
      <c r="G163" s="49">
        <f>'Budget Detail FY 2019-26'!P223</f>
        <v>500</v>
      </c>
      <c r="H163" s="49">
        <f>'Budget Detail FY 2019-26'!Q223</f>
        <v>500</v>
      </c>
      <c r="I163" s="49">
        <f>'Budget Detail FY 2019-26'!R223</f>
        <v>500</v>
      </c>
      <c r="J163" s="49">
        <f>'Budget Detail FY 2019-26'!S223</f>
        <v>500</v>
      </c>
      <c r="K163" s="49">
        <f>'Budget Detail FY 2019-26'!T223</f>
        <v>500</v>
      </c>
    </row>
    <row r="164" spans="2:11" ht="20.100000000000001" customHeight="1">
      <c r="B164" s="11" t="s">
        <v>607</v>
      </c>
      <c r="C164" s="2">
        <f>SUM('Budget Detail FY 2019-26'!L224:L228)</f>
        <v>335729</v>
      </c>
      <c r="D164" s="2">
        <f>SUM('Budget Detail FY 2019-26'!M224:M228)</f>
        <v>359027</v>
      </c>
      <c r="E164" s="2">
        <f>SUM('Budget Detail FY 2019-26'!N224:N228)</f>
        <v>398253</v>
      </c>
      <c r="F164" s="2">
        <f>SUM('Budget Detail FY 2019-26'!O224:O228)</f>
        <v>382539</v>
      </c>
      <c r="G164" s="2">
        <f>SUM('Budget Detail FY 2019-26'!P224:P228)</f>
        <v>407520</v>
      </c>
      <c r="H164" s="2">
        <f>SUM('Budget Detail FY 2019-26'!Q224:Q228)</f>
        <v>423602</v>
      </c>
      <c r="I164" s="2">
        <f>SUM('Budget Detail FY 2019-26'!R224:R228)</f>
        <v>445628</v>
      </c>
      <c r="J164" s="2">
        <f>SUM('Budget Detail FY 2019-26'!S224:S228)</f>
        <v>468976</v>
      </c>
      <c r="K164" s="2">
        <f>SUM('Budget Detail FY 2019-26'!T224:T228)</f>
        <v>493725</v>
      </c>
    </row>
    <row r="165" spans="2:11" ht="20.100000000000001" customHeight="1">
      <c r="B165" s="11" t="s">
        <v>608</v>
      </c>
      <c r="C165" s="2">
        <f>SUM('Budget Detail FY 2019-26'!L229:L253)</f>
        <v>2953274</v>
      </c>
      <c r="D165" s="2">
        <f>SUM('Budget Detail FY 2019-26'!M229:M253)</f>
        <v>2791311</v>
      </c>
      <c r="E165" s="2">
        <f>SUM('Budget Detail FY 2019-26'!N229:N253)</f>
        <v>3848522</v>
      </c>
      <c r="F165" s="2">
        <f>SUM('Budget Detail FY 2019-26'!O229:O253)</f>
        <v>3379606</v>
      </c>
      <c r="G165" s="2">
        <f>SUM('Budget Detail FY 2019-26'!P229:P253)</f>
        <v>3272288</v>
      </c>
      <c r="H165" s="2">
        <f>SUM('Budget Detail FY 2019-26'!Q229:Q253)</f>
        <v>3322710</v>
      </c>
      <c r="I165" s="2">
        <f>SUM('Budget Detail FY 2019-26'!R229:R253)</f>
        <v>3185906</v>
      </c>
      <c r="J165" s="2">
        <f>SUM('Budget Detail FY 2019-26'!S229:S253)</f>
        <v>3232375</v>
      </c>
      <c r="K165" s="2">
        <f>SUM('Budget Detail FY 2019-26'!T229:T253)</f>
        <v>3284046</v>
      </c>
    </row>
    <row r="166" spans="2:11" ht="20.100000000000001" customHeight="1">
      <c r="B166" s="11" t="s">
        <v>609</v>
      </c>
      <c r="C166" s="2">
        <f>'Budget Detail FY 2019-26'!L254</f>
        <v>2809</v>
      </c>
      <c r="D166" s="2">
        <f>'Budget Detail FY 2019-26'!M254</f>
        <v>5226</v>
      </c>
      <c r="E166" s="2">
        <f>'Budget Detail FY 2019-26'!N254</f>
        <v>15000</v>
      </c>
      <c r="F166" s="2">
        <f>'Budget Detail FY 2019-26'!O254</f>
        <v>15000</v>
      </c>
      <c r="G166" s="2">
        <f>'Budget Detail FY 2019-26'!P254</f>
        <v>15000</v>
      </c>
      <c r="H166" s="2">
        <f>'Budget Detail FY 2019-26'!Q254</f>
        <v>15000</v>
      </c>
      <c r="I166" s="2">
        <f>'Budget Detail FY 2019-26'!R254</f>
        <v>15000</v>
      </c>
      <c r="J166" s="2">
        <f>'Budget Detail FY 2019-26'!S254</f>
        <v>15000</v>
      </c>
      <c r="K166" s="2">
        <f>'Budget Detail FY 2019-26'!T254</f>
        <v>15000</v>
      </c>
    </row>
    <row r="167" spans="2:11" ht="20.100000000000001" customHeight="1">
      <c r="B167" s="559" t="s">
        <v>1239</v>
      </c>
      <c r="C167" s="65">
        <f>'Budget Detail FY 2019-26'!L255</f>
        <v>0</v>
      </c>
      <c r="D167" s="65">
        <f>'Budget Detail FY 2019-26'!M255</f>
        <v>0</v>
      </c>
      <c r="E167" s="65">
        <f>'Budget Detail FY 2019-26'!N255</f>
        <v>80000</v>
      </c>
      <c r="F167" s="65">
        <f>'Budget Detail FY 2019-26'!O255</f>
        <v>302000</v>
      </c>
      <c r="G167" s="65">
        <f>'Budget Detail FY 2019-26'!P255</f>
        <v>75000</v>
      </c>
      <c r="H167" s="65">
        <f>'Budget Detail FY 2019-26'!Q255</f>
        <v>75000</v>
      </c>
      <c r="I167" s="65">
        <f>'Budget Detail FY 2019-26'!R255</f>
        <v>75000</v>
      </c>
      <c r="J167" s="65">
        <f>'Budget Detail FY 2019-26'!S255</f>
        <v>75000</v>
      </c>
      <c r="K167" s="65">
        <f>'Budget Detail FY 2019-26'!T255</f>
        <v>75000</v>
      </c>
    </row>
    <row r="168" spans="2:11" ht="20.100000000000001" customHeight="1">
      <c r="B168" s="560" t="s">
        <v>612</v>
      </c>
      <c r="C168" s="561">
        <f>SUM(C163:C167)</f>
        <v>3291812</v>
      </c>
      <c r="D168" s="561">
        <f t="shared" ref="D168:K168" si="5">SUM(D163:D167)</f>
        <v>3161179</v>
      </c>
      <c r="E168" s="561">
        <f t="shared" si="5"/>
        <v>4342275</v>
      </c>
      <c r="F168" s="561">
        <f t="shared" si="5"/>
        <v>4079895</v>
      </c>
      <c r="G168" s="561">
        <f t="shared" si="5"/>
        <v>3770308</v>
      </c>
      <c r="H168" s="561">
        <f t="shared" si="5"/>
        <v>3836812</v>
      </c>
      <c r="I168" s="561">
        <f t="shared" si="5"/>
        <v>3722034</v>
      </c>
      <c r="J168" s="561">
        <f t="shared" si="5"/>
        <v>3791851</v>
      </c>
      <c r="K168" s="561">
        <f t="shared" si="5"/>
        <v>3868271</v>
      </c>
    </row>
    <row r="169" spans="2:11" ht="6.95" customHeight="1">
      <c r="B169" s="148"/>
      <c r="C169" s="2"/>
      <c r="D169" s="2"/>
      <c r="E169" s="2"/>
      <c r="F169" s="2"/>
      <c r="G169" s="2"/>
      <c r="H169" s="2"/>
      <c r="I169" s="2"/>
      <c r="J169" s="2"/>
      <c r="K169" s="2"/>
    </row>
    <row r="170" spans="2:11" ht="20.100000000000001" customHeight="1">
      <c r="B170" s="11" t="s">
        <v>611</v>
      </c>
      <c r="C170" s="2">
        <f>SUM('Budget Detail FY 2019-26'!L258:L263)</f>
        <v>3040283</v>
      </c>
      <c r="D170" s="2">
        <f>SUM('Budget Detail FY 2019-26'!M258:M263)</f>
        <v>2566540</v>
      </c>
      <c r="E170" s="2">
        <f>SUM('Budget Detail FY 2019-26'!N258:N263)</f>
        <v>2191837</v>
      </c>
      <c r="F170" s="2">
        <f>SUM('Budget Detail FY 2019-26'!O258:O263)</f>
        <v>3550405</v>
      </c>
      <c r="G170" s="2">
        <f>SUM('Budget Detail FY 2019-26'!P258:P263)</f>
        <v>3008425</v>
      </c>
      <c r="H170" s="2">
        <f>SUM('Budget Detail FY 2019-26'!Q258:Q263)</f>
        <v>3666825</v>
      </c>
      <c r="I170" s="2">
        <f>SUM('Budget Detail FY 2019-26'!R258:R263)</f>
        <v>3749925</v>
      </c>
      <c r="J170" s="2">
        <f>SUM('Budget Detail FY 2019-26'!S258:S263)</f>
        <v>3617535</v>
      </c>
      <c r="K170" s="2">
        <f>SUM('Budget Detail FY 2019-26'!T258:T263)</f>
        <v>4840525</v>
      </c>
    </row>
    <row r="171" spans="2:11" s="70" customFormat="1" ht="20.100000000000001" customHeight="1" thickBot="1">
      <c r="B171" s="72" t="s">
        <v>746</v>
      </c>
      <c r="C171" s="478">
        <f>C168+C170</f>
        <v>6332095</v>
      </c>
      <c r="D171" s="478">
        <f t="shared" ref="D171:K171" si="6">D168+D170</f>
        <v>5727719</v>
      </c>
      <c r="E171" s="478">
        <f t="shared" si="6"/>
        <v>6534112</v>
      </c>
      <c r="F171" s="478">
        <f t="shared" si="6"/>
        <v>7630300</v>
      </c>
      <c r="G171" s="478">
        <f t="shared" si="6"/>
        <v>6778733</v>
      </c>
      <c r="H171" s="478">
        <f t="shared" si="6"/>
        <v>7503637</v>
      </c>
      <c r="I171" s="478">
        <f t="shared" si="6"/>
        <v>7471959</v>
      </c>
      <c r="J171" s="478">
        <f t="shared" si="6"/>
        <v>7409386</v>
      </c>
      <c r="K171" s="478">
        <f t="shared" si="6"/>
        <v>8708796</v>
      </c>
    </row>
    <row r="172" spans="2:11" ht="15.75" thickTop="1">
      <c r="B172" s="9"/>
      <c r="C172" s="15"/>
      <c r="D172" s="15"/>
      <c r="E172" s="15"/>
      <c r="F172" s="15"/>
      <c r="G172" s="15"/>
      <c r="H172" s="15"/>
      <c r="I172" s="15"/>
      <c r="J172" s="15"/>
      <c r="K172" s="15"/>
    </row>
    <row r="173" spans="2:11" ht="15">
      <c r="B173" s="9"/>
      <c r="C173" s="15"/>
      <c r="D173" s="15"/>
      <c r="E173" s="15"/>
      <c r="F173" s="15"/>
      <c r="G173" s="15"/>
      <c r="H173" s="15"/>
      <c r="I173" s="15"/>
      <c r="J173" s="15"/>
      <c r="K173" s="15"/>
    </row>
    <row r="174" spans="2:11" ht="15">
      <c r="B174" s="9"/>
      <c r="C174" s="15"/>
      <c r="D174" s="15"/>
      <c r="E174" s="15"/>
      <c r="F174" s="15"/>
      <c r="G174" s="15"/>
      <c r="H174" s="15"/>
      <c r="I174" s="15"/>
      <c r="J174" s="15"/>
      <c r="K174" s="15"/>
    </row>
    <row r="175" spans="2:11" ht="15">
      <c r="B175" s="9"/>
      <c r="C175" s="15"/>
      <c r="D175" s="15"/>
      <c r="E175" s="15"/>
      <c r="F175" s="15"/>
      <c r="G175" s="15"/>
      <c r="H175" s="15"/>
      <c r="I175" s="15"/>
      <c r="J175" s="15"/>
      <c r="K175" s="15"/>
    </row>
    <row r="176" spans="2:11" ht="15">
      <c r="B176" s="9"/>
      <c r="C176" s="15"/>
      <c r="D176" s="15"/>
      <c r="E176" s="15"/>
      <c r="F176" s="15"/>
      <c r="G176" s="15"/>
      <c r="H176" s="15"/>
      <c r="I176" s="15"/>
      <c r="J176" s="15"/>
      <c r="K176" s="15"/>
    </row>
    <row r="177" spans="2:11" ht="15">
      <c r="B177" s="9"/>
      <c r="C177" s="15"/>
      <c r="D177" s="15"/>
      <c r="E177" s="15"/>
      <c r="F177" s="15"/>
      <c r="G177" s="15"/>
      <c r="H177" s="15"/>
      <c r="I177" s="15"/>
      <c r="J177" s="15"/>
      <c r="K177" s="15"/>
    </row>
    <row r="178" spans="2:11" ht="15">
      <c r="B178" s="9"/>
      <c r="C178" s="15"/>
      <c r="D178" s="15"/>
      <c r="E178" s="15"/>
      <c r="F178" s="15"/>
      <c r="G178" s="15"/>
      <c r="H178" s="15"/>
      <c r="I178" s="15"/>
      <c r="J178" s="15"/>
      <c r="K178" s="15"/>
    </row>
    <row r="179" spans="2:11" ht="12.75" customHeight="1">
      <c r="B179" s="9"/>
      <c r="C179" s="15"/>
      <c r="D179" s="15"/>
      <c r="E179" s="15"/>
      <c r="F179" s="15"/>
      <c r="G179" s="15"/>
      <c r="H179" s="15"/>
      <c r="I179" s="15"/>
      <c r="J179" s="15"/>
      <c r="K179" s="15"/>
    </row>
    <row r="180" spans="2:11" ht="18" customHeight="1">
      <c r="B180" s="9"/>
      <c r="C180" s="15"/>
      <c r="D180" s="15"/>
      <c r="E180" s="15"/>
      <c r="F180" s="15"/>
      <c r="G180" s="15"/>
      <c r="H180" s="15"/>
      <c r="I180" s="15"/>
      <c r="J180" s="15"/>
      <c r="K180" s="15"/>
    </row>
    <row r="181" spans="2:11" ht="15">
      <c r="B181" s="9"/>
      <c r="C181" s="15"/>
      <c r="D181" s="15"/>
      <c r="E181" s="15"/>
      <c r="F181" s="15"/>
      <c r="G181" s="15"/>
      <c r="H181" s="15"/>
      <c r="I181" s="15"/>
      <c r="J181" s="15"/>
      <c r="K181" s="15"/>
    </row>
    <row r="182" spans="2:11" ht="15">
      <c r="B182" s="9"/>
      <c r="C182" s="15"/>
      <c r="D182" s="15"/>
      <c r="E182" s="15"/>
      <c r="F182" s="15"/>
      <c r="G182" s="15"/>
      <c r="H182" s="15"/>
      <c r="I182" s="15"/>
      <c r="J182" s="15"/>
      <c r="K182" s="15"/>
    </row>
    <row r="183" spans="2:11" ht="15">
      <c r="B183" s="9"/>
      <c r="C183" s="15"/>
      <c r="D183" s="15"/>
      <c r="E183" s="15"/>
      <c r="F183" s="15"/>
      <c r="G183" s="15"/>
      <c r="H183" s="15"/>
      <c r="I183" s="15"/>
      <c r="J183" s="15"/>
      <c r="K183" s="15"/>
    </row>
    <row r="184" spans="2:11" ht="15">
      <c r="B184" s="9"/>
      <c r="C184" s="15"/>
      <c r="D184" s="15"/>
      <c r="E184" s="15"/>
      <c r="F184" s="15"/>
      <c r="G184" s="15"/>
      <c r="H184" s="15"/>
      <c r="I184" s="15"/>
      <c r="J184" s="15"/>
      <c r="K184" s="15"/>
    </row>
    <row r="185" spans="2:11" ht="15">
      <c r="B185" s="9"/>
      <c r="C185" s="15"/>
      <c r="D185" s="15"/>
      <c r="E185" s="15"/>
      <c r="F185" s="15"/>
      <c r="G185" s="15"/>
      <c r="H185" s="15"/>
      <c r="I185" s="15"/>
      <c r="J185" s="15"/>
      <c r="K185" s="15"/>
    </row>
    <row r="186" spans="2:11" ht="15">
      <c r="B186" s="9"/>
      <c r="C186" s="15"/>
      <c r="D186" s="15"/>
      <c r="E186" s="15"/>
      <c r="F186" s="15"/>
      <c r="G186" s="15"/>
      <c r="H186" s="15"/>
      <c r="I186" s="15"/>
      <c r="J186" s="15"/>
      <c r="K186" s="15"/>
    </row>
    <row r="187" spans="2:11" ht="15">
      <c r="B187" s="9"/>
      <c r="C187" s="15"/>
      <c r="D187" s="15"/>
      <c r="E187" s="15"/>
      <c r="F187" s="15"/>
      <c r="G187" s="15"/>
      <c r="H187" s="15"/>
      <c r="I187" s="15"/>
      <c r="J187" s="15"/>
      <c r="K187" s="15"/>
    </row>
    <row r="188" spans="2:11" ht="15">
      <c r="B188" s="9"/>
      <c r="C188" s="15"/>
      <c r="D188" s="15"/>
      <c r="E188" s="15"/>
      <c r="F188" s="15"/>
      <c r="G188" s="15"/>
      <c r="H188" s="15"/>
      <c r="I188" s="15"/>
      <c r="J188" s="15"/>
      <c r="K188" s="15"/>
    </row>
    <row r="189" spans="2:11" ht="15">
      <c r="B189" s="12"/>
      <c r="C189" s="15"/>
      <c r="D189" s="15"/>
      <c r="E189" s="15"/>
      <c r="F189" s="15"/>
      <c r="G189" s="15"/>
      <c r="H189" s="15"/>
      <c r="I189" s="15"/>
      <c r="J189" s="15"/>
      <c r="K189" s="15"/>
    </row>
    <row r="190" spans="2:11" ht="15">
      <c r="B190" s="12"/>
      <c r="C190" s="15"/>
      <c r="D190" s="15"/>
      <c r="E190" s="15"/>
      <c r="F190" s="15"/>
      <c r="G190" s="15"/>
      <c r="H190" s="15"/>
      <c r="I190" s="15"/>
      <c r="J190" s="15"/>
      <c r="K190" s="15"/>
    </row>
    <row r="191" spans="2:11" ht="15">
      <c r="B191" s="13"/>
      <c r="C191" s="15"/>
      <c r="D191" s="15"/>
      <c r="E191" s="15"/>
      <c r="F191" s="15"/>
      <c r="G191" s="15"/>
      <c r="H191" s="15"/>
      <c r="I191" s="15"/>
      <c r="J191" s="15"/>
      <c r="K191" s="15"/>
    </row>
    <row r="192" spans="2:11" ht="15">
      <c r="B192" s="13"/>
      <c r="C192" s="15"/>
      <c r="D192" s="15"/>
      <c r="E192" s="15"/>
      <c r="F192" s="15"/>
      <c r="G192" s="15"/>
      <c r="H192" s="15"/>
      <c r="I192" s="15"/>
      <c r="J192" s="15"/>
      <c r="K192" s="15"/>
    </row>
    <row r="193" spans="2:11" ht="15">
      <c r="B193" s="21"/>
      <c r="C193" s="15"/>
      <c r="D193" s="15"/>
      <c r="E193" s="15"/>
      <c r="F193" s="15"/>
      <c r="G193" s="15"/>
      <c r="H193" s="15"/>
      <c r="I193" s="15"/>
      <c r="J193" s="15"/>
      <c r="K193" s="15"/>
    </row>
    <row r="194" spans="2:11" ht="15">
      <c r="B194" s="14"/>
      <c r="C194" s="15"/>
      <c r="D194" s="15"/>
      <c r="E194" s="15"/>
      <c r="F194" s="15"/>
      <c r="G194" s="15"/>
      <c r="H194" s="15"/>
      <c r="I194" s="15"/>
      <c r="J194" s="15"/>
      <c r="K194" s="15"/>
    </row>
    <row r="195" spans="2:11" ht="15">
      <c r="B195" s="14"/>
      <c r="C195" s="15"/>
      <c r="D195" s="15"/>
      <c r="E195" s="15"/>
      <c r="F195" s="15"/>
      <c r="G195" s="15"/>
      <c r="H195" s="15"/>
      <c r="I195" s="15"/>
      <c r="J195" s="15"/>
      <c r="K195" s="15"/>
    </row>
    <row r="196" spans="2:11" ht="15">
      <c r="B196" s="9"/>
      <c r="C196" s="15"/>
      <c r="D196" s="15"/>
      <c r="E196" s="15"/>
      <c r="F196" s="15"/>
      <c r="G196" s="15"/>
      <c r="H196" s="15"/>
      <c r="I196" s="15"/>
      <c r="J196" s="15"/>
      <c r="K196" s="15"/>
    </row>
    <row r="197" spans="2:11" ht="15">
      <c r="B197" s="9"/>
      <c r="C197" s="15"/>
      <c r="D197" s="15"/>
      <c r="E197" s="15"/>
      <c r="F197" s="15"/>
      <c r="G197" s="15"/>
      <c r="H197" s="15"/>
      <c r="I197" s="15"/>
      <c r="J197" s="15"/>
      <c r="K197" s="15"/>
    </row>
    <row r="198" spans="2:11" ht="15">
      <c r="B198" s="9"/>
      <c r="C198" s="15"/>
      <c r="D198" s="15"/>
      <c r="E198" s="15"/>
      <c r="F198" s="15"/>
      <c r="G198" s="15"/>
      <c r="H198" s="15"/>
      <c r="I198" s="15"/>
      <c r="J198" s="15"/>
      <c r="K198" s="15"/>
    </row>
    <row r="199" spans="2:11" ht="15">
      <c r="B199" s="9"/>
      <c r="C199" s="15"/>
      <c r="D199" s="15"/>
      <c r="E199" s="15"/>
      <c r="F199" s="15"/>
      <c r="G199" s="15"/>
      <c r="H199" s="15"/>
      <c r="I199" s="15"/>
      <c r="J199" s="15"/>
      <c r="K199" s="15"/>
    </row>
    <row r="200" spans="2:11" ht="15">
      <c r="B200" s="9"/>
      <c r="C200" s="15"/>
      <c r="D200" s="15"/>
      <c r="E200" s="15"/>
      <c r="F200" s="15"/>
      <c r="G200" s="15"/>
      <c r="H200" s="15"/>
      <c r="I200" s="15"/>
      <c r="J200" s="15"/>
      <c r="K200" s="15"/>
    </row>
    <row r="201" spans="2:11" ht="15">
      <c r="B201" s="9"/>
      <c r="C201" s="15"/>
      <c r="D201" s="15"/>
      <c r="E201" s="15"/>
      <c r="F201" s="15"/>
      <c r="G201" s="15"/>
      <c r="H201" s="15"/>
      <c r="I201" s="15"/>
      <c r="J201" s="15"/>
      <c r="K201" s="15"/>
    </row>
    <row r="202" spans="2:11" ht="15">
      <c r="B202" s="9"/>
      <c r="C202" s="15"/>
      <c r="D202" s="15"/>
      <c r="E202" s="15"/>
      <c r="F202" s="15"/>
      <c r="G202" s="15"/>
      <c r="H202" s="15"/>
      <c r="I202" s="15"/>
      <c r="J202" s="15"/>
      <c r="K202" s="15"/>
    </row>
    <row r="203" spans="2:11" ht="15">
      <c r="B203" s="9"/>
      <c r="C203" s="15"/>
      <c r="D203" s="15"/>
      <c r="E203" s="15"/>
      <c r="F203" s="15"/>
      <c r="G203" s="15"/>
      <c r="H203" s="15"/>
      <c r="I203" s="15"/>
      <c r="J203" s="15"/>
      <c r="K203" s="15"/>
    </row>
    <row r="204" spans="2:11" ht="15">
      <c r="B204" s="9"/>
      <c r="C204" s="15"/>
      <c r="D204" s="15"/>
      <c r="E204" s="15"/>
      <c r="F204" s="15"/>
      <c r="G204" s="15"/>
      <c r="H204" s="15"/>
      <c r="I204" s="15"/>
      <c r="J204" s="15"/>
      <c r="K204" s="15"/>
    </row>
    <row r="205" spans="2:11" ht="15">
      <c r="B205" s="9"/>
      <c r="C205" s="15"/>
      <c r="D205" s="15"/>
      <c r="E205" s="15"/>
      <c r="F205" s="15"/>
      <c r="G205" s="15"/>
      <c r="H205" s="15"/>
      <c r="I205" s="15"/>
      <c r="J205" s="15"/>
      <c r="K205" s="15"/>
    </row>
    <row r="208" spans="2:11" ht="18.75">
      <c r="B208" s="621"/>
      <c r="C208" s="621"/>
      <c r="D208" s="621"/>
      <c r="E208" s="621"/>
      <c r="F208" s="621"/>
      <c r="G208" s="621"/>
      <c r="H208" s="621"/>
      <c r="I208" s="621"/>
      <c r="J208" s="621"/>
      <c r="K208"/>
    </row>
    <row r="209" spans="2:11" ht="15">
      <c r="B209" s="10"/>
      <c r="C209" s="15"/>
      <c r="D209" s="15"/>
      <c r="E209" s="15"/>
      <c r="F209" s="15"/>
      <c r="G209" s="15"/>
      <c r="H209" s="15"/>
      <c r="I209" s="15"/>
      <c r="J209" s="15"/>
      <c r="K209" s="15"/>
    </row>
    <row r="210" spans="2:11">
      <c r="B210" s="622"/>
      <c r="C210" s="622"/>
      <c r="D210" s="622"/>
      <c r="E210" s="622"/>
      <c r="F210" s="622"/>
      <c r="G210" s="622"/>
      <c r="H210" s="622"/>
      <c r="I210" s="622"/>
      <c r="J210" s="622"/>
      <c r="K210"/>
    </row>
    <row r="211" spans="2:11" ht="20.25" customHeight="1">
      <c r="B211" s="622"/>
      <c r="C211" s="622"/>
      <c r="D211" s="622"/>
      <c r="E211" s="622"/>
      <c r="F211" s="622"/>
      <c r="G211" s="622"/>
      <c r="H211" s="622"/>
      <c r="I211" s="622"/>
      <c r="J211" s="622"/>
      <c r="K211"/>
    </row>
    <row r="212" spans="2:11" ht="15">
      <c r="B212" s="19"/>
      <c r="C212" s="16"/>
      <c r="D212" s="16"/>
      <c r="E212" s="16"/>
      <c r="F212" s="16"/>
      <c r="G212" s="16"/>
      <c r="H212" s="15"/>
      <c r="I212" s="15"/>
      <c r="J212" s="15"/>
      <c r="K212" s="15"/>
    </row>
    <row r="213" spans="2:11" ht="15">
      <c r="B213" s="4"/>
      <c r="C213" s="15"/>
      <c r="D213" s="17"/>
      <c r="E213" s="17"/>
      <c r="F213" s="17"/>
      <c r="G213" s="15"/>
      <c r="H213" s="15"/>
      <c r="I213" s="15"/>
      <c r="J213" s="15"/>
      <c r="K213" s="15"/>
    </row>
    <row r="214" spans="2:11" ht="15">
      <c r="B214" s="10"/>
      <c r="C214" s="17"/>
      <c r="D214" s="17"/>
      <c r="E214" s="17"/>
      <c r="F214" s="17"/>
      <c r="G214" s="17"/>
      <c r="H214" s="17"/>
      <c r="I214" s="17"/>
      <c r="J214" s="17"/>
      <c r="K214" s="17"/>
    </row>
    <row r="215" spans="2:11" ht="15">
      <c r="B215" s="9"/>
      <c r="C215" s="17"/>
      <c r="D215" s="17"/>
      <c r="E215" s="20"/>
      <c r="F215" s="20"/>
      <c r="G215" s="20"/>
      <c r="H215" s="20"/>
      <c r="I215" s="20"/>
      <c r="J215" s="20"/>
      <c r="K215" s="20"/>
    </row>
    <row r="216" spans="2:11" ht="15">
      <c r="B216" s="9"/>
      <c r="C216" s="17"/>
      <c r="D216" s="15"/>
      <c r="E216" s="15"/>
      <c r="F216" s="15"/>
      <c r="G216" s="15"/>
      <c r="H216" s="15"/>
      <c r="I216" s="15"/>
      <c r="J216" s="15"/>
      <c r="K216" s="15"/>
    </row>
    <row r="217" spans="2:11" ht="15">
      <c r="B217" s="21"/>
      <c r="C217" s="15"/>
      <c r="D217" s="15"/>
      <c r="E217" s="15"/>
      <c r="F217" s="15"/>
      <c r="G217" s="15"/>
      <c r="H217" s="15"/>
      <c r="I217" s="15"/>
      <c r="J217" s="15"/>
      <c r="K217" s="15"/>
    </row>
    <row r="218" spans="2:11" ht="15">
      <c r="B218" s="11"/>
      <c r="C218" s="15"/>
      <c r="D218" s="15"/>
      <c r="E218" s="15"/>
      <c r="F218" s="15"/>
      <c r="G218" s="15"/>
      <c r="H218" s="15"/>
      <c r="I218" s="15"/>
      <c r="J218" s="15"/>
      <c r="K218" s="15"/>
    </row>
    <row r="219" spans="2:11" ht="15">
      <c r="B219" s="11"/>
      <c r="C219" s="15"/>
      <c r="D219" s="15"/>
      <c r="E219" s="15"/>
      <c r="F219" s="15"/>
      <c r="G219" s="15"/>
      <c r="H219" s="15"/>
      <c r="I219" s="15"/>
      <c r="J219" s="15"/>
      <c r="K219" s="15"/>
    </row>
    <row r="220" spans="2:11" ht="15">
      <c r="B220" s="11"/>
      <c r="C220" s="15"/>
      <c r="D220" s="15"/>
      <c r="E220" s="15"/>
      <c r="F220" s="15"/>
      <c r="G220" s="15"/>
      <c r="H220" s="15"/>
      <c r="I220" s="15"/>
      <c r="J220" s="15"/>
      <c r="K220" s="15"/>
    </row>
    <row r="221" spans="2:11" ht="15">
      <c r="B221" s="11"/>
      <c r="C221" s="15"/>
      <c r="D221" s="15"/>
      <c r="E221" s="15"/>
      <c r="F221" s="15"/>
      <c r="G221" s="15"/>
      <c r="H221" s="15"/>
      <c r="I221" s="15"/>
      <c r="J221" s="15"/>
      <c r="K221" s="15"/>
    </row>
    <row r="222" spans="2:11" ht="15">
      <c r="B222" s="12"/>
      <c r="C222" s="15"/>
      <c r="D222" s="15"/>
      <c r="E222" s="15"/>
      <c r="F222" s="15"/>
      <c r="G222" s="15"/>
      <c r="H222" s="15"/>
      <c r="I222" s="15"/>
      <c r="J222" s="15"/>
      <c r="K222" s="15"/>
    </row>
    <row r="223" spans="2:11" ht="15">
      <c r="B223" s="9"/>
      <c r="C223" s="15"/>
      <c r="D223" s="15"/>
      <c r="E223" s="15"/>
      <c r="F223" s="15"/>
      <c r="G223" s="15"/>
      <c r="H223" s="15"/>
      <c r="I223" s="15"/>
      <c r="J223" s="15"/>
      <c r="K223" s="15"/>
    </row>
    <row r="224" spans="2:11" ht="15">
      <c r="B224" s="21"/>
      <c r="C224" s="15"/>
      <c r="D224" s="15"/>
      <c r="E224" s="15"/>
      <c r="F224" s="15"/>
      <c r="G224" s="15"/>
      <c r="H224" s="15"/>
      <c r="I224" s="15"/>
      <c r="J224" s="15"/>
      <c r="K224" s="15"/>
    </row>
    <row r="225" spans="2:11" ht="15">
      <c r="B225" s="11"/>
      <c r="C225" s="15"/>
      <c r="D225" s="15"/>
      <c r="E225" s="15"/>
      <c r="F225" s="15"/>
      <c r="G225" s="15"/>
      <c r="H225" s="15"/>
      <c r="I225" s="15"/>
      <c r="J225" s="15"/>
      <c r="K225" s="15"/>
    </row>
    <row r="226" spans="2:11" ht="15">
      <c r="B226" s="11"/>
      <c r="C226" s="15"/>
      <c r="D226" s="15"/>
      <c r="E226" s="15"/>
      <c r="F226" s="15"/>
      <c r="G226" s="15"/>
      <c r="H226" s="15"/>
      <c r="I226" s="15"/>
      <c r="J226" s="15"/>
      <c r="K226" s="15"/>
    </row>
    <row r="227" spans="2:11" ht="15">
      <c r="B227" s="12"/>
      <c r="C227" s="15"/>
      <c r="D227" s="15"/>
      <c r="E227" s="15"/>
      <c r="F227" s="15"/>
      <c r="G227" s="15"/>
      <c r="H227" s="15"/>
      <c r="I227" s="15"/>
      <c r="J227" s="15"/>
      <c r="K227" s="15"/>
    </row>
    <row r="228" spans="2:11" ht="15">
      <c r="B228" s="12"/>
      <c r="C228" s="15"/>
      <c r="D228" s="15"/>
      <c r="E228" s="15"/>
      <c r="F228" s="15"/>
      <c r="G228" s="15"/>
      <c r="H228" s="15"/>
      <c r="I228" s="15"/>
      <c r="J228" s="15"/>
      <c r="K228" s="15"/>
    </row>
    <row r="229" spans="2:11" ht="15">
      <c r="B229" s="13"/>
      <c r="C229" s="15"/>
      <c r="D229" s="15"/>
      <c r="E229" s="15"/>
      <c r="F229" s="15"/>
      <c r="G229" s="15"/>
      <c r="H229" s="15"/>
      <c r="I229" s="15"/>
      <c r="J229" s="15"/>
      <c r="K229" s="15"/>
    </row>
    <row r="230" spans="2:11" ht="15">
      <c r="B230" s="13"/>
      <c r="C230" s="15"/>
      <c r="D230" s="15"/>
      <c r="E230" s="15"/>
      <c r="F230" s="15"/>
      <c r="G230" s="15"/>
      <c r="H230" s="15"/>
      <c r="I230" s="15"/>
      <c r="J230" s="15"/>
      <c r="K230" s="15"/>
    </row>
    <row r="231" spans="2:11" ht="15">
      <c r="B231" s="21"/>
      <c r="C231" s="15"/>
      <c r="D231" s="15"/>
      <c r="E231" s="15"/>
      <c r="F231" s="15"/>
      <c r="G231" s="15"/>
      <c r="H231" s="15"/>
      <c r="I231" s="15"/>
      <c r="J231" s="15"/>
      <c r="K231" s="15"/>
    </row>
    <row r="232" spans="2:11" ht="15">
      <c r="B232" s="14"/>
      <c r="C232" s="15"/>
      <c r="D232" s="15"/>
      <c r="E232" s="15"/>
      <c r="F232" s="15"/>
      <c r="G232" s="15"/>
      <c r="H232" s="15"/>
      <c r="I232" s="15"/>
      <c r="J232" s="15"/>
      <c r="K232" s="15"/>
    </row>
    <row r="233" spans="2:11" ht="15">
      <c r="B233" s="9"/>
      <c r="C233" s="15"/>
      <c r="D233" s="15"/>
      <c r="E233" s="15"/>
      <c r="F233" s="15"/>
      <c r="G233" s="15"/>
      <c r="H233" s="15"/>
      <c r="I233" s="15"/>
      <c r="J233" s="15"/>
      <c r="K233" s="15"/>
    </row>
    <row r="234" spans="2:11" ht="15">
      <c r="B234" s="9"/>
      <c r="C234" s="15"/>
      <c r="D234" s="15"/>
      <c r="E234" s="15"/>
      <c r="F234" s="15"/>
      <c r="G234" s="15"/>
      <c r="H234" s="15"/>
      <c r="I234" s="15"/>
      <c r="J234" s="15"/>
      <c r="K234" s="15"/>
    </row>
    <row r="235" spans="2:11" ht="15">
      <c r="B235" s="9"/>
      <c r="C235" s="15"/>
      <c r="D235" s="15"/>
      <c r="E235" s="15"/>
      <c r="F235" s="15"/>
      <c r="G235" s="15"/>
      <c r="H235" s="15"/>
      <c r="I235" s="15"/>
      <c r="J235" s="15"/>
      <c r="K235" s="15"/>
    </row>
    <row r="236" spans="2:11" ht="15">
      <c r="B236" s="9"/>
      <c r="C236" s="15"/>
      <c r="D236" s="15"/>
      <c r="E236" s="15"/>
      <c r="F236" s="15"/>
      <c r="G236" s="15"/>
      <c r="H236" s="15"/>
      <c r="I236" s="15"/>
      <c r="J236" s="15"/>
      <c r="K236" s="15"/>
    </row>
    <row r="237" spans="2:11" ht="15">
      <c r="B237" s="9"/>
      <c r="C237" s="15"/>
      <c r="D237" s="15"/>
      <c r="E237" s="15"/>
      <c r="F237" s="15"/>
      <c r="G237" s="15"/>
      <c r="H237" s="15"/>
      <c r="I237" s="15"/>
      <c r="J237" s="15"/>
      <c r="K237" s="15"/>
    </row>
    <row r="238" spans="2:11" ht="15">
      <c r="B238" s="9"/>
      <c r="C238" s="15"/>
      <c r="D238" s="15"/>
      <c r="E238" s="15"/>
      <c r="F238" s="15"/>
      <c r="G238" s="15"/>
      <c r="H238" s="15"/>
      <c r="I238" s="15"/>
      <c r="J238" s="15"/>
      <c r="K238" s="15"/>
    </row>
    <row r="239" spans="2:11" ht="15">
      <c r="B239" s="9"/>
      <c r="C239" s="15"/>
      <c r="D239" s="15"/>
      <c r="E239" s="15"/>
      <c r="F239" s="15"/>
      <c r="G239" s="15"/>
      <c r="H239" s="15"/>
      <c r="I239" s="15"/>
      <c r="J239" s="15"/>
      <c r="K239" s="15"/>
    </row>
    <row r="240" spans="2:11" ht="15">
      <c r="B240" s="9"/>
      <c r="C240" s="15"/>
      <c r="D240" s="15"/>
      <c r="E240" s="15"/>
      <c r="F240" s="15"/>
      <c r="G240" s="15"/>
      <c r="H240" s="15"/>
      <c r="I240" s="15"/>
      <c r="J240" s="15"/>
      <c r="K240" s="15"/>
    </row>
    <row r="241" spans="2:11" ht="15">
      <c r="B241" s="9"/>
      <c r="C241" s="15"/>
      <c r="D241" s="15"/>
      <c r="E241" s="15"/>
      <c r="F241" s="15"/>
      <c r="G241" s="15"/>
      <c r="H241" s="15"/>
      <c r="I241" s="15"/>
      <c r="J241" s="15"/>
      <c r="K241" s="15"/>
    </row>
    <row r="242" spans="2:11" ht="15">
      <c r="B242" s="9"/>
      <c r="C242" s="15"/>
      <c r="D242" s="15"/>
      <c r="E242" s="15"/>
      <c r="F242" s="15"/>
      <c r="G242" s="15"/>
      <c r="H242" s="15"/>
      <c r="I242" s="15"/>
      <c r="J242" s="15"/>
      <c r="K242" s="15"/>
    </row>
    <row r="243" spans="2:11" ht="15">
      <c r="B243" s="9"/>
      <c r="C243" s="15"/>
      <c r="D243" s="15"/>
      <c r="E243" s="15"/>
      <c r="F243" s="15"/>
      <c r="G243" s="15"/>
      <c r="H243" s="15"/>
      <c r="I243" s="15"/>
      <c r="J243" s="15"/>
      <c r="K243" s="15"/>
    </row>
    <row r="245" spans="2:11" ht="18.75">
      <c r="B245" s="621"/>
      <c r="C245" s="621"/>
      <c r="D245" s="621"/>
      <c r="E245" s="621"/>
      <c r="F245" s="621"/>
      <c r="G245" s="621"/>
      <c r="H245" s="621"/>
      <c r="I245" s="621"/>
      <c r="J245" s="621"/>
      <c r="K245"/>
    </row>
    <row r="246" spans="2:11" ht="15">
      <c r="B246" s="10"/>
      <c r="C246" s="15"/>
      <c r="D246" s="15"/>
      <c r="E246" s="15"/>
      <c r="F246" s="15"/>
      <c r="G246" s="15"/>
      <c r="H246" s="15"/>
      <c r="I246" s="15"/>
      <c r="J246" s="15"/>
      <c r="K246" s="15"/>
    </row>
    <row r="247" spans="2:11" ht="15">
      <c r="B247" s="622"/>
      <c r="C247" s="622"/>
      <c r="D247" s="622"/>
      <c r="E247" s="622"/>
      <c r="F247" s="622"/>
      <c r="G247" s="622"/>
      <c r="H247" s="622"/>
      <c r="I247" s="622"/>
      <c r="J247" s="622"/>
      <c r="K247"/>
    </row>
    <row r="248" spans="2:11" ht="15">
      <c r="B248" s="19"/>
      <c r="C248" s="16"/>
      <c r="D248" s="16"/>
      <c r="E248" s="16"/>
      <c r="F248" s="16"/>
      <c r="G248" s="16"/>
      <c r="H248" s="15"/>
      <c r="I248" s="15"/>
      <c r="J248" s="15"/>
      <c r="K248" s="15"/>
    </row>
    <row r="249" spans="2:11" ht="15">
      <c r="B249" s="4"/>
      <c r="C249" s="15"/>
      <c r="D249" s="17"/>
      <c r="E249" s="17"/>
      <c r="F249" s="17"/>
      <c r="G249" s="15"/>
      <c r="H249" s="15"/>
      <c r="I249" s="15"/>
      <c r="J249" s="15"/>
      <c r="K249" s="15"/>
    </row>
    <row r="250" spans="2:11" ht="15">
      <c r="B250" s="10"/>
      <c r="C250" s="17"/>
      <c r="D250" s="17"/>
      <c r="E250" s="17"/>
      <c r="F250" s="17"/>
      <c r="G250" s="17"/>
      <c r="H250" s="17"/>
      <c r="I250" s="17"/>
      <c r="J250" s="17"/>
      <c r="K250" s="17"/>
    </row>
    <row r="251" spans="2:11" ht="15">
      <c r="B251" s="9"/>
      <c r="C251" s="17"/>
      <c r="D251" s="17"/>
      <c r="E251" s="20"/>
      <c r="F251" s="20"/>
      <c r="G251" s="20"/>
      <c r="H251" s="20"/>
      <c r="I251" s="20"/>
      <c r="J251" s="20"/>
      <c r="K251" s="20"/>
    </row>
    <row r="252" spans="2:11" ht="15">
      <c r="B252" s="9"/>
      <c r="C252" s="17"/>
      <c r="D252" s="15"/>
      <c r="E252" s="15"/>
      <c r="F252" s="15"/>
      <c r="G252" s="15"/>
      <c r="H252" s="15"/>
      <c r="I252" s="15"/>
      <c r="J252" s="15"/>
      <c r="K252" s="15"/>
    </row>
    <row r="253" spans="2:11" ht="15">
      <c r="B253" s="21"/>
      <c r="C253" s="15"/>
      <c r="D253" s="15"/>
      <c r="E253" s="15"/>
      <c r="F253" s="15"/>
      <c r="G253" s="15"/>
      <c r="H253" s="15"/>
      <c r="I253" s="15"/>
      <c r="J253" s="15"/>
      <c r="K253" s="15"/>
    </row>
    <row r="254" spans="2:11" ht="15">
      <c r="B254" s="11"/>
      <c r="C254" s="15"/>
      <c r="D254" s="15"/>
      <c r="E254" s="15"/>
      <c r="F254" s="15"/>
      <c r="G254" s="15"/>
      <c r="H254" s="15"/>
      <c r="I254" s="15"/>
      <c r="J254" s="15"/>
      <c r="K254" s="15"/>
    </row>
    <row r="255" spans="2:11" ht="15">
      <c r="B255" s="11"/>
      <c r="C255" s="15"/>
      <c r="D255" s="15"/>
      <c r="E255" s="15"/>
      <c r="F255" s="15"/>
      <c r="G255" s="15"/>
      <c r="H255" s="15"/>
      <c r="I255" s="15"/>
      <c r="J255" s="15"/>
      <c r="K255" s="15"/>
    </row>
    <row r="256" spans="2:11" ht="15">
      <c r="B256" s="11"/>
      <c r="C256" s="15"/>
      <c r="D256" s="15"/>
      <c r="E256" s="15"/>
      <c r="F256" s="15"/>
      <c r="G256" s="15"/>
      <c r="H256" s="15"/>
      <c r="I256" s="15"/>
      <c r="J256" s="15"/>
      <c r="K256" s="15"/>
    </row>
    <row r="257" spans="2:11" ht="15">
      <c r="B257" s="11"/>
      <c r="C257" s="15"/>
      <c r="D257" s="15"/>
      <c r="E257" s="15"/>
      <c r="F257" s="15"/>
      <c r="G257" s="15"/>
      <c r="H257" s="15"/>
      <c r="I257" s="15"/>
      <c r="J257" s="15"/>
      <c r="K257" s="15"/>
    </row>
    <row r="258" spans="2:11" ht="15">
      <c r="B258" s="11"/>
      <c r="C258" s="15"/>
      <c r="D258" s="15"/>
      <c r="E258" s="15"/>
      <c r="F258" s="15"/>
      <c r="G258" s="15"/>
      <c r="H258" s="15"/>
      <c r="I258" s="15"/>
      <c r="J258" s="15"/>
      <c r="K258" s="15"/>
    </row>
    <row r="259" spans="2:11" ht="15">
      <c r="B259" s="11"/>
      <c r="C259" s="15"/>
      <c r="D259" s="15"/>
      <c r="E259" s="15"/>
      <c r="F259" s="15"/>
      <c r="G259" s="15"/>
      <c r="H259" s="15"/>
      <c r="I259" s="15"/>
      <c r="J259" s="15"/>
      <c r="K259" s="15"/>
    </row>
    <row r="260" spans="2:11" ht="15">
      <c r="B260" s="12"/>
      <c r="C260" s="15"/>
      <c r="D260" s="15"/>
      <c r="E260" s="15"/>
      <c r="F260" s="15"/>
      <c r="G260" s="15"/>
      <c r="H260" s="15"/>
      <c r="I260" s="15"/>
      <c r="J260" s="15"/>
      <c r="K260" s="15"/>
    </row>
    <row r="261" spans="2:11" ht="15">
      <c r="B261" s="9"/>
      <c r="C261" s="15"/>
      <c r="D261" s="15"/>
      <c r="E261" s="15"/>
      <c r="F261" s="15"/>
      <c r="G261" s="15"/>
      <c r="H261" s="15"/>
      <c r="I261" s="15"/>
      <c r="J261" s="15"/>
      <c r="K261" s="15"/>
    </row>
    <row r="262" spans="2:11" ht="15">
      <c r="B262" s="21"/>
      <c r="C262" s="15"/>
      <c r="D262" s="15"/>
      <c r="E262" s="15"/>
      <c r="F262" s="15"/>
      <c r="G262" s="15"/>
      <c r="H262" s="15"/>
      <c r="I262" s="15"/>
      <c r="J262" s="15"/>
      <c r="K262" s="15"/>
    </row>
    <row r="263" spans="2:11" ht="15">
      <c r="B263" s="11"/>
      <c r="C263" s="15"/>
      <c r="D263" s="15"/>
      <c r="E263" s="15"/>
      <c r="F263" s="15"/>
      <c r="G263" s="15"/>
      <c r="H263" s="15"/>
      <c r="I263" s="15"/>
      <c r="J263" s="15"/>
      <c r="K263" s="15"/>
    </row>
    <row r="264" spans="2:11" ht="15">
      <c r="B264" s="11"/>
      <c r="C264" s="15"/>
      <c r="D264" s="15"/>
      <c r="E264" s="15"/>
      <c r="F264" s="15"/>
      <c r="G264" s="15"/>
      <c r="H264" s="15"/>
      <c r="I264" s="15"/>
      <c r="J264" s="15"/>
      <c r="K264" s="15"/>
    </row>
    <row r="265" spans="2:11" ht="15">
      <c r="B265" s="11"/>
      <c r="C265" s="15"/>
      <c r="D265" s="15"/>
      <c r="E265" s="15"/>
      <c r="F265" s="15"/>
      <c r="G265" s="15"/>
      <c r="H265" s="15"/>
      <c r="I265" s="15"/>
      <c r="J265" s="15"/>
      <c r="K265" s="15"/>
    </row>
    <row r="266" spans="2:11" ht="15">
      <c r="B266" s="12"/>
      <c r="C266" s="15"/>
      <c r="D266" s="15"/>
      <c r="E266" s="15"/>
      <c r="F266" s="15"/>
      <c r="G266" s="15"/>
      <c r="H266" s="15"/>
      <c r="I266" s="15"/>
      <c r="J266" s="15"/>
      <c r="K266" s="15"/>
    </row>
    <row r="267" spans="2:11" ht="15">
      <c r="B267" s="12"/>
      <c r="C267" s="15"/>
      <c r="D267" s="15"/>
      <c r="E267" s="15"/>
      <c r="F267" s="15"/>
      <c r="G267" s="15"/>
      <c r="H267" s="15"/>
      <c r="I267" s="15"/>
      <c r="J267" s="15"/>
      <c r="K267" s="15"/>
    </row>
    <row r="268" spans="2:11" ht="15">
      <c r="B268" s="13"/>
      <c r="C268" s="15"/>
      <c r="D268" s="15"/>
      <c r="E268" s="15"/>
      <c r="F268" s="15"/>
      <c r="G268" s="15"/>
      <c r="H268" s="15"/>
      <c r="I268" s="15"/>
      <c r="J268" s="15"/>
      <c r="K268" s="15"/>
    </row>
    <row r="269" spans="2:11" ht="15">
      <c r="B269" s="13"/>
      <c r="C269" s="15"/>
      <c r="D269" s="15"/>
      <c r="E269" s="15"/>
      <c r="F269" s="15"/>
      <c r="G269" s="15"/>
      <c r="H269" s="15"/>
      <c r="I269" s="15"/>
      <c r="J269" s="15"/>
      <c r="K269" s="15"/>
    </row>
    <row r="270" spans="2:11" ht="15">
      <c r="B270" s="21"/>
      <c r="C270" s="15"/>
      <c r="D270" s="15"/>
      <c r="E270" s="15"/>
      <c r="F270" s="15"/>
      <c r="G270" s="15"/>
      <c r="H270" s="15"/>
      <c r="I270" s="15"/>
      <c r="J270" s="15"/>
      <c r="K270" s="15"/>
    </row>
    <row r="271" spans="2:11" ht="15">
      <c r="B271" s="14"/>
      <c r="C271" s="15"/>
      <c r="D271" s="15"/>
      <c r="E271" s="15"/>
      <c r="F271" s="15"/>
      <c r="G271" s="15"/>
      <c r="H271" s="15"/>
      <c r="I271" s="15"/>
      <c r="J271" s="15"/>
      <c r="K271" s="15"/>
    </row>
    <row r="272" spans="2:11" ht="15">
      <c r="B272" s="14"/>
      <c r="C272" s="15"/>
      <c r="D272" s="15"/>
      <c r="E272" s="15"/>
      <c r="F272" s="15"/>
      <c r="G272" s="15"/>
      <c r="H272" s="15"/>
      <c r="I272" s="15"/>
      <c r="J272" s="15"/>
      <c r="K272" s="15"/>
    </row>
    <row r="273" spans="2:11" ht="15">
      <c r="B273" s="9"/>
      <c r="C273" s="15"/>
      <c r="D273" s="15"/>
      <c r="E273" s="15"/>
      <c r="F273" s="15"/>
      <c r="G273" s="15"/>
      <c r="H273" s="15"/>
      <c r="I273" s="15"/>
      <c r="J273" s="15"/>
      <c r="K273" s="15"/>
    </row>
    <row r="274" spans="2:11" ht="15">
      <c r="B274" s="9"/>
      <c r="C274" s="15"/>
      <c r="D274" s="15"/>
      <c r="E274" s="15"/>
      <c r="F274" s="15"/>
      <c r="G274" s="15"/>
      <c r="H274" s="15"/>
      <c r="I274" s="15"/>
      <c r="J274" s="15"/>
      <c r="K274" s="15"/>
    </row>
    <row r="275" spans="2:11" ht="15">
      <c r="B275" s="9"/>
      <c r="C275" s="15"/>
      <c r="D275" s="15"/>
      <c r="E275" s="15"/>
      <c r="F275" s="15"/>
      <c r="G275" s="15"/>
      <c r="H275" s="15"/>
      <c r="I275" s="15"/>
      <c r="J275" s="15"/>
      <c r="K275" s="15"/>
    </row>
    <row r="276" spans="2:11" ht="15">
      <c r="B276" s="9"/>
      <c r="C276" s="15"/>
      <c r="D276" s="15"/>
      <c r="E276" s="15"/>
      <c r="F276" s="15"/>
      <c r="G276" s="15"/>
      <c r="H276" s="15"/>
      <c r="I276" s="15"/>
      <c r="J276" s="15"/>
      <c r="K276" s="15"/>
    </row>
    <row r="277" spans="2:11" ht="15">
      <c r="B277" s="9"/>
      <c r="C277" s="15"/>
      <c r="D277" s="15"/>
      <c r="E277" s="15"/>
      <c r="F277" s="15"/>
      <c r="G277" s="15"/>
      <c r="H277" s="15"/>
      <c r="I277" s="15"/>
      <c r="J277" s="15"/>
      <c r="K277" s="15"/>
    </row>
    <row r="278" spans="2:11" ht="15">
      <c r="B278" s="9"/>
      <c r="C278" s="15"/>
      <c r="D278" s="15"/>
      <c r="E278" s="15"/>
      <c r="F278" s="15"/>
      <c r="G278" s="15"/>
      <c r="H278" s="15"/>
      <c r="I278" s="15"/>
      <c r="J278" s="15"/>
      <c r="K278" s="15"/>
    </row>
    <row r="279" spans="2:11" ht="15">
      <c r="B279" s="9"/>
      <c r="C279" s="15"/>
      <c r="D279" s="15"/>
      <c r="E279" s="15"/>
      <c r="F279" s="15"/>
      <c r="G279" s="15"/>
      <c r="H279" s="15"/>
      <c r="I279" s="15"/>
      <c r="J279" s="15"/>
      <c r="K279" s="15"/>
    </row>
    <row r="280" spans="2:11" ht="15">
      <c r="B280" s="9"/>
      <c r="C280" s="15"/>
      <c r="D280" s="15"/>
      <c r="E280" s="15"/>
      <c r="F280" s="15"/>
      <c r="G280" s="15"/>
      <c r="H280" s="15"/>
      <c r="I280" s="15"/>
      <c r="J280" s="15"/>
      <c r="K280" s="15"/>
    </row>
    <row r="281" spans="2:11" ht="15">
      <c r="B281" s="9"/>
      <c r="C281" s="15"/>
      <c r="D281" s="15"/>
      <c r="E281" s="15"/>
      <c r="F281" s="15"/>
      <c r="G281" s="15"/>
      <c r="H281" s="15"/>
      <c r="I281" s="15"/>
      <c r="J281" s="15"/>
      <c r="K281" s="15"/>
    </row>
    <row r="282" spans="2:11" ht="15">
      <c r="B282" s="9"/>
      <c r="C282" s="15"/>
      <c r="D282" s="15"/>
      <c r="E282" s="15"/>
      <c r="F282" s="15"/>
      <c r="G282" s="15"/>
      <c r="H282" s="15"/>
      <c r="I282" s="15"/>
      <c r="J282" s="15"/>
      <c r="K282" s="15"/>
    </row>
    <row r="285" spans="2:11" ht="18.75">
      <c r="B285" s="621"/>
      <c r="C285" s="621"/>
      <c r="D285" s="621"/>
      <c r="E285" s="621"/>
      <c r="F285" s="621"/>
      <c r="G285" s="621"/>
      <c r="H285" s="621"/>
      <c r="I285" s="621"/>
      <c r="J285" s="621"/>
      <c r="K285"/>
    </row>
    <row r="286" spans="2:11" ht="15">
      <c r="B286" s="10"/>
      <c r="C286" s="15"/>
      <c r="D286" s="15"/>
      <c r="E286" s="15"/>
      <c r="F286" s="15"/>
      <c r="G286" s="15"/>
      <c r="H286" s="15"/>
      <c r="I286" s="15"/>
      <c r="J286" s="15"/>
      <c r="K286" s="15"/>
    </row>
    <row r="287" spans="2:11">
      <c r="B287" s="622"/>
      <c r="C287" s="622"/>
      <c r="D287" s="622"/>
      <c r="E287" s="622"/>
      <c r="F287" s="622"/>
      <c r="G287" s="622"/>
      <c r="H287" s="622"/>
      <c r="I287" s="622"/>
      <c r="J287" s="622"/>
      <c r="K287"/>
    </row>
    <row r="288" spans="2:11" ht="20.25" customHeight="1">
      <c r="B288" s="622"/>
      <c r="C288" s="622"/>
      <c r="D288" s="622"/>
      <c r="E288" s="622"/>
      <c r="F288" s="622"/>
      <c r="G288" s="622"/>
      <c r="H288" s="622"/>
      <c r="I288" s="622"/>
      <c r="J288" s="622"/>
      <c r="K288"/>
    </row>
    <row r="289" spans="2:11" ht="15">
      <c r="B289" s="19"/>
      <c r="C289" s="16"/>
      <c r="D289" s="16"/>
      <c r="E289" s="16"/>
      <c r="F289" s="16"/>
      <c r="G289" s="16"/>
      <c r="H289" s="16"/>
      <c r="I289" s="16"/>
      <c r="J289" s="16"/>
      <c r="K289" s="16"/>
    </row>
    <row r="290" spans="2:11" ht="15">
      <c r="B290" s="4"/>
      <c r="C290" s="15"/>
      <c r="D290" s="17"/>
      <c r="E290" s="15"/>
      <c r="F290" s="17"/>
      <c r="G290" s="15"/>
      <c r="H290" s="15"/>
      <c r="I290" s="15"/>
      <c r="J290" s="15"/>
      <c r="K290" s="15"/>
    </row>
    <row r="291" spans="2:11" ht="15">
      <c r="B291" s="10"/>
      <c r="C291" s="17"/>
      <c r="D291" s="17"/>
      <c r="E291" s="17"/>
      <c r="F291" s="17"/>
      <c r="G291" s="17"/>
      <c r="H291" s="17"/>
      <c r="I291" s="17"/>
      <c r="J291" s="17"/>
      <c r="K291" s="17"/>
    </row>
    <row r="292" spans="2:11" ht="15">
      <c r="B292" s="9"/>
      <c r="C292" s="17"/>
      <c r="D292" s="17"/>
      <c r="E292" s="20"/>
      <c r="F292" s="20"/>
      <c r="G292" s="20"/>
      <c r="H292" s="20"/>
      <c r="I292" s="20"/>
      <c r="J292" s="20"/>
      <c r="K292" s="20"/>
    </row>
    <row r="293" spans="2:11" ht="15">
      <c r="B293" s="9"/>
      <c r="C293" s="17"/>
      <c r="D293" s="15"/>
      <c r="E293" s="15"/>
      <c r="F293" s="15"/>
      <c r="G293" s="15"/>
      <c r="H293" s="15"/>
      <c r="I293" s="15"/>
      <c r="J293" s="15"/>
      <c r="K293" s="15"/>
    </row>
    <row r="294" spans="2:11" ht="15">
      <c r="B294" s="21"/>
      <c r="C294" s="15"/>
      <c r="D294" s="15"/>
      <c r="E294" s="15"/>
      <c r="F294" s="15"/>
      <c r="G294" s="15"/>
      <c r="H294" s="15"/>
      <c r="I294" s="15"/>
      <c r="J294" s="15"/>
      <c r="K294" s="15"/>
    </row>
    <row r="295" spans="2:11" ht="15">
      <c r="B295" s="22"/>
      <c r="C295" s="15"/>
      <c r="D295" s="15"/>
      <c r="E295" s="15"/>
      <c r="F295" s="15"/>
      <c r="G295" s="15"/>
      <c r="H295" s="15"/>
      <c r="I295" s="15"/>
      <c r="J295" s="15"/>
      <c r="K295" s="15"/>
    </row>
    <row r="296" spans="2:11" ht="15">
      <c r="B296" s="22"/>
      <c r="C296" s="15"/>
      <c r="D296" s="15"/>
      <c r="E296" s="15"/>
      <c r="F296" s="15"/>
      <c r="G296" s="15"/>
      <c r="H296" s="15"/>
      <c r="I296" s="15"/>
      <c r="J296" s="15"/>
      <c r="K296" s="15"/>
    </row>
    <row r="297" spans="2:11" ht="15">
      <c r="B297" s="11"/>
      <c r="C297" s="15"/>
      <c r="D297" s="15"/>
      <c r="E297" s="15"/>
      <c r="F297" s="15"/>
      <c r="G297" s="15"/>
      <c r="H297" s="15"/>
      <c r="I297" s="15"/>
      <c r="J297" s="15"/>
      <c r="K297" s="15"/>
    </row>
    <row r="298" spans="2:11" ht="15">
      <c r="B298" s="11"/>
      <c r="C298" s="15"/>
      <c r="D298" s="15"/>
      <c r="E298" s="15"/>
      <c r="F298" s="15"/>
      <c r="G298" s="15"/>
      <c r="H298" s="15"/>
      <c r="I298" s="15"/>
      <c r="J298" s="15"/>
      <c r="K298" s="15"/>
    </row>
    <row r="299" spans="2:11" ht="15">
      <c r="B299" s="12"/>
      <c r="C299" s="15"/>
      <c r="D299" s="15"/>
      <c r="E299" s="15"/>
      <c r="F299" s="15"/>
      <c r="G299" s="15"/>
      <c r="H299" s="15"/>
      <c r="I299" s="15"/>
      <c r="J299" s="15"/>
      <c r="K299" s="15"/>
    </row>
    <row r="300" spans="2:11" ht="15">
      <c r="B300" s="9"/>
      <c r="C300" s="15"/>
      <c r="D300" s="15"/>
      <c r="E300" s="15"/>
      <c r="F300" s="15"/>
      <c r="G300" s="15"/>
      <c r="H300" s="15"/>
      <c r="I300" s="15"/>
      <c r="J300" s="15"/>
      <c r="K300" s="15"/>
    </row>
    <row r="301" spans="2:11" ht="15">
      <c r="B301" s="21"/>
      <c r="C301" s="15"/>
      <c r="D301" s="15"/>
      <c r="E301" s="15"/>
      <c r="F301" s="15"/>
      <c r="G301" s="15"/>
      <c r="H301" s="15"/>
      <c r="I301" s="15"/>
      <c r="J301" s="15"/>
      <c r="K301" s="15"/>
    </row>
    <row r="302" spans="2:11" ht="15">
      <c r="B302" s="11"/>
      <c r="C302" s="15"/>
      <c r="D302" s="15"/>
      <c r="E302" s="15"/>
      <c r="F302" s="15"/>
      <c r="G302" s="15"/>
      <c r="H302" s="15"/>
      <c r="I302" s="15"/>
      <c r="J302" s="15"/>
      <c r="K302" s="15"/>
    </row>
    <row r="303" spans="2:11" ht="15">
      <c r="B303" s="11"/>
      <c r="C303" s="15"/>
      <c r="D303" s="15"/>
      <c r="E303" s="15"/>
      <c r="F303" s="15"/>
      <c r="G303" s="15"/>
      <c r="H303" s="15"/>
      <c r="I303" s="15"/>
      <c r="J303" s="15"/>
      <c r="K303" s="15"/>
    </row>
    <row r="304" spans="2:11" ht="15">
      <c r="B304" s="12"/>
      <c r="C304" s="15"/>
      <c r="D304" s="15"/>
      <c r="E304" s="15"/>
      <c r="F304" s="15"/>
      <c r="G304" s="15"/>
      <c r="H304" s="15"/>
      <c r="I304" s="15"/>
      <c r="J304" s="15"/>
      <c r="K304" s="15"/>
    </row>
    <row r="305" spans="2:11" ht="15">
      <c r="B305" s="12"/>
      <c r="C305" s="15"/>
      <c r="D305" s="15"/>
      <c r="E305" s="15"/>
      <c r="F305" s="15"/>
      <c r="G305" s="15"/>
      <c r="H305" s="15"/>
      <c r="I305" s="15"/>
      <c r="J305" s="15"/>
      <c r="K305" s="15"/>
    </row>
    <row r="306" spans="2:11" ht="15">
      <c r="B306" s="13"/>
      <c r="C306" s="15"/>
      <c r="D306" s="15"/>
      <c r="E306" s="15"/>
      <c r="F306" s="15"/>
      <c r="G306" s="15"/>
      <c r="H306" s="15"/>
      <c r="I306" s="15"/>
      <c r="J306" s="15"/>
      <c r="K306" s="15"/>
    </row>
    <row r="307" spans="2:11" ht="15">
      <c r="B307" s="13"/>
      <c r="C307" s="15"/>
      <c r="D307" s="15"/>
      <c r="E307" s="15"/>
      <c r="F307" s="15"/>
      <c r="G307" s="15"/>
      <c r="H307" s="15"/>
      <c r="I307" s="15"/>
      <c r="J307" s="15"/>
      <c r="K307" s="15"/>
    </row>
    <row r="308" spans="2:11" ht="15">
      <c r="B308" s="21"/>
      <c r="C308" s="15"/>
      <c r="D308" s="15"/>
      <c r="E308" s="15"/>
      <c r="F308" s="15"/>
      <c r="G308" s="15"/>
      <c r="H308" s="15"/>
      <c r="I308" s="15"/>
      <c r="J308" s="15"/>
      <c r="K308" s="15"/>
    </row>
    <row r="309" spans="2:11" ht="15">
      <c r="B309" s="14"/>
      <c r="C309" s="15"/>
      <c r="D309" s="15"/>
      <c r="E309" s="15"/>
      <c r="F309" s="15"/>
      <c r="G309" s="15"/>
      <c r="H309" s="15"/>
      <c r="I309" s="15"/>
      <c r="J309" s="15"/>
      <c r="K309" s="15"/>
    </row>
    <row r="310" spans="2:11" ht="15">
      <c r="B310" s="14"/>
      <c r="C310" s="15"/>
      <c r="D310" s="15"/>
      <c r="E310" s="15"/>
      <c r="F310" s="15"/>
      <c r="G310" s="15"/>
      <c r="H310" s="15"/>
      <c r="I310" s="15"/>
      <c r="J310" s="15"/>
      <c r="K310" s="15"/>
    </row>
    <row r="311" spans="2:11" ht="15">
      <c r="B311" s="9"/>
      <c r="C311" s="15"/>
      <c r="D311" s="15"/>
      <c r="E311" s="15"/>
      <c r="F311" s="15"/>
      <c r="G311" s="15"/>
      <c r="H311" s="15"/>
      <c r="I311" s="15"/>
      <c r="J311" s="15"/>
      <c r="K311" s="15"/>
    </row>
    <row r="312" spans="2:11" ht="15">
      <c r="B312" s="9"/>
      <c r="C312" s="15"/>
      <c r="D312" s="15"/>
      <c r="E312" s="15"/>
      <c r="F312" s="15"/>
      <c r="G312" s="15"/>
      <c r="H312" s="15"/>
      <c r="I312" s="15"/>
      <c r="J312" s="15"/>
      <c r="K312" s="15"/>
    </row>
    <row r="313" spans="2:11" ht="15">
      <c r="B313" s="9"/>
      <c r="C313" s="15"/>
      <c r="D313" s="15"/>
      <c r="E313" s="15"/>
      <c r="F313" s="15"/>
      <c r="G313" s="15"/>
      <c r="H313" s="15"/>
      <c r="I313" s="15"/>
      <c r="J313" s="15"/>
      <c r="K313" s="15"/>
    </row>
    <row r="314" spans="2:11" ht="15">
      <c r="B314" s="9"/>
      <c r="C314" s="15"/>
      <c r="D314" s="15"/>
      <c r="E314" s="15"/>
      <c r="F314" s="15"/>
      <c r="G314" s="15"/>
      <c r="H314" s="15"/>
      <c r="I314" s="15"/>
      <c r="J314" s="15"/>
      <c r="K314" s="15"/>
    </row>
    <row r="315" spans="2:11" ht="15">
      <c r="B315" s="9"/>
      <c r="C315" s="15"/>
      <c r="D315" s="15"/>
      <c r="E315" s="15"/>
      <c r="F315" s="15"/>
      <c r="G315" s="15"/>
      <c r="H315" s="15"/>
      <c r="I315" s="15"/>
      <c r="J315" s="15"/>
      <c r="K315" s="15"/>
    </row>
    <row r="316" spans="2:11" ht="15">
      <c r="B316" s="9"/>
      <c r="C316" s="15"/>
      <c r="D316" s="15"/>
      <c r="E316" s="15"/>
      <c r="F316" s="15"/>
      <c r="G316" s="15"/>
      <c r="H316" s="15"/>
      <c r="I316" s="15"/>
      <c r="J316" s="15"/>
      <c r="K316" s="15"/>
    </row>
    <row r="317" spans="2:11" ht="15">
      <c r="B317" s="9"/>
      <c r="C317" s="15"/>
      <c r="D317" s="15"/>
      <c r="E317" s="15"/>
      <c r="F317" s="15"/>
      <c r="G317" s="15"/>
      <c r="H317" s="15"/>
      <c r="I317" s="15"/>
      <c r="J317" s="15"/>
      <c r="K317" s="15"/>
    </row>
    <row r="318" spans="2:11" ht="15">
      <c r="B318" s="9"/>
      <c r="C318" s="15"/>
      <c r="D318" s="15"/>
      <c r="E318" s="15"/>
      <c r="F318" s="15"/>
      <c r="G318" s="15"/>
      <c r="H318" s="15"/>
      <c r="I318" s="15"/>
      <c r="J318" s="15"/>
      <c r="K318" s="15"/>
    </row>
    <row r="319" spans="2:11" ht="15">
      <c r="B319" s="9"/>
      <c r="C319" s="15"/>
      <c r="D319" s="15"/>
      <c r="E319" s="15"/>
      <c r="F319" s="15"/>
      <c r="G319" s="15"/>
      <c r="H319" s="15"/>
      <c r="I319" s="15"/>
      <c r="J319" s="15"/>
      <c r="K319" s="15"/>
    </row>
    <row r="320" spans="2:11" ht="15">
      <c r="B320" s="9"/>
      <c r="C320" s="15"/>
      <c r="D320" s="15"/>
      <c r="E320" s="15"/>
      <c r="F320" s="15"/>
      <c r="G320" s="15"/>
      <c r="H320" s="15"/>
      <c r="I320" s="15"/>
      <c r="J320" s="15"/>
      <c r="K320" s="15"/>
    </row>
    <row r="323" spans="2:11" ht="18.75">
      <c r="B323" s="621"/>
      <c r="C323" s="621"/>
      <c r="D323" s="621"/>
      <c r="E323" s="621"/>
      <c r="F323" s="621"/>
      <c r="G323" s="621"/>
      <c r="H323" s="621"/>
      <c r="I323" s="621"/>
      <c r="J323" s="621"/>
      <c r="K323"/>
    </row>
    <row r="324" spans="2:11" ht="15">
      <c r="B324" s="10"/>
      <c r="C324" s="15"/>
      <c r="D324" s="15"/>
      <c r="E324" s="15"/>
      <c r="F324" s="15"/>
      <c r="G324" s="15"/>
      <c r="H324" s="15"/>
      <c r="I324" s="15"/>
      <c r="J324" s="15"/>
      <c r="K324" s="15"/>
    </row>
    <row r="325" spans="2:11">
      <c r="B325" s="622"/>
      <c r="C325" s="622"/>
      <c r="D325" s="622"/>
      <c r="E325" s="622"/>
      <c r="F325" s="622"/>
      <c r="G325" s="622"/>
      <c r="H325" s="622"/>
      <c r="I325" s="622"/>
      <c r="J325" s="622"/>
      <c r="K325"/>
    </row>
    <row r="326" spans="2:11" ht="18" customHeight="1">
      <c r="B326" s="622"/>
      <c r="C326" s="622"/>
      <c r="D326" s="622"/>
      <c r="E326" s="622"/>
      <c r="F326" s="622"/>
      <c r="G326" s="622"/>
      <c r="H326" s="622"/>
      <c r="I326" s="622"/>
      <c r="J326" s="622"/>
      <c r="K326"/>
    </row>
    <row r="327" spans="2:11" ht="15">
      <c r="B327" s="19"/>
      <c r="C327" s="16"/>
      <c r="D327" s="16"/>
      <c r="E327" s="16"/>
      <c r="F327" s="15"/>
      <c r="G327" s="15"/>
      <c r="H327" s="15"/>
      <c r="I327" s="15"/>
      <c r="J327" s="15"/>
      <c r="K327" s="15"/>
    </row>
    <row r="328" spans="2:11" ht="15">
      <c r="B328" s="4"/>
      <c r="C328" s="15"/>
      <c r="D328" s="17"/>
      <c r="E328" s="15"/>
      <c r="F328" s="17"/>
      <c r="G328" s="15"/>
      <c r="H328" s="15"/>
      <c r="I328" s="15"/>
      <c r="J328" s="15"/>
      <c r="K328" s="15"/>
    </row>
    <row r="329" spans="2:11" ht="15">
      <c r="B329" s="10"/>
      <c r="C329" s="17"/>
      <c r="D329" s="17"/>
      <c r="E329" s="17"/>
      <c r="F329" s="17"/>
      <c r="G329" s="17"/>
      <c r="H329" s="17"/>
      <c r="I329" s="17"/>
      <c r="J329" s="17"/>
      <c r="K329" s="17"/>
    </row>
    <row r="330" spans="2:11" ht="15">
      <c r="B330" s="9"/>
      <c r="C330" s="17"/>
      <c r="D330" s="17"/>
      <c r="E330" s="20"/>
      <c r="F330" s="20"/>
      <c r="G330" s="20"/>
      <c r="H330" s="20"/>
      <c r="I330" s="20"/>
      <c r="J330" s="20"/>
      <c r="K330" s="20"/>
    </row>
    <row r="331" spans="2:11" ht="15">
      <c r="B331" s="9"/>
      <c r="C331" s="17"/>
      <c r="D331" s="15"/>
      <c r="E331" s="15"/>
      <c r="F331" s="15"/>
      <c r="G331" s="15"/>
      <c r="H331" s="15"/>
      <c r="I331" s="15"/>
      <c r="J331" s="15"/>
      <c r="K331" s="15"/>
    </row>
    <row r="332" spans="2:11" ht="15">
      <c r="B332" s="21"/>
      <c r="C332" s="15"/>
      <c r="D332" s="15"/>
      <c r="E332" s="15"/>
      <c r="F332" s="15"/>
      <c r="G332" s="15"/>
      <c r="H332" s="15"/>
      <c r="I332" s="15"/>
      <c r="J332" s="15"/>
      <c r="K332" s="15"/>
    </row>
    <row r="333" spans="2:11" ht="15">
      <c r="B333" s="11"/>
      <c r="C333" s="15"/>
      <c r="D333" s="15"/>
      <c r="E333" s="15"/>
      <c r="F333" s="15"/>
      <c r="G333" s="15"/>
      <c r="H333" s="15"/>
      <c r="I333" s="15"/>
      <c r="J333" s="15"/>
      <c r="K333" s="15"/>
    </row>
    <row r="334" spans="2:11" ht="15">
      <c r="B334" s="11"/>
      <c r="C334" s="15"/>
      <c r="D334" s="15"/>
      <c r="E334" s="15"/>
      <c r="F334" s="15"/>
      <c r="G334" s="15"/>
      <c r="H334" s="15"/>
      <c r="I334" s="15"/>
      <c r="J334" s="15"/>
      <c r="K334" s="15"/>
    </row>
    <row r="335" spans="2:11" ht="15">
      <c r="B335" s="11"/>
      <c r="C335" s="15"/>
      <c r="D335" s="15"/>
      <c r="E335" s="15"/>
      <c r="F335" s="15"/>
      <c r="G335" s="15"/>
      <c r="H335" s="15"/>
      <c r="I335" s="15"/>
      <c r="J335" s="15"/>
      <c r="K335" s="15"/>
    </row>
    <row r="336" spans="2:11" ht="15">
      <c r="B336" s="11"/>
      <c r="C336" s="15"/>
      <c r="D336" s="15"/>
      <c r="E336" s="15"/>
      <c r="F336" s="15"/>
      <c r="G336" s="15"/>
      <c r="H336" s="15"/>
      <c r="I336" s="15"/>
      <c r="J336" s="15"/>
      <c r="K336" s="15"/>
    </row>
    <row r="337" spans="2:11" ht="15">
      <c r="B337" s="11"/>
      <c r="C337" s="15"/>
      <c r="D337" s="15"/>
      <c r="E337" s="15"/>
      <c r="F337" s="15"/>
      <c r="G337" s="15"/>
      <c r="H337" s="15"/>
      <c r="I337" s="15"/>
      <c r="J337" s="15"/>
      <c r="K337" s="15"/>
    </row>
    <row r="338" spans="2:11" ht="15">
      <c r="B338" s="11"/>
      <c r="C338" s="15"/>
      <c r="D338" s="15"/>
      <c r="E338" s="15"/>
      <c r="F338" s="15"/>
      <c r="G338" s="15"/>
      <c r="H338" s="15"/>
      <c r="I338" s="15"/>
      <c r="J338" s="15"/>
      <c r="K338" s="15"/>
    </row>
    <row r="339" spans="2:11" ht="15">
      <c r="B339" s="12"/>
      <c r="C339" s="15"/>
      <c r="D339" s="15"/>
      <c r="E339" s="15"/>
      <c r="F339" s="15"/>
      <c r="G339" s="15"/>
      <c r="H339" s="15"/>
      <c r="I339" s="15"/>
      <c r="J339" s="15"/>
      <c r="K339" s="15"/>
    </row>
    <row r="340" spans="2:11" ht="15">
      <c r="B340" s="9"/>
      <c r="C340" s="15"/>
      <c r="D340" s="15"/>
      <c r="E340" s="15"/>
      <c r="F340" s="15"/>
      <c r="G340" s="15"/>
      <c r="H340" s="15"/>
      <c r="I340" s="15"/>
      <c r="J340" s="15"/>
      <c r="K340" s="15"/>
    </row>
    <row r="341" spans="2:11" ht="15">
      <c r="B341" s="21"/>
      <c r="C341" s="15"/>
      <c r="D341" s="15"/>
      <c r="E341" s="15"/>
      <c r="F341" s="15"/>
      <c r="G341" s="15"/>
      <c r="H341" s="15"/>
      <c r="I341" s="15"/>
      <c r="J341" s="15"/>
      <c r="K341" s="15"/>
    </row>
    <row r="342" spans="2:11" ht="15">
      <c r="B342" s="11"/>
      <c r="C342" s="15"/>
      <c r="D342" s="15"/>
      <c r="E342" s="15"/>
      <c r="F342" s="15"/>
      <c r="G342" s="15"/>
      <c r="H342" s="15"/>
      <c r="I342" s="15"/>
      <c r="J342" s="15"/>
      <c r="K342" s="15"/>
    </row>
    <row r="343" spans="2:11" ht="15">
      <c r="B343" s="11"/>
      <c r="C343" s="15"/>
      <c r="D343" s="15"/>
      <c r="E343" s="15"/>
      <c r="F343" s="15"/>
      <c r="G343" s="15"/>
      <c r="H343" s="15"/>
      <c r="I343" s="15"/>
      <c r="J343" s="15"/>
      <c r="K343" s="15"/>
    </row>
    <row r="344" spans="2:11" ht="15">
      <c r="B344" s="11"/>
      <c r="C344" s="15"/>
      <c r="D344" s="15"/>
      <c r="E344" s="15"/>
      <c r="F344" s="15"/>
      <c r="G344" s="15"/>
      <c r="H344" s="15"/>
      <c r="I344" s="15"/>
      <c r="J344" s="15"/>
      <c r="K344" s="15"/>
    </row>
    <row r="345" spans="2:11" ht="15">
      <c r="B345" s="11"/>
      <c r="C345" s="15"/>
      <c r="D345" s="15"/>
      <c r="E345" s="15"/>
      <c r="F345" s="15"/>
      <c r="G345" s="15"/>
      <c r="H345" s="15"/>
      <c r="I345" s="15"/>
      <c r="J345" s="15"/>
      <c r="K345" s="15"/>
    </row>
    <row r="346" spans="2:11" ht="15">
      <c r="B346" s="11"/>
      <c r="C346" s="15"/>
      <c r="D346" s="15"/>
      <c r="E346" s="15"/>
      <c r="F346" s="15"/>
      <c r="G346" s="15"/>
      <c r="H346" s="15"/>
      <c r="I346" s="15"/>
      <c r="J346" s="15"/>
      <c r="K346" s="15"/>
    </row>
    <row r="347" spans="2:11" ht="15">
      <c r="B347" s="11"/>
      <c r="C347" s="15"/>
      <c r="D347" s="15"/>
      <c r="E347" s="15"/>
      <c r="F347" s="15"/>
      <c r="G347" s="15"/>
      <c r="H347" s="15"/>
      <c r="I347" s="15"/>
      <c r="J347" s="15"/>
      <c r="K347" s="15"/>
    </row>
    <row r="348" spans="2:11" ht="15">
      <c r="B348" s="11"/>
      <c r="C348" s="15"/>
      <c r="D348" s="15"/>
      <c r="E348" s="15"/>
      <c r="F348" s="15"/>
      <c r="G348" s="15"/>
      <c r="H348" s="15"/>
      <c r="I348" s="15"/>
      <c r="J348" s="15"/>
      <c r="K348" s="15"/>
    </row>
    <row r="349" spans="2:11" ht="15">
      <c r="B349" s="11"/>
      <c r="C349" s="15"/>
      <c r="D349" s="15"/>
      <c r="E349" s="15"/>
      <c r="F349" s="15"/>
      <c r="G349" s="15"/>
      <c r="H349" s="15"/>
      <c r="I349" s="15"/>
      <c r="J349" s="15"/>
      <c r="K349" s="15"/>
    </row>
    <row r="350" spans="2:11" ht="15">
      <c r="B350" s="11"/>
      <c r="C350" s="15"/>
      <c r="D350" s="15"/>
      <c r="E350" s="15"/>
      <c r="F350" s="15"/>
      <c r="G350" s="15"/>
      <c r="H350" s="15"/>
      <c r="I350" s="15"/>
      <c r="J350" s="15"/>
      <c r="K350" s="15"/>
    </row>
    <row r="351" spans="2:11" ht="15">
      <c r="B351" s="12"/>
      <c r="C351" s="15"/>
      <c r="D351" s="15"/>
      <c r="E351" s="15"/>
      <c r="F351" s="15"/>
      <c r="G351" s="15"/>
      <c r="H351" s="15"/>
      <c r="I351" s="15"/>
      <c r="J351" s="15"/>
      <c r="K351" s="15"/>
    </row>
    <row r="352" spans="2:11" ht="15">
      <c r="B352" s="12"/>
      <c r="C352" s="15"/>
      <c r="D352" s="15"/>
      <c r="E352" s="15"/>
      <c r="F352" s="15"/>
      <c r="G352" s="15"/>
      <c r="H352" s="15"/>
      <c r="I352" s="15"/>
      <c r="J352" s="15"/>
      <c r="K352" s="15"/>
    </row>
    <row r="353" spans="2:11" ht="15">
      <c r="B353" s="13"/>
      <c r="C353" s="15"/>
      <c r="D353" s="15"/>
      <c r="E353" s="15"/>
      <c r="F353" s="15"/>
      <c r="G353" s="15"/>
      <c r="H353" s="15"/>
      <c r="I353" s="15"/>
      <c r="J353" s="15"/>
      <c r="K353" s="15"/>
    </row>
    <row r="354" spans="2:11" ht="15">
      <c r="B354" s="13"/>
      <c r="C354" s="15"/>
      <c r="D354" s="15"/>
      <c r="E354" s="15"/>
      <c r="F354" s="15"/>
      <c r="G354" s="15"/>
      <c r="H354" s="15"/>
      <c r="I354" s="15"/>
      <c r="J354" s="15"/>
      <c r="K354" s="15"/>
    </row>
    <row r="355" spans="2:11" ht="15">
      <c r="B355" s="21"/>
      <c r="C355" s="2"/>
      <c r="D355" s="2"/>
      <c r="E355" s="2"/>
      <c r="F355" s="2"/>
      <c r="G355" s="2"/>
      <c r="H355" s="2"/>
      <c r="I355" s="2"/>
      <c r="J355" s="2"/>
      <c r="K355" s="2"/>
    </row>
    <row r="356" spans="2:11" ht="15">
      <c r="B356" s="14"/>
      <c r="C356" s="15"/>
      <c r="D356" s="15"/>
      <c r="E356" s="15"/>
      <c r="F356" s="15"/>
      <c r="G356" s="15"/>
      <c r="H356" s="15"/>
      <c r="I356" s="15"/>
      <c r="J356" s="15"/>
      <c r="K356" s="15"/>
    </row>
    <row r="357" spans="2:11" ht="15">
      <c r="B357" s="14"/>
      <c r="C357" s="15"/>
      <c r="D357" s="15"/>
      <c r="E357" s="15"/>
      <c r="F357" s="15"/>
      <c r="G357" s="15"/>
      <c r="H357" s="15"/>
      <c r="I357" s="15"/>
      <c r="J357" s="15"/>
      <c r="K357" s="15"/>
    </row>
    <row r="358" spans="2:11" ht="15">
      <c r="B358" s="9"/>
      <c r="C358" s="15"/>
      <c r="D358" s="15"/>
      <c r="E358" s="15"/>
      <c r="F358" s="15"/>
      <c r="G358" s="15"/>
      <c r="H358" s="15"/>
      <c r="I358" s="15"/>
      <c r="J358" s="15"/>
      <c r="K358" s="15"/>
    </row>
    <row r="359" spans="2:11" ht="15">
      <c r="B359" s="9"/>
      <c r="C359" s="15"/>
      <c r="D359" s="15"/>
      <c r="E359" s="15"/>
      <c r="F359" s="15"/>
      <c r="G359" s="15"/>
      <c r="H359" s="15"/>
      <c r="I359" s="15"/>
      <c r="J359" s="15"/>
      <c r="K359" s="15"/>
    </row>
    <row r="360" spans="2:11" ht="15">
      <c r="B360" s="9"/>
      <c r="C360" s="15"/>
      <c r="D360" s="15"/>
      <c r="E360" s="15"/>
      <c r="F360" s="15"/>
      <c r="G360" s="15"/>
      <c r="H360" s="15"/>
      <c r="I360" s="15"/>
      <c r="J360" s="15"/>
      <c r="K360" s="15"/>
    </row>
    <row r="361" spans="2:11" ht="15">
      <c r="B361" s="9"/>
      <c r="C361" s="15"/>
      <c r="D361" s="15"/>
      <c r="E361" s="15"/>
      <c r="F361" s="15"/>
      <c r="G361" s="15"/>
      <c r="H361" s="15"/>
      <c r="I361" s="15"/>
      <c r="J361" s="15"/>
      <c r="K361" s="15"/>
    </row>
    <row r="362" spans="2:11" ht="15">
      <c r="B362" s="9"/>
      <c r="C362" s="15"/>
      <c r="D362" s="15"/>
      <c r="E362" s="15"/>
      <c r="F362" s="15"/>
      <c r="G362" s="15"/>
      <c r="H362" s="15"/>
      <c r="I362" s="15"/>
      <c r="J362" s="15"/>
      <c r="K362" s="15"/>
    </row>
    <row r="363" spans="2:11" ht="15">
      <c r="B363" s="9"/>
      <c r="C363" s="15"/>
      <c r="D363" s="15"/>
      <c r="E363" s="15"/>
      <c r="F363" s="15"/>
      <c r="G363" s="15"/>
      <c r="H363" s="15"/>
      <c r="I363" s="15"/>
      <c r="J363" s="15"/>
      <c r="K363" s="15"/>
    </row>
    <row r="364" spans="2:11" ht="15">
      <c r="B364" s="9"/>
      <c r="C364" s="15"/>
      <c r="D364" s="15"/>
      <c r="E364" s="15"/>
      <c r="F364" s="15"/>
      <c r="G364" s="15"/>
      <c r="H364" s="15"/>
      <c r="I364" s="15"/>
      <c r="J364" s="15"/>
      <c r="K364" s="15"/>
    </row>
    <row r="365" spans="2:11" ht="15">
      <c r="B365" s="9"/>
      <c r="C365" s="15"/>
      <c r="D365" s="15"/>
      <c r="E365" s="15"/>
      <c r="F365" s="15"/>
      <c r="G365" s="15"/>
      <c r="H365" s="15"/>
      <c r="I365" s="15"/>
      <c r="J365" s="15"/>
      <c r="K365" s="15"/>
    </row>
    <row r="366" spans="2:11" ht="15">
      <c r="B366" s="9"/>
      <c r="C366" s="15"/>
      <c r="D366" s="15"/>
      <c r="E366" s="15"/>
      <c r="F366" s="15"/>
      <c r="G366" s="15"/>
      <c r="H366" s="15"/>
      <c r="I366" s="15"/>
      <c r="J366" s="15"/>
      <c r="K366" s="15"/>
    </row>
    <row r="367" spans="2:11" ht="15">
      <c r="B367" s="9"/>
      <c r="C367" s="15"/>
      <c r="D367" s="15"/>
      <c r="E367" s="15"/>
      <c r="F367" s="15"/>
      <c r="G367" s="15"/>
      <c r="H367" s="15"/>
      <c r="I367" s="15"/>
      <c r="J367" s="15"/>
      <c r="K367" s="15"/>
    </row>
    <row r="368" spans="2:11" ht="15">
      <c r="B368" s="9"/>
      <c r="C368" s="15"/>
      <c r="D368" s="15"/>
      <c r="E368" s="15"/>
      <c r="F368" s="15"/>
      <c r="G368" s="15"/>
      <c r="H368" s="15"/>
      <c r="I368" s="15"/>
      <c r="J368" s="15"/>
      <c r="K368" s="15"/>
    </row>
    <row r="371" spans="2:20" ht="18.75">
      <c r="B371" s="621"/>
      <c r="C371" s="621"/>
      <c r="D371" s="621"/>
      <c r="E371" s="621"/>
      <c r="F371" s="621"/>
      <c r="G371" s="621"/>
      <c r="H371" s="621"/>
      <c r="I371" s="621"/>
      <c r="J371" s="621"/>
      <c r="K371"/>
    </row>
    <row r="372" spans="2:20" ht="15">
      <c r="B372" s="10"/>
      <c r="C372" s="15"/>
      <c r="D372" s="15"/>
      <c r="E372" s="15"/>
      <c r="F372" s="15"/>
      <c r="G372" s="15"/>
      <c r="H372" s="15"/>
      <c r="I372" s="15"/>
      <c r="J372" s="15"/>
      <c r="K372" s="15"/>
    </row>
    <row r="373" spans="2:20">
      <c r="B373" s="622"/>
      <c r="C373" s="622"/>
      <c r="D373" s="622"/>
      <c r="E373" s="622"/>
      <c r="F373" s="622"/>
      <c r="G373" s="622"/>
      <c r="H373" s="622"/>
      <c r="I373" s="622"/>
      <c r="J373" s="622"/>
      <c r="K373"/>
    </row>
    <row r="374" spans="2:20" ht="18" customHeight="1">
      <c r="B374" s="622"/>
      <c r="C374" s="622"/>
      <c r="D374" s="622"/>
      <c r="E374" s="622"/>
      <c r="F374" s="622"/>
      <c r="G374" s="622"/>
      <c r="H374" s="622"/>
      <c r="I374" s="622"/>
      <c r="J374" s="622"/>
      <c r="K374"/>
    </row>
    <row r="375" spans="2:20" ht="15">
      <c r="B375" s="19"/>
      <c r="C375" s="16"/>
      <c r="D375" s="16"/>
      <c r="E375" s="16"/>
      <c r="F375" s="15"/>
      <c r="G375" s="15"/>
      <c r="H375" s="15"/>
      <c r="I375" s="15"/>
      <c r="J375" s="15"/>
      <c r="K375" s="15"/>
    </row>
    <row r="376" spans="2:20" ht="15">
      <c r="B376" s="4"/>
      <c r="C376" s="15"/>
      <c r="D376" s="17"/>
      <c r="E376" s="17"/>
      <c r="F376" s="17"/>
      <c r="G376" s="15"/>
      <c r="H376" s="15"/>
      <c r="I376" s="15"/>
      <c r="J376" s="15"/>
      <c r="K376" s="15"/>
    </row>
    <row r="377" spans="2:20" ht="15">
      <c r="B377" s="10"/>
      <c r="C377" s="17"/>
      <c r="D377" s="17"/>
      <c r="E377" s="17"/>
      <c r="F377" s="17"/>
      <c r="G377" s="17"/>
      <c r="H377" s="17"/>
      <c r="I377" s="17"/>
      <c r="J377" s="17"/>
      <c r="K377" s="17"/>
    </row>
    <row r="378" spans="2:20" ht="15">
      <c r="B378" s="9"/>
      <c r="C378" s="17"/>
      <c r="D378" s="17"/>
      <c r="E378" s="20"/>
      <c r="F378" s="20"/>
      <c r="G378" s="20"/>
      <c r="H378" s="20"/>
      <c r="I378" s="20"/>
      <c r="J378" s="20"/>
      <c r="K378" s="20"/>
    </row>
    <row r="379" spans="2:20" ht="15">
      <c r="B379" s="9"/>
      <c r="C379" s="17"/>
      <c r="D379" s="15"/>
      <c r="E379" s="15"/>
      <c r="F379" s="15"/>
      <c r="G379" s="15"/>
      <c r="H379" s="15"/>
      <c r="I379" s="15"/>
      <c r="J379" s="15"/>
      <c r="K379" s="15"/>
    </row>
    <row r="380" spans="2:20" ht="15">
      <c r="B380" s="21"/>
      <c r="C380" s="15"/>
      <c r="D380" s="15"/>
      <c r="E380" s="15"/>
      <c r="F380" s="15"/>
      <c r="G380" s="15"/>
      <c r="H380" s="15"/>
      <c r="I380" s="15"/>
      <c r="J380" s="15"/>
      <c r="K380" s="15"/>
    </row>
    <row r="381" spans="2:20" ht="15">
      <c r="B381" s="11"/>
      <c r="C381" s="15"/>
      <c r="D381" s="15"/>
      <c r="E381" s="15"/>
      <c r="F381" s="15"/>
      <c r="G381" s="15"/>
      <c r="H381" s="15"/>
      <c r="I381" s="15"/>
      <c r="J381" s="15"/>
      <c r="K381" s="15"/>
    </row>
    <row r="382" spans="2:20" ht="15">
      <c r="B382" s="11"/>
      <c r="C382" s="15"/>
      <c r="D382" s="15"/>
      <c r="E382" s="15"/>
      <c r="F382" s="15"/>
      <c r="G382" s="15"/>
      <c r="H382" s="15"/>
      <c r="I382" s="15"/>
      <c r="J382" s="15"/>
      <c r="K382" s="15"/>
    </row>
    <row r="383" spans="2:20" ht="15">
      <c r="B383" s="11"/>
      <c r="C383" s="15"/>
      <c r="D383" s="15"/>
      <c r="E383" s="15"/>
      <c r="F383" s="15"/>
      <c r="G383" s="15"/>
      <c r="H383" s="15"/>
      <c r="I383" s="15"/>
      <c r="J383" s="15"/>
      <c r="K383" s="15"/>
      <c r="P383">
        <v>6000</v>
      </c>
      <c r="Q383">
        <v>6000</v>
      </c>
      <c r="R383">
        <v>6000</v>
      </c>
      <c r="S383">
        <v>6000</v>
      </c>
      <c r="T383">
        <v>6000</v>
      </c>
    </row>
    <row r="384" spans="2:20" ht="15">
      <c r="B384" s="11"/>
      <c r="C384" s="15"/>
      <c r="D384" s="15"/>
      <c r="E384" s="15"/>
      <c r="F384" s="15"/>
      <c r="G384" s="15"/>
      <c r="H384" s="15"/>
      <c r="I384" s="15"/>
      <c r="J384" s="15"/>
      <c r="K384" s="15"/>
    </row>
    <row r="385" spans="2:21" ht="15">
      <c r="B385" s="11"/>
      <c r="C385" s="15"/>
      <c r="D385" s="15"/>
      <c r="E385" s="15"/>
      <c r="F385" s="15"/>
      <c r="G385" s="15"/>
      <c r="H385" s="15"/>
      <c r="I385" s="15"/>
      <c r="J385" s="15"/>
      <c r="K385" s="15"/>
      <c r="U385" t="s">
        <v>1231</v>
      </c>
    </row>
    <row r="386" spans="2:21" ht="15">
      <c r="B386" s="12"/>
      <c r="C386" s="15"/>
      <c r="D386" s="15"/>
      <c r="E386" s="15"/>
      <c r="F386" s="15"/>
      <c r="G386" s="15"/>
      <c r="H386" s="15"/>
      <c r="I386" s="15"/>
      <c r="J386" s="15"/>
      <c r="K386" s="15"/>
    </row>
    <row r="387" spans="2:21" ht="15">
      <c r="B387" s="9"/>
      <c r="C387" s="15"/>
      <c r="D387" s="15"/>
      <c r="E387" s="15"/>
      <c r="F387" s="15"/>
      <c r="G387" s="15"/>
      <c r="H387" s="15"/>
      <c r="I387" s="15"/>
      <c r="J387" s="15"/>
      <c r="K387" s="15"/>
    </row>
    <row r="388" spans="2:21" ht="15">
      <c r="B388" s="21"/>
      <c r="C388" s="15"/>
      <c r="D388" s="15"/>
      <c r="E388" s="15"/>
      <c r="F388" s="15"/>
      <c r="G388" s="15"/>
      <c r="H388" s="15"/>
      <c r="I388" s="15"/>
      <c r="J388" s="15"/>
      <c r="K388" s="15"/>
    </row>
    <row r="389" spans="2:21" ht="15">
      <c r="B389" s="11"/>
      <c r="C389" s="15"/>
      <c r="D389" s="15"/>
      <c r="E389" s="15"/>
      <c r="F389" s="15"/>
      <c r="G389" s="15"/>
      <c r="H389" s="15"/>
      <c r="I389" s="15"/>
      <c r="J389" s="15"/>
      <c r="K389" s="15"/>
    </row>
    <row r="390" spans="2:21" ht="15">
      <c r="B390" s="11"/>
      <c r="C390" s="15"/>
      <c r="D390" s="15"/>
      <c r="E390" s="15"/>
      <c r="F390" s="15"/>
      <c r="G390" s="15"/>
      <c r="H390" s="15"/>
      <c r="I390" s="15"/>
      <c r="J390" s="15"/>
      <c r="K390" s="15"/>
    </row>
    <row r="391" spans="2:21" ht="15">
      <c r="B391" s="11"/>
      <c r="C391" s="15"/>
      <c r="D391" s="15"/>
      <c r="E391" s="15"/>
      <c r="F391" s="15"/>
      <c r="G391" s="15"/>
      <c r="H391" s="15"/>
      <c r="I391" s="15"/>
      <c r="J391" s="15"/>
      <c r="K391" s="15"/>
    </row>
    <row r="392" spans="2:21" ht="15">
      <c r="B392" s="11"/>
      <c r="C392" s="15"/>
      <c r="D392" s="15"/>
      <c r="E392" s="15"/>
      <c r="F392" s="15"/>
      <c r="G392" s="15"/>
      <c r="H392" s="15"/>
      <c r="I392" s="15"/>
      <c r="J392" s="15"/>
      <c r="K392" s="15"/>
    </row>
    <row r="393" spans="2:21" ht="15">
      <c r="B393" s="11"/>
      <c r="C393" s="15"/>
      <c r="D393" s="15"/>
      <c r="E393" s="15"/>
      <c r="F393" s="15"/>
      <c r="G393" s="15"/>
      <c r="H393" s="15"/>
      <c r="I393" s="15"/>
      <c r="J393" s="15"/>
      <c r="K393" s="15"/>
    </row>
    <row r="394" spans="2:21" ht="15">
      <c r="B394" s="11"/>
      <c r="C394" s="15"/>
      <c r="D394" s="15"/>
      <c r="E394" s="15"/>
      <c r="F394" s="15"/>
      <c r="G394" s="15"/>
      <c r="H394" s="15"/>
      <c r="I394" s="15"/>
      <c r="J394" s="15"/>
      <c r="K394" s="15"/>
    </row>
    <row r="395" spans="2:21" ht="15">
      <c r="B395" s="11"/>
      <c r="C395" s="15"/>
      <c r="D395" s="15"/>
      <c r="E395" s="15"/>
      <c r="F395" s="15"/>
      <c r="G395" s="15"/>
      <c r="H395" s="15"/>
      <c r="I395" s="15"/>
      <c r="J395" s="15"/>
      <c r="K395" s="15"/>
    </row>
    <row r="396" spans="2:21" ht="15">
      <c r="B396" s="11"/>
      <c r="C396" s="15"/>
      <c r="D396" s="15"/>
      <c r="E396" s="15"/>
      <c r="F396" s="15"/>
      <c r="G396" s="15"/>
      <c r="H396" s="15"/>
      <c r="I396" s="15"/>
      <c r="J396" s="15"/>
      <c r="K396" s="15"/>
    </row>
    <row r="397" spans="2:21" ht="15">
      <c r="B397" s="11"/>
      <c r="C397" s="15"/>
      <c r="D397" s="15"/>
      <c r="E397" s="15"/>
      <c r="F397" s="15"/>
      <c r="G397" s="15"/>
      <c r="H397" s="15"/>
      <c r="I397" s="15"/>
      <c r="J397" s="15"/>
      <c r="K397" s="15"/>
    </row>
    <row r="398" spans="2:21" ht="15">
      <c r="B398" s="12"/>
      <c r="C398" s="15"/>
      <c r="D398" s="15"/>
      <c r="E398" s="15"/>
      <c r="F398" s="15"/>
      <c r="G398" s="15"/>
      <c r="H398" s="15"/>
      <c r="I398" s="15"/>
      <c r="J398" s="15"/>
      <c r="K398" s="15"/>
    </row>
    <row r="399" spans="2:21" ht="15">
      <c r="B399" s="12"/>
      <c r="C399" s="15"/>
      <c r="D399" s="15"/>
      <c r="E399" s="15"/>
      <c r="F399" s="15"/>
      <c r="G399" s="15"/>
      <c r="H399" s="15"/>
      <c r="I399" s="15"/>
      <c r="J399" s="15"/>
      <c r="K399" s="15"/>
    </row>
    <row r="400" spans="2:21" ht="15">
      <c r="B400" s="13"/>
      <c r="C400" s="15"/>
      <c r="D400" s="15"/>
      <c r="E400" s="15"/>
      <c r="F400" s="15"/>
      <c r="G400" s="15"/>
      <c r="H400" s="15"/>
      <c r="I400" s="15"/>
      <c r="J400" s="15"/>
      <c r="K400" s="15"/>
    </row>
    <row r="401" spans="2:11" ht="15">
      <c r="B401" s="13"/>
      <c r="C401" s="15"/>
      <c r="D401" s="15"/>
      <c r="E401" s="15"/>
      <c r="F401" s="15"/>
      <c r="G401" s="15"/>
      <c r="H401" s="15"/>
      <c r="I401" s="15"/>
      <c r="J401" s="15"/>
      <c r="K401" s="15"/>
    </row>
    <row r="402" spans="2:11" ht="15">
      <c r="B402" s="21"/>
      <c r="C402" s="15"/>
      <c r="D402" s="15"/>
      <c r="E402" s="15"/>
      <c r="F402" s="15"/>
      <c r="G402" s="15"/>
      <c r="H402" s="15"/>
      <c r="I402" s="15"/>
      <c r="J402" s="15"/>
      <c r="K402" s="15"/>
    </row>
    <row r="403" spans="2:11" ht="15">
      <c r="B403" s="14"/>
      <c r="C403" s="15"/>
      <c r="D403" s="15"/>
      <c r="E403" s="15"/>
      <c r="F403" s="15"/>
      <c r="G403" s="15"/>
      <c r="H403" s="15"/>
      <c r="I403" s="15"/>
      <c r="J403" s="15"/>
      <c r="K403" s="15"/>
    </row>
    <row r="404" spans="2:11" ht="15">
      <c r="B404" s="14"/>
      <c r="C404" s="15"/>
      <c r="D404" s="15"/>
      <c r="E404" s="15"/>
      <c r="F404" s="15"/>
      <c r="G404" s="15"/>
      <c r="H404" s="15"/>
      <c r="I404" s="15"/>
      <c r="J404" s="15"/>
      <c r="K404" s="15"/>
    </row>
    <row r="405" spans="2:11" ht="15">
      <c r="B405" s="9"/>
      <c r="C405" s="15"/>
      <c r="D405" s="15"/>
      <c r="E405" s="15"/>
      <c r="F405" s="15"/>
      <c r="G405" s="15"/>
      <c r="H405" s="15"/>
      <c r="I405" s="15"/>
      <c r="J405" s="15"/>
      <c r="K405" s="15"/>
    </row>
    <row r="406" spans="2:11" ht="15">
      <c r="B406" s="9"/>
      <c r="C406" s="15"/>
      <c r="D406" s="15"/>
      <c r="E406" s="15"/>
      <c r="F406" s="15"/>
      <c r="G406" s="15"/>
      <c r="H406" s="15"/>
      <c r="I406" s="15"/>
      <c r="J406" s="15"/>
      <c r="K406" s="15"/>
    </row>
    <row r="407" spans="2:11" ht="15">
      <c r="B407" s="9"/>
      <c r="C407" s="15"/>
      <c r="D407" s="15"/>
      <c r="E407" s="15"/>
      <c r="F407" s="15"/>
      <c r="G407" s="15"/>
      <c r="H407" s="15"/>
      <c r="I407" s="15"/>
      <c r="J407" s="15"/>
      <c r="K407" s="15"/>
    </row>
    <row r="408" spans="2:11" ht="15">
      <c r="B408" s="9"/>
      <c r="C408" s="15"/>
      <c r="D408" s="15"/>
      <c r="E408" s="15"/>
      <c r="F408" s="15"/>
      <c r="G408" s="15"/>
      <c r="H408" s="15"/>
      <c r="I408" s="15"/>
      <c r="J408" s="15"/>
      <c r="K408" s="15"/>
    </row>
    <row r="409" spans="2:11" ht="15">
      <c r="B409" s="9"/>
      <c r="C409" s="15"/>
      <c r="D409" s="15"/>
      <c r="E409" s="15"/>
      <c r="F409" s="15"/>
      <c r="G409" s="15"/>
      <c r="H409" s="15"/>
      <c r="I409" s="15"/>
      <c r="J409" s="15"/>
      <c r="K409" s="15"/>
    </row>
    <row r="410" spans="2:11" ht="15">
      <c r="B410" s="9"/>
      <c r="C410" s="15"/>
      <c r="D410" s="15"/>
      <c r="E410" s="15"/>
      <c r="F410" s="15"/>
      <c r="G410" s="15"/>
      <c r="H410" s="15"/>
      <c r="I410" s="15"/>
      <c r="J410" s="15"/>
      <c r="K410" s="15"/>
    </row>
    <row r="411" spans="2:11" ht="15">
      <c r="B411" s="9"/>
      <c r="C411" s="15"/>
      <c r="D411" s="15"/>
      <c r="E411" s="15"/>
      <c r="F411" s="15"/>
      <c r="G411" s="15"/>
      <c r="H411" s="15"/>
      <c r="I411" s="15"/>
      <c r="J411" s="15"/>
      <c r="K411" s="15"/>
    </row>
    <row r="412" spans="2:11" ht="15">
      <c r="B412" s="9"/>
      <c r="C412" s="15"/>
      <c r="D412" s="15"/>
      <c r="E412" s="15"/>
      <c r="F412" s="15"/>
      <c r="G412" s="15"/>
      <c r="H412" s="15"/>
      <c r="I412" s="15"/>
      <c r="J412" s="15"/>
      <c r="K412" s="15"/>
    </row>
    <row r="413" spans="2:11" ht="15">
      <c r="B413" s="9"/>
      <c r="C413" s="15"/>
      <c r="D413" s="15"/>
      <c r="E413" s="15"/>
      <c r="F413" s="15"/>
      <c r="G413" s="15"/>
      <c r="H413" s="15"/>
      <c r="I413" s="15"/>
      <c r="J413" s="15"/>
      <c r="K413" s="15"/>
    </row>
    <row r="414" spans="2:11" ht="15">
      <c r="B414" s="9"/>
      <c r="C414" s="15"/>
      <c r="D414" s="15"/>
      <c r="E414" s="15"/>
      <c r="F414" s="15"/>
      <c r="G414" s="15"/>
      <c r="H414" s="15"/>
      <c r="I414" s="15"/>
      <c r="J414" s="15"/>
      <c r="K414" s="15"/>
    </row>
    <row r="417" spans="2:11" ht="18.75">
      <c r="B417" s="621"/>
      <c r="C417" s="621"/>
      <c r="D417" s="621"/>
      <c r="E417" s="621"/>
      <c r="F417" s="621"/>
      <c r="G417" s="621"/>
      <c r="H417" s="621"/>
      <c r="I417" s="621"/>
      <c r="J417" s="621"/>
      <c r="K417"/>
    </row>
    <row r="418" spans="2:11" ht="15">
      <c r="B418" s="10"/>
      <c r="C418" s="15"/>
      <c r="D418" s="15"/>
      <c r="E418" s="15"/>
      <c r="F418" s="15"/>
      <c r="G418" s="15"/>
      <c r="H418" s="15"/>
      <c r="I418" s="15"/>
      <c r="J418" s="15"/>
      <c r="K418" s="15"/>
    </row>
    <row r="419" spans="2:11">
      <c r="B419" s="625"/>
      <c r="C419" s="625"/>
      <c r="D419" s="625"/>
      <c r="E419" s="625"/>
      <c r="F419" s="625"/>
      <c r="G419" s="625"/>
      <c r="H419" s="625"/>
      <c r="I419" s="625"/>
      <c r="J419" s="625"/>
      <c r="K419"/>
    </row>
    <row r="420" spans="2:11">
      <c r="B420" s="625"/>
      <c r="C420" s="625"/>
      <c r="D420" s="625"/>
      <c r="E420" s="625"/>
      <c r="F420" s="625"/>
      <c r="G420" s="625"/>
      <c r="H420" s="625"/>
      <c r="I420" s="625"/>
      <c r="J420" s="625"/>
      <c r="K420"/>
    </row>
    <row r="421" spans="2:11" ht="18.75" customHeight="1">
      <c r="B421" s="625"/>
      <c r="C421" s="625"/>
      <c r="D421" s="625"/>
      <c r="E421" s="625"/>
      <c r="F421" s="625"/>
      <c r="G421" s="625"/>
      <c r="H421" s="625"/>
      <c r="I421" s="625"/>
      <c r="J421" s="625"/>
      <c r="K421"/>
    </row>
    <row r="422" spans="2:11" ht="15">
      <c r="B422" s="4"/>
      <c r="C422" s="15"/>
      <c r="D422" s="17"/>
      <c r="E422" s="17"/>
      <c r="F422" s="17"/>
      <c r="G422" s="15"/>
      <c r="H422" s="15"/>
      <c r="I422" s="15"/>
      <c r="J422" s="15"/>
      <c r="K422" s="15"/>
    </row>
    <row r="423" spans="2:11" ht="15">
      <c r="B423" s="10"/>
      <c r="C423" s="17"/>
      <c r="D423" s="17"/>
      <c r="E423" s="17"/>
      <c r="F423" s="17"/>
      <c r="G423" s="17"/>
      <c r="H423" s="17"/>
      <c r="I423" s="17"/>
      <c r="J423" s="17"/>
      <c r="K423" s="17"/>
    </row>
    <row r="424" spans="2:11" ht="15">
      <c r="B424" s="9"/>
      <c r="C424" s="17"/>
      <c r="D424" s="17"/>
      <c r="E424" s="20"/>
      <c r="F424" s="20"/>
      <c r="G424" s="20"/>
      <c r="H424" s="20"/>
      <c r="I424" s="20"/>
      <c r="J424" s="20"/>
      <c r="K424" s="20"/>
    </row>
    <row r="425" spans="2:11" ht="15">
      <c r="B425" s="9"/>
      <c r="C425" s="17"/>
      <c r="D425" s="15"/>
      <c r="E425" s="15"/>
      <c r="F425" s="15"/>
      <c r="G425" s="15"/>
      <c r="H425" s="15"/>
      <c r="I425" s="15"/>
      <c r="J425" s="15"/>
      <c r="K425" s="15"/>
    </row>
    <row r="426" spans="2:11" ht="15">
      <c r="B426" s="21"/>
      <c r="C426" s="15"/>
      <c r="D426" s="15"/>
      <c r="E426" s="15"/>
      <c r="F426" s="15"/>
      <c r="G426" s="15"/>
      <c r="H426" s="15"/>
      <c r="I426" s="15"/>
      <c r="J426" s="15"/>
      <c r="K426" s="15"/>
    </row>
    <row r="427" spans="2:11" ht="15">
      <c r="B427" s="11"/>
      <c r="C427" s="15"/>
      <c r="D427" s="15"/>
      <c r="E427" s="15"/>
      <c r="F427" s="15"/>
      <c r="G427" s="15"/>
      <c r="H427" s="15"/>
      <c r="I427" s="15"/>
      <c r="J427" s="15"/>
      <c r="K427" s="15"/>
    </row>
    <row r="428" spans="2:11" ht="15">
      <c r="B428" s="11"/>
      <c r="C428" s="15"/>
      <c r="D428" s="15"/>
      <c r="E428" s="15"/>
      <c r="F428" s="15"/>
      <c r="G428" s="15"/>
      <c r="H428" s="15"/>
      <c r="I428" s="15"/>
      <c r="J428" s="15"/>
      <c r="K428" s="15"/>
    </row>
    <row r="429" spans="2:11" ht="15">
      <c r="B429" s="12"/>
      <c r="C429" s="15"/>
      <c r="D429" s="15"/>
      <c r="E429" s="15"/>
      <c r="F429" s="15"/>
      <c r="G429" s="15"/>
      <c r="H429" s="15"/>
      <c r="I429" s="15"/>
      <c r="J429" s="15"/>
      <c r="K429" s="15"/>
    </row>
    <row r="430" spans="2:11" ht="15">
      <c r="B430" s="9"/>
      <c r="C430" s="15"/>
      <c r="D430" s="15"/>
      <c r="E430" s="15"/>
      <c r="F430" s="15"/>
      <c r="G430" s="15"/>
      <c r="H430" s="15"/>
      <c r="I430" s="15"/>
      <c r="J430" s="15"/>
      <c r="K430" s="15"/>
    </row>
    <row r="431" spans="2:11" ht="15">
      <c r="B431" s="21"/>
      <c r="C431" s="15"/>
      <c r="D431" s="15"/>
      <c r="E431" s="15"/>
      <c r="F431" s="15"/>
      <c r="G431" s="15"/>
      <c r="H431" s="15"/>
      <c r="I431" s="15"/>
      <c r="J431" s="15"/>
      <c r="K431" s="15"/>
    </row>
    <row r="432" spans="2:11" ht="15">
      <c r="B432" s="11"/>
      <c r="C432" s="15"/>
      <c r="D432" s="15"/>
      <c r="E432" s="15"/>
      <c r="F432" s="15"/>
      <c r="G432" s="15"/>
      <c r="H432" s="15"/>
      <c r="I432" s="15"/>
      <c r="J432" s="15"/>
      <c r="K432" s="15"/>
    </row>
    <row r="433" spans="2:11" ht="15">
      <c r="B433" s="11"/>
      <c r="C433" s="15"/>
      <c r="D433" s="15"/>
      <c r="E433" s="15"/>
      <c r="F433" s="15"/>
      <c r="G433" s="15"/>
      <c r="H433" s="15"/>
      <c r="I433" s="15"/>
      <c r="J433" s="15"/>
      <c r="K433" s="15"/>
    </row>
    <row r="434" spans="2:11" ht="15">
      <c r="B434" s="12"/>
      <c r="C434" s="15"/>
      <c r="D434" s="15"/>
      <c r="E434" s="15"/>
      <c r="F434" s="15"/>
      <c r="G434" s="15"/>
      <c r="H434" s="15"/>
      <c r="I434" s="15"/>
      <c r="J434" s="15"/>
      <c r="K434" s="15"/>
    </row>
    <row r="435" spans="2:11" ht="15">
      <c r="B435" s="12"/>
      <c r="C435" s="15"/>
      <c r="D435" s="15"/>
      <c r="E435" s="15"/>
      <c r="F435" s="15"/>
      <c r="G435" s="15"/>
      <c r="H435" s="15"/>
      <c r="I435" s="15"/>
      <c r="J435" s="15"/>
      <c r="K435" s="15"/>
    </row>
    <row r="436" spans="2:11" ht="15">
      <c r="B436" s="13"/>
      <c r="C436" s="15"/>
      <c r="D436" s="15"/>
      <c r="E436" s="15"/>
      <c r="F436" s="15"/>
      <c r="G436" s="15"/>
      <c r="H436" s="15"/>
      <c r="I436" s="15"/>
      <c r="J436" s="15"/>
      <c r="K436" s="15"/>
    </row>
    <row r="437" spans="2:11" ht="15">
      <c r="B437" s="13"/>
      <c r="C437" s="15"/>
      <c r="D437" s="15"/>
      <c r="E437" s="15"/>
      <c r="F437" s="15"/>
      <c r="G437" s="15"/>
      <c r="H437" s="15"/>
      <c r="I437" s="15"/>
      <c r="J437" s="15"/>
      <c r="K437" s="15"/>
    </row>
    <row r="438" spans="2:11" ht="15">
      <c r="B438" s="21"/>
      <c r="C438" s="15"/>
      <c r="D438" s="15"/>
      <c r="E438" s="15"/>
      <c r="F438" s="15"/>
      <c r="G438" s="15"/>
      <c r="H438" s="15"/>
      <c r="I438" s="15"/>
      <c r="J438" s="15"/>
      <c r="K438" s="15"/>
    </row>
    <row r="439" spans="2:11" ht="15">
      <c r="B439" s="14"/>
      <c r="C439" s="15"/>
      <c r="D439" s="15"/>
      <c r="E439" s="15"/>
      <c r="F439" s="15"/>
      <c r="G439" s="15"/>
      <c r="H439" s="15"/>
      <c r="I439" s="15"/>
      <c r="J439" s="15"/>
      <c r="K439" s="15"/>
    </row>
    <row r="440" spans="2:11" ht="15">
      <c r="B440" s="14"/>
      <c r="C440" s="15"/>
      <c r="D440" s="15"/>
      <c r="E440" s="15"/>
      <c r="F440" s="15"/>
      <c r="G440" s="15"/>
      <c r="H440" s="15"/>
      <c r="I440" s="15"/>
      <c r="J440" s="15"/>
      <c r="K440" s="15"/>
    </row>
    <row r="441" spans="2:11" ht="15">
      <c r="B441" s="9"/>
      <c r="C441" s="15"/>
      <c r="D441" s="15"/>
      <c r="E441" s="15"/>
      <c r="F441" s="15"/>
      <c r="G441" s="15"/>
      <c r="H441" s="15"/>
      <c r="I441" s="15"/>
      <c r="J441" s="15"/>
      <c r="K441" s="15"/>
    </row>
    <row r="442" spans="2:11" ht="15">
      <c r="B442" s="9"/>
      <c r="C442" s="15"/>
      <c r="D442" s="15"/>
      <c r="E442" s="15"/>
      <c r="F442" s="15"/>
      <c r="G442" s="15"/>
      <c r="H442" s="15"/>
      <c r="I442" s="15"/>
      <c r="J442" s="15"/>
      <c r="K442" s="15"/>
    </row>
    <row r="443" spans="2:11" ht="15">
      <c r="B443" s="9"/>
      <c r="C443" s="15"/>
      <c r="D443" s="15"/>
      <c r="E443" s="15"/>
      <c r="F443" s="15"/>
      <c r="G443" s="15"/>
      <c r="H443" s="15"/>
      <c r="I443" s="15"/>
      <c r="J443" s="15"/>
      <c r="K443" s="15"/>
    </row>
    <row r="444" spans="2:11" ht="15">
      <c r="B444" s="9"/>
      <c r="C444" s="15"/>
      <c r="D444" s="15"/>
      <c r="E444" s="15"/>
      <c r="F444" s="15"/>
      <c r="G444" s="15"/>
      <c r="H444" s="15"/>
      <c r="I444" s="15"/>
      <c r="J444" s="15"/>
      <c r="K444" s="15"/>
    </row>
    <row r="445" spans="2:11" ht="15">
      <c r="B445" s="9"/>
      <c r="C445" s="15"/>
      <c r="D445" s="15"/>
      <c r="E445" s="15"/>
      <c r="F445" s="15"/>
      <c r="G445" s="15"/>
      <c r="H445" s="15"/>
      <c r="I445" s="15"/>
      <c r="J445" s="15"/>
      <c r="K445" s="15"/>
    </row>
    <row r="446" spans="2:11" ht="15">
      <c r="B446" s="9"/>
      <c r="C446" s="15"/>
      <c r="D446" s="15"/>
      <c r="E446" s="15"/>
      <c r="F446" s="15"/>
      <c r="G446" s="15"/>
      <c r="H446" s="15"/>
      <c r="I446" s="15"/>
      <c r="J446" s="15"/>
      <c r="K446" s="15"/>
    </row>
    <row r="447" spans="2:11" ht="15">
      <c r="B447" s="9"/>
      <c r="C447" s="15"/>
      <c r="D447" s="15"/>
      <c r="E447" s="15"/>
      <c r="F447" s="15"/>
      <c r="G447" s="15"/>
      <c r="H447" s="15"/>
      <c r="I447" s="15"/>
      <c r="J447" s="15"/>
      <c r="K447" s="15"/>
    </row>
    <row r="448" spans="2:11" ht="15">
      <c r="B448" s="9"/>
      <c r="C448" s="15"/>
      <c r="D448" s="15"/>
      <c r="E448" s="15"/>
      <c r="F448" s="15"/>
      <c r="G448" s="15"/>
      <c r="H448" s="15"/>
      <c r="I448" s="15"/>
      <c r="J448" s="15"/>
      <c r="K448" s="15"/>
    </row>
    <row r="449" spans="2:11" ht="15">
      <c r="B449" s="9"/>
      <c r="C449" s="15"/>
      <c r="D449" s="15"/>
      <c r="E449" s="15"/>
      <c r="F449" s="15"/>
      <c r="G449" s="15"/>
      <c r="H449" s="15"/>
      <c r="I449" s="15"/>
      <c r="J449" s="15"/>
      <c r="K449" s="15"/>
    </row>
    <row r="450" spans="2:11" ht="15">
      <c r="B450" s="9"/>
      <c r="C450" s="15"/>
      <c r="D450" s="15"/>
      <c r="E450" s="15"/>
      <c r="F450" s="15"/>
      <c r="G450" s="15"/>
      <c r="H450" s="15"/>
      <c r="I450" s="15"/>
      <c r="J450" s="15"/>
      <c r="K450" s="15"/>
    </row>
    <row r="453" spans="2:11" ht="18.75">
      <c r="B453" s="621"/>
      <c r="C453" s="621"/>
      <c r="D453" s="621"/>
      <c r="E453" s="621"/>
      <c r="F453" s="621"/>
      <c r="G453" s="621"/>
      <c r="H453" s="621"/>
      <c r="I453" s="621"/>
      <c r="J453" s="621"/>
      <c r="K453"/>
    </row>
    <row r="454" spans="2:11" ht="15">
      <c r="B454" s="10"/>
      <c r="C454" s="15"/>
      <c r="D454" s="15"/>
      <c r="E454" s="15"/>
      <c r="F454" s="15"/>
      <c r="G454" s="15"/>
      <c r="H454" s="15"/>
      <c r="I454" s="15"/>
      <c r="J454" s="15"/>
      <c r="K454" s="15"/>
    </row>
    <row r="455" spans="2:11">
      <c r="B455" s="622"/>
      <c r="C455" s="622"/>
      <c r="D455" s="622"/>
      <c r="E455" s="622"/>
      <c r="F455" s="622"/>
      <c r="G455" s="622"/>
      <c r="H455" s="622"/>
      <c r="I455" s="622"/>
      <c r="J455" s="622"/>
      <c r="K455"/>
    </row>
    <row r="456" spans="2:11">
      <c r="B456" s="622"/>
      <c r="C456" s="622"/>
      <c r="D456" s="622"/>
      <c r="E456" s="622"/>
      <c r="F456" s="622"/>
      <c r="G456" s="622"/>
      <c r="H456" s="622"/>
      <c r="I456" s="622"/>
      <c r="J456" s="622"/>
      <c r="K456"/>
    </row>
    <row r="457" spans="2:11">
      <c r="B457" s="622"/>
      <c r="C457" s="622"/>
      <c r="D457" s="622"/>
      <c r="E457" s="622"/>
      <c r="F457" s="622"/>
      <c r="G457" s="622"/>
      <c r="H457" s="622"/>
      <c r="I457" s="622"/>
      <c r="J457" s="622"/>
      <c r="K457"/>
    </row>
    <row r="458" spans="2:11" ht="23.25" customHeight="1">
      <c r="B458" s="622"/>
      <c r="C458" s="622"/>
      <c r="D458" s="622"/>
      <c r="E458" s="622"/>
      <c r="F458" s="622"/>
      <c r="G458" s="622"/>
      <c r="H458" s="622"/>
      <c r="I458" s="622"/>
      <c r="J458" s="622"/>
      <c r="K458"/>
    </row>
    <row r="459" spans="2:11" ht="15">
      <c r="B459" s="4"/>
      <c r="C459" s="15"/>
      <c r="D459" s="17"/>
      <c r="E459" s="17"/>
      <c r="F459" s="17"/>
      <c r="G459" s="15"/>
      <c r="H459" s="15"/>
      <c r="I459" s="15"/>
      <c r="J459" s="15"/>
      <c r="K459" s="15"/>
    </row>
    <row r="460" spans="2:11" ht="15">
      <c r="B460" s="10"/>
      <c r="C460" s="17"/>
      <c r="D460" s="17"/>
      <c r="E460" s="17"/>
      <c r="F460" s="17"/>
      <c r="G460" s="17"/>
      <c r="H460" s="17"/>
      <c r="I460" s="17"/>
      <c r="J460" s="17"/>
      <c r="K460" s="17"/>
    </row>
    <row r="461" spans="2:11" ht="15">
      <c r="B461" s="9"/>
      <c r="C461" s="17"/>
      <c r="D461" s="17"/>
      <c r="E461" s="20"/>
      <c r="F461" s="20"/>
      <c r="G461" s="20"/>
      <c r="H461" s="20"/>
      <c r="I461" s="20"/>
      <c r="J461" s="20"/>
      <c r="K461" s="20"/>
    </row>
    <row r="462" spans="2:11" ht="15">
      <c r="B462" s="9"/>
      <c r="C462" s="17"/>
      <c r="D462" s="15"/>
      <c r="E462" s="15"/>
      <c r="F462" s="15"/>
      <c r="G462" s="15"/>
      <c r="H462" s="15"/>
      <c r="I462" s="15"/>
      <c r="J462" s="15"/>
      <c r="K462" s="15"/>
    </row>
    <row r="463" spans="2:11" ht="15">
      <c r="B463" s="21"/>
      <c r="C463" s="15"/>
      <c r="D463" s="15"/>
      <c r="E463" s="15"/>
      <c r="F463" s="15"/>
      <c r="G463" s="15"/>
      <c r="H463" s="15"/>
      <c r="I463" s="15"/>
      <c r="J463" s="15"/>
      <c r="K463" s="15"/>
    </row>
    <row r="464" spans="2:11" ht="15">
      <c r="B464" s="22"/>
      <c r="C464" s="15"/>
      <c r="D464" s="15"/>
      <c r="E464" s="15"/>
      <c r="F464" s="15"/>
      <c r="G464" s="15"/>
      <c r="H464" s="15"/>
      <c r="I464" s="15"/>
      <c r="J464" s="15"/>
      <c r="K464" s="15"/>
    </row>
    <row r="465" spans="2:11" ht="15">
      <c r="B465" s="11"/>
      <c r="C465" s="15"/>
      <c r="D465" s="15"/>
      <c r="E465" s="15"/>
      <c r="F465" s="15"/>
      <c r="G465" s="15"/>
      <c r="H465" s="15"/>
      <c r="I465" s="15"/>
      <c r="J465" s="15"/>
      <c r="K465" s="15"/>
    </row>
    <row r="466" spans="2:11" ht="15">
      <c r="B466" s="11"/>
      <c r="C466" s="15"/>
      <c r="D466" s="15"/>
      <c r="E466" s="15"/>
      <c r="F466" s="15"/>
      <c r="G466" s="15"/>
      <c r="H466" s="15"/>
      <c r="I466" s="15"/>
      <c r="J466" s="15"/>
      <c r="K466" s="15"/>
    </row>
    <row r="467" spans="2:11" ht="15">
      <c r="B467" s="11"/>
      <c r="C467" s="15"/>
      <c r="D467" s="15"/>
      <c r="E467" s="15"/>
      <c r="F467" s="15"/>
      <c r="G467" s="15"/>
      <c r="H467" s="15"/>
      <c r="I467" s="15"/>
      <c r="J467" s="15"/>
      <c r="K467" s="15"/>
    </row>
    <row r="468" spans="2:11" ht="15">
      <c r="B468" s="11"/>
      <c r="C468" s="15"/>
      <c r="D468" s="15"/>
      <c r="E468" s="15"/>
      <c r="F468" s="15"/>
      <c r="G468" s="15"/>
      <c r="H468" s="15"/>
      <c r="I468" s="15"/>
      <c r="J468" s="15"/>
      <c r="K468" s="15"/>
    </row>
    <row r="469" spans="2:11" ht="15">
      <c r="B469" s="11"/>
      <c r="C469" s="15"/>
      <c r="D469" s="15"/>
      <c r="E469" s="15"/>
      <c r="F469" s="15"/>
      <c r="G469" s="15"/>
      <c r="H469" s="15"/>
      <c r="I469" s="15"/>
      <c r="J469" s="15"/>
      <c r="K469" s="15"/>
    </row>
    <row r="470" spans="2:11" ht="15">
      <c r="B470" s="12"/>
      <c r="C470" s="15"/>
      <c r="D470" s="15"/>
      <c r="E470" s="15"/>
      <c r="F470" s="15"/>
      <c r="G470" s="15"/>
      <c r="H470" s="15"/>
      <c r="I470" s="15"/>
      <c r="J470" s="15"/>
      <c r="K470" s="15"/>
    </row>
    <row r="471" spans="2:11" ht="15">
      <c r="B471" s="9"/>
      <c r="C471" s="15"/>
      <c r="D471" s="15"/>
      <c r="E471" s="15"/>
      <c r="F471" s="15"/>
      <c r="G471" s="15"/>
      <c r="H471" s="15"/>
      <c r="I471" s="15"/>
      <c r="J471" s="15"/>
      <c r="K471" s="15"/>
    </row>
    <row r="472" spans="2:11" ht="15">
      <c r="B472" s="21"/>
      <c r="C472" s="15"/>
      <c r="D472" s="15"/>
      <c r="E472" s="15"/>
      <c r="F472" s="15"/>
      <c r="G472" s="15"/>
      <c r="H472" s="15"/>
      <c r="I472" s="15"/>
      <c r="J472" s="15"/>
      <c r="K472" s="15"/>
    </row>
    <row r="473" spans="2:11" ht="15">
      <c r="B473" s="11"/>
      <c r="C473" s="15"/>
      <c r="D473" s="15"/>
      <c r="E473" s="15"/>
      <c r="F473" s="15"/>
      <c r="G473" s="15"/>
      <c r="H473" s="15"/>
      <c r="I473" s="15"/>
      <c r="J473" s="15"/>
      <c r="K473" s="15"/>
    </row>
    <row r="474" spans="2:11" ht="15">
      <c r="B474" s="11"/>
      <c r="C474" s="15"/>
      <c r="D474" s="15"/>
      <c r="E474" s="15"/>
      <c r="F474" s="15"/>
      <c r="G474" s="15"/>
      <c r="H474" s="15"/>
      <c r="I474" s="15"/>
      <c r="J474" s="15"/>
      <c r="K474" s="15"/>
    </row>
    <row r="475" spans="2:11" ht="15">
      <c r="B475" s="11"/>
      <c r="C475" s="15"/>
      <c r="D475" s="15"/>
      <c r="E475" s="15"/>
      <c r="F475" s="15"/>
      <c r="G475" s="15"/>
      <c r="H475" s="15"/>
      <c r="I475" s="15"/>
      <c r="J475" s="15"/>
      <c r="K475" s="15"/>
    </row>
    <row r="476" spans="2:11" ht="15">
      <c r="B476" s="11"/>
      <c r="C476" s="15"/>
      <c r="D476" s="15"/>
      <c r="E476" s="15"/>
      <c r="F476" s="15"/>
      <c r="G476" s="15"/>
      <c r="H476" s="15"/>
      <c r="I476" s="15"/>
      <c r="J476" s="15"/>
      <c r="K476" s="15"/>
    </row>
    <row r="477" spans="2:11" ht="15">
      <c r="B477" s="11"/>
      <c r="C477" s="15"/>
      <c r="D477" s="15"/>
      <c r="E477" s="15"/>
      <c r="F477" s="15"/>
      <c r="G477" s="15"/>
      <c r="H477" s="15"/>
      <c r="I477" s="15"/>
      <c r="J477" s="15"/>
      <c r="K477" s="15"/>
    </row>
    <row r="478" spans="2:11" ht="15">
      <c r="B478" s="12"/>
      <c r="C478" s="15"/>
      <c r="D478" s="15"/>
      <c r="E478" s="15"/>
      <c r="F478" s="15"/>
      <c r="G478" s="15"/>
      <c r="H478" s="15"/>
      <c r="I478" s="15"/>
      <c r="J478" s="15"/>
      <c r="K478" s="15"/>
    </row>
    <row r="479" spans="2:11" ht="15">
      <c r="B479" s="12"/>
      <c r="C479" s="15"/>
      <c r="D479" s="15"/>
      <c r="E479" s="15"/>
      <c r="F479" s="15"/>
      <c r="G479" s="15"/>
      <c r="H479" s="15"/>
      <c r="I479" s="15"/>
      <c r="J479" s="15"/>
      <c r="K479" s="15"/>
    </row>
    <row r="480" spans="2:11" ht="15">
      <c r="B480" s="13"/>
      <c r="C480" s="15"/>
      <c r="D480" s="15"/>
      <c r="E480" s="15"/>
      <c r="F480" s="15"/>
      <c r="G480" s="15"/>
      <c r="H480" s="15"/>
      <c r="I480" s="15"/>
      <c r="J480" s="15"/>
      <c r="K480" s="15"/>
    </row>
    <row r="481" spans="2:11" ht="15">
      <c r="B481" s="13"/>
      <c r="C481" s="15"/>
      <c r="D481" s="15"/>
      <c r="E481" s="15"/>
      <c r="F481" s="15"/>
      <c r="G481" s="15"/>
      <c r="H481" s="15"/>
      <c r="I481" s="15"/>
      <c r="J481" s="15"/>
      <c r="K481" s="15"/>
    </row>
    <row r="482" spans="2:11" ht="15">
      <c r="B482" s="21"/>
      <c r="C482" s="15"/>
      <c r="D482" s="15"/>
      <c r="E482" s="15"/>
      <c r="F482" s="15"/>
      <c r="G482" s="15"/>
      <c r="H482" s="15"/>
      <c r="I482" s="15"/>
      <c r="J482" s="15"/>
      <c r="K482" s="15"/>
    </row>
    <row r="483" spans="2:11" ht="15">
      <c r="B483" s="14"/>
      <c r="C483" s="15"/>
      <c r="D483" s="15"/>
      <c r="E483" s="15"/>
      <c r="F483" s="15"/>
      <c r="G483" s="15"/>
      <c r="H483" s="15"/>
      <c r="I483" s="15"/>
      <c r="J483" s="15"/>
      <c r="K483" s="15"/>
    </row>
    <row r="484" spans="2:11" ht="15">
      <c r="B484" s="14"/>
      <c r="C484" s="15"/>
      <c r="D484" s="15"/>
      <c r="E484" s="15"/>
      <c r="F484" s="15"/>
      <c r="G484" s="15"/>
      <c r="H484" s="15"/>
      <c r="I484" s="15"/>
      <c r="J484" s="15"/>
      <c r="K484" s="15"/>
    </row>
    <row r="485" spans="2:11" ht="15">
      <c r="B485" s="9"/>
      <c r="C485" s="15"/>
      <c r="D485" s="15"/>
      <c r="E485" s="15"/>
      <c r="F485" s="15"/>
      <c r="G485" s="15"/>
      <c r="H485" s="15"/>
      <c r="I485" s="15"/>
      <c r="J485" s="15"/>
      <c r="K485" s="15"/>
    </row>
    <row r="486" spans="2:11" ht="15">
      <c r="B486" s="9"/>
      <c r="C486" s="15"/>
      <c r="D486" s="15"/>
      <c r="E486" s="15"/>
      <c r="F486" s="15"/>
      <c r="G486" s="15"/>
      <c r="H486" s="15"/>
      <c r="I486" s="15"/>
      <c r="J486" s="15"/>
      <c r="K486" s="15"/>
    </row>
    <row r="487" spans="2:11" ht="15">
      <c r="B487" s="9"/>
      <c r="C487" s="15"/>
      <c r="D487" s="15"/>
      <c r="E487" s="15"/>
      <c r="F487" s="15"/>
      <c r="G487" s="15"/>
      <c r="H487" s="15"/>
      <c r="I487" s="15"/>
      <c r="J487" s="15"/>
      <c r="K487" s="15"/>
    </row>
    <row r="488" spans="2:11" ht="15">
      <c r="B488" s="9"/>
      <c r="C488" s="15"/>
      <c r="D488" s="15"/>
      <c r="E488" s="15"/>
      <c r="F488" s="15"/>
      <c r="G488" s="15"/>
      <c r="H488" s="15"/>
      <c r="I488" s="15"/>
      <c r="J488" s="15"/>
      <c r="K488" s="15"/>
    </row>
    <row r="489" spans="2:11" ht="15">
      <c r="B489" s="9"/>
      <c r="C489" s="15"/>
      <c r="D489" s="15"/>
      <c r="E489" s="15"/>
      <c r="F489" s="15"/>
      <c r="G489" s="15"/>
      <c r="H489" s="15"/>
      <c r="I489" s="15"/>
      <c r="J489" s="15"/>
      <c r="K489" s="15"/>
    </row>
    <row r="490" spans="2:11" ht="15">
      <c r="B490" s="9"/>
      <c r="C490" s="15"/>
      <c r="D490" s="15"/>
      <c r="E490" s="15"/>
      <c r="F490" s="15"/>
      <c r="G490" s="15"/>
      <c r="H490" s="15"/>
      <c r="I490" s="15"/>
      <c r="J490" s="15"/>
      <c r="K490" s="15"/>
    </row>
    <row r="491" spans="2:11" ht="15">
      <c r="B491" s="9"/>
      <c r="C491" s="15"/>
      <c r="D491" s="15"/>
      <c r="E491" s="15"/>
      <c r="F491" s="15"/>
      <c r="G491" s="15"/>
      <c r="H491" s="15"/>
      <c r="I491" s="15"/>
      <c r="J491" s="15"/>
      <c r="K491" s="15"/>
    </row>
    <row r="492" spans="2:11" ht="15">
      <c r="B492" s="9"/>
      <c r="C492" s="15"/>
      <c r="D492" s="15"/>
      <c r="E492" s="15"/>
      <c r="F492" s="15"/>
      <c r="G492" s="15"/>
      <c r="H492" s="15"/>
      <c r="I492" s="15"/>
      <c r="J492" s="15"/>
      <c r="K492" s="15"/>
    </row>
    <row r="493" spans="2:11" ht="15">
      <c r="B493" s="9"/>
      <c r="C493" s="15"/>
      <c r="D493" s="15"/>
      <c r="E493" s="15"/>
      <c r="F493" s="15"/>
      <c r="G493" s="15"/>
      <c r="H493" s="15"/>
      <c r="I493" s="15"/>
      <c r="J493" s="15"/>
      <c r="K493" s="15"/>
    </row>
    <row r="494" spans="2:11" ht="15">
      <c r="B494" s="9"/>
      <c r="C494" s="15"/>
      <c r="D494" s="15"/>
      <c r="E494" s="15"/>
      <c r="F494" s="15"/>
      <c r="G494" s="15"/>
      <c r="H494" s="15"/>
      <c r="I494" s="15"/>
      <c r="J494" s="15"/>
      <c r="K494" s="15"/>
    </row>
    <row r="495" spans="2:11" ht="15">
      <c r="B495" s="9"/>
      <c r="C495" s="15"/>
      <c r="D495" s="15"/>
      <c r="E495" s="15"/>
      <c r="F495" s="15"/>
      <c r="G495" s="15"/>
      <c r="H495" s="15"/>
      <c r="I495" s="15"/>
      <c r="J495" s="15"/>
      <c r="K495" s="15"/>
    </row>
    <row r="498" spans="2:11" ht="18.75">
      <c r="B498" s="621"/>
      <c r="C498" s="621"/>
      <c r="D498" s="621"/>
      <c r="E498" s="621"/>
      <c r="F498" s="621"/>
      <c r="G498" s="621"/>
      <c r="H498" s="621"/>
      <c r="I498" s="621"/>
      <c r="J498" s="621"/>
      <c r="K498"/>
    </row>
    <row r="499" spans="2:11" ht="15">
      <c r="B499" s="10"/>
      <c r="C499" s="15"/>
      <c r="D499" s="15"/>
      <c r="E499" s="15"/>
      <c r="F499" s="15"/>
      <c r="G499" s="15"/>
      <c r="H499" s="15"/>
      <c r="I499" s="15"/>
      <c r="J499" s="15"/>
      <c r="K499" s="15"/>
    </row>
    <row r="500" spans="2:11">
      <c r="B500" s="622"/>
      <c r="C500" s="622"/>
      <c r="D500" s="622"/>
      <c r="E500" s="622"/>
      <c r="F500" s="622"/>
      <c r="G500" s="622"/>
      <c r="H500" s="622"/>
      <c r="I500" s="622"/>
      <c r="J500" s="622"/>
      <c r="K500"/>
    </row>
    <row r="501" spans="2:11">
      <c r="B501" s="622"/>
      <c r="C501" s="622"/>
      <c r="D501" s="622"/>
      <c r="E501" s="622"/>
      <c r="F501" s="622"/>
      <c r="G501" s="622"/>
      <c r="H501" s="622"/>
      <c r="I501" s="622"/>
      <c r="J501" s="622"/>
      <c r="K501"/>
    </row>
    <row r="502" spans="2:11">
      <c r="B502" s="622"/>
      <c r="C502" s="622"/>
      <c r="D502" s="622"/>
      <c r="E502" s="622"/>
      <c r="F502" s="622"/>
      <c r="G502" s="622"/>
      <c r="H502" s="622"/>
      <c r="I502" s="622"/>
      <c r="J502" s="622"/>
      <c r="K502"/>
    </row>
    <row r="503" spans="2:11">
      <c r="B503" s="622"/>
      <c r="C503" s="622"/>
      <c r="D503" s="622"/>
      <c r="E503" s="622"/>
      <c r="F503" s="622"/>
      <c r="G503" s="622"/>
      <c r="H503" s="622"/>
      <c r="I503" s="622"/>
      <c r="J503" s="622"/>
      <c r="K503"/>
    </row>
    <row r="504" spans="2:11" ht="15">
      <c r="B504" s="19"/>
      <c r="C504" s="16"/>
      <c r="D504" s="16"/>
      <c r="E504" s="16"/>
      <c r="F504" s="16"/>
      <c r="G504" s="16"/>
      <c r="H504" s="15"/>
      <c r="I504" s="15"/>
      <c r="J504" s="15"/>
      <c r="K504" s="15"/>
    </row>
    <row r="505" spans="2:11" ht="15">
      <c r="B505" s="4"/>
      <c r="C505" s="15"/>
      <c r="D505" s="17"/>
      <c r="E505" s="17"/>
      <c r="F505" s="17"/>
      <c r="G505" s="15"/>
      <c r="H505" s="15"/>
      <c r="I505" s="15"/>
      <c r="J505" s="15"/>
      <c r="K505" s="15"/>
    </row>
    <row r="506" spans="2:11" ht="15">
      <c r="B506" s="10"/>
      <c r="C506" s="17"/>
      <c r="D506" s="17"/>
      <c r="E506" s="17"/>
      <c r="F506" s="17"/>
      <c r="G506" s="17"/>
      <c r="H506" s="17"/>
      <c r="I506" s="17"/>
      <c r="J506" s="17"/>
      <c r="K506" s="17"/>
    </row>
    <row r="507" spans="2:11" ht="15">
      <c r="B507" s="9"/>
      <c r="C507" s="17"/>
      <c r="D507" s="17"/>
      <c r="E507" s="20"/>
      <c r="F507" s="20"/>
      <c r="G507" s="20"/>
      <c r="H507" s="20"/>
      <c r="I507" s="20"/>
      <c r="J507" s="20"/>
      <c r="K507" s="20"/>
    </row>
    <row r="508" spans="2:11" ht="15">
      <c r="B508" s="9"/>
      <c r="C508" s="17"/>
      <c r="D508" s="15"/>
      <c r="E508" s="15"/>
      <c r="F508" s="15"/>
      <c r="G508" s="15"/>
      <c r="H508" s="15"/>
      <c r="I508" s="15"/>
      <c r="J508" s="15"/>
      <c r="K508" s="15"/>
    </row>
    <row r="509" spans="2:11" ht="15">
      <c r="B509" s="21"/>
      <c r="C509" s="15"/>
      <c r="D509" s="15"/>
      <c r="E509" s="15"/>
      <c r="F509" s="15"/>
      <c r="G509" s="15"/>
      <c r="H509" s="15"/>
      <c r="I509" s="15"/>
      <c r="J509" s="15"/>
      <c r="K509" s="15"/>
    </row>
    <row r="510" spans="2:11" ht="15">
      <c r="B510" s="11"/>
      <c r="C510" s="15"/>
      <c r="D510" s="15"/>
      <c r="E510" s="15"/>
      <c r="F510" s="15"/>
      <c r="G510" s="15"/>
      <c r="H510" s="15"/>
      <c r="I510" s="15"/>
      <c r="J510" s="15"/>
      <c r="K510" s="15"/>
    </row>
    <row r="511" spans="2:11" ht="15">
      <c r="B511" s="11"/>
      <c r="C511" s="15"/>
      <c r="D511" s="15"/>
      <c r="E511" s="15"/>
      <c r="F511" s="15"/>
      <c r="G511" s="15"/>
      <c r="H511" s="15"/>
      <c r="I511" s="15"/>
      <c r="J511" s="15"/>
      <c r="K511" s="15"/>
    </row>
    <row r="512" spans="2:11" ht="15">
      <c r="B512" s="12"/>
      <c r="C512" s="15"/>
      <c r="D512" s="15"/>
      <c r="E512" s="15"/>
      <c r="F512" s="15"/>
      <c r="G512" s="15"/>
      <c r="H512" s="15"/>
      <c r="I512" s="15"/>
      <c r="J512" s="15"/>
      <c r="K512" s="15"/>
    </row>
    <row r="513" spans="2:11" ht="15">
      <c r="B513" s="9"/>
      <c r="C513" s="15"/>
      <c r="D513" s="15"/>
      <c r="E513" s="15"/>
      <c r="F513" s="15"/>
      <c r="G513" s="15"/>
      <c r="H513" s="15"/>
      <c r="I513" s="15"/>
      <c r="J513" s="15"/>
      <c r="K513" s="15"/>
    </row>
    <row r="514" spans="2:11" ht="15">
      <c r="B514" s="21"/>
      <c r="C514" s="15"/>
      <c r="D514" s="15"/>
      <c r="E514" s="15"/>
      <c r="F514" s="15"/>
      <c r="G514" s="15"/>
      <c r="H514" s="15"/>
      <c r="I514" s="15"/>
      <c r="J514" s="15"/>
      <c r="K514" s="15"/>
    </row>
    <row r="515" spans="2:11" ht="15">
      <c r="B515" s="11"/>
      <c r="C515" s="15"/>
      <c r="D515" s="15"/>
      <c r="E515" s="15"/>
      <c r="F515" s="15"/>
      <c r="G515" s="15"/>
      <c r="H515" s="15"/>
      <c r="I515" s="15"/>
      <c r="J515" s="15"/>
      <c r="K515" s="15"/>
    </row>
    <row r="516" spans="2:11" ht="15">
      <c r="B516" s="11"/>
      <c r="C516" s="15"/>
      <c r="D516" s="15"/>
      <c r="E516" s="15"/>
      <c r="F516" s="15"/>
      <c r="G516" s="15"/>
      <c r="H516" s="15"/>
      <c r="I516" s="15"/>
      <c r="J516" s="15"/>
      <c r="K516" s="15"/>
    </row>
    <row r="517" spans="2:11" ht="15">
      <c r="B517" s="11"/>
      <c r="C517" s="15"/>
      <c r="D517" s="15"/>
      <c r="E517" s="15"/>
      <c r="F517" s="15"/>
      <c r="G517" s="15"/>
      <c r="H517" s="15"/>
      <c r="I517" s="15"/>
      <c r="J517" s="15"/>
      <c r="K517" s="15"/>
    </row>
    <row r="518" spans="2:11" ht="15">
      <c r="B518" s="11"/>
      <c r="C518" s="15"/>
      <c r="D518" s="15"/>
      <c r="E518" s="15"/>
      <c r="F518" s="15"/>
      <c r="G518" s="15"/>
      <c r="H518" s="15"/>
      <c r="I518" s="15"/>
      <c r="J518" s="15"/>
      <c r="K518" s="15"/>
    </row>
    <row r="519" spans="2:11" ht="15">
      <c r="B519" s="12"/>
      <c r="C519" s="15"/>
      <c r="D519" s="15"/>
      <c r="E519" s="15"/>
      <c r="F519" s="15"/>
      <c r="G519" s="15"/>
      <c r="H519" s="15"/>
      <c r="I519" s="15"/>
      <c r="J519" s="15"/>
      <c r="K519" s="15"/>
    </row>
    <row r="520" spans="2:11" ht="15">
      <c r="B520" s="12"/>
      <c r="C520" s="15"/>
      <c r="D520" s="15"/>
      <c r="E520" s="15"/>
      <c r="F520" s="15"/>
      <c r="G520" s="15"/>
      <c r="H520" s="15"/>
      <c r="I520" s="15"/>
      <c r="J520" s="15"/>
      <c r="K520" s="15"/>
    </row>
    <row r="521" spans="2:11" ht="15">
      <c r="B521" s="13"/>
      <c r="C521" s="15"/>
      <c r="D521" s="15"/>
      <c r="E521" s="15"/>
      <c r="F521" s="15"/>
      <c r="G521" s="15"/>
      <c r="H521" s="15"/>
      <c r="I521" s="15"/>
      <c r="J521" s="15"/>
      <c r="K521" s="15"/>
    </row>
    <row r="522" spans="2:11" ht="15">
      <c r="B522" s="13"/>
      <c r="C522" s="15"/>
      <c r="D522" s="15"/>
      <c r="E522" s="15"/>
      <c r="F522" s="15"/>
      <c r="G522" s="15"/>
      <c r="H522" s="15"/>
      <c r="I522" s="15"/>
      <c r="J522" s="15"/>
      <c r="K522" s="15"/>
    </row>
    <row r="523" spans="2:11" ht="15">
      <c r="B523" s="21"/>
      <c r="C523" s="15"/>
      <c r="D523" s="15"/>
      <c r="E523" s="15"/>
      <c r="F523" s="15"/>
      <c r="G523" s="15"/>
      <c r="H523" s="15"/>
      <c r="I523" s="15"/>
      <c r="J523" s="15"/>
      <c r="K523" s="15"/>
    </row>
    <row r="524" spans="2:11" ht="15">
      <c r="B524" s="14"/>
      <c r="C524" s="15"/>
      <c r="D524" s="15"/>
      <c r="E524" s="15"/>
      <c r="F524" s="15"/>
      <c r="G524" s="15"/>
      <c r="H524" s="15"/>
      <c r="I524" s="15"/>
      <c r="J524" s="15"/>
      <c r="K524" s="15"/>
    </row>
    <row r="525" spans="2:11" ht="15">
      <c r="B525" s="14"/>
      <c r="C525" s="15"/>
      <c r="D525" s="15"/>
      <c r="E525" s="15"/>
      <c r="F525" s="15"/>
      <c r="G525" s="15"/>
      <c r="H525" s="15"/>
      <c r="I525" s="15"/>
      <c r="J525" s="15"/>
      <c r="K525" s="15"/>
    </row>
    <row r="526" spans="2:11" ht="15">
      <c r="B526" s="9"/>
      <c r="C526" s="15"/>
      <c r="D526" s="15"/>
      <c r="E526" s="15"/>
      <c r="F526" s="15"/>
      <c r="G526" s="15"/>
      <c r="H526" s="15"/>
      <c r="I526" s="15"/>
      <c r="J526" s="15"/>
      <c r="K526" s="15"/>
    </row>
    <row r="527" spans="2:11" ht="15">
      <c r="B527" s="9"/>
      <c r="C527" s="15"/>
      <c r="D527" s="15"/>
      <c r="E527" s="15"/>
      <c r="F527" s="15"/>
      <c r="G527" s="15"/>
      <c r="H527" s="15"/>
      <c r="I527" s="15"/>
      <c r="J527" s="15"/>
      <c r="K527" s="15"/>
    </row>
    <row r="528" spans="2:11" ht="15">
      <c r="B528" s="9"/>
      <c r="C528" s="15"/>
      <c r="D528" s="15"/>
      <c r="E528" s="15"/>
      <c r="F528" s="15"/>
      <c r="G528" s="15"/>
      <c r="H528" s="15"/>
      <c r="I528" s="15"/>
      <c r="J528" s="15"/>
      <c r="K528" s="15"/>
    </row>
    <row r="529" spans="2:11" ht="15">
      <c r="B529" s="9"/>
      <c r="C529" s="15"/>
      <c r="D529" s="15"/>
      <c r="E529" s="15"/>
      <c r="F529" s="15"/>
      <c r="G529" s="15"/>
      <c r="H529" s="15"/>
      <c r="I529" s="15"/>
      <c r="J529" s="15"/>
      <c r="K529" s="15"/>
    </row>
    <row r="530" spans="2:11" ht="15">
      <c r="B530" s="9"/>
      <c r="C530" s="15"/>
      <c r="D530" s="15"/>
      <c r="E530" s="15"/>
      <c r="F530" s="15"/>
      <c r="G530" s="15"/>
      <c r="H530" s="15"/>
      <c r="I530" s="15"/>
      <c r="J530" s="15"/>
      <c r="K530" s="15"/>
    </row>
    <row r="531" spans="2:11" ht="15">
      <c r="B531" s="9"/>
      <c r="C531" s="15"/>
      <c r="D531" s="15"/>
      <c r="E531" s="15"/>
      <c r="F531" s="15"/>
      <c r="G531" s="15"/>
      <c r="H531" s="15"/>
      <c r="I531" s="15"/>
      <c r="J531" s="15"/>
      <c r="K531" s="15"/>
    </row>
    <row r="532" spans="2:11" ht="15">
      <c r="B532" s="9"/>
      <c r="C532" s="15"/>
      <c r="D532" s="15"/>
      <c r="E532" s="15"/>
      <c r="F532" s="15"/>
      <c r="G532" s="15"/>
      <c r="H532" s="15"/>
      <c r="I532" s="15"/>
      <c r="J532" s="15"/>
      <c r="K532" s="15"/>
    </row>
    <row r="533" spans="2:11" ht="15">
      <c r="B533" s="9"/>
      <c r="C533" s="15"/>
      <c r="D533" s="15"/>
      <c r="E533" s="15"/>
      <c r="F533" s="15"/>
      <c r="G533" s="15"/>
      <c r="H533" s="15"/>
      <c r="I533" s="15"/>
      <c r="J533" s="15"/>
      <c r="K533" s="15"/>
    </row>
    <row r="534" spans="2:11" ht="15">
      <c r="B534" s="9"/>
      <c r="C534" s="15"/>
      <c r="D534" s="15"/>
      <c r="E534" s="15"/>
      <c r="F534" s="15"/>
      <c r="G534" s="15"/>
      <c r="H534" s="15"/>
      <c r="I534" s="15"/>
      <c r="J534" s="15"/>
      <c r="K534" s="15"/>
    </row>
    <row r="535" spans="2:11" ht="15">
      <c r="B535" s="9"/>
      <c r="C535" s="15"/>
      <c r="D535" s="15"/>
      <c r="E535" s="15"/>
      <c r="F535" s="15"/>
      <c r="G535" s="15"/>
      <c r="H535" s="15"/>
      <c r="I535" s="15"/>
      <c r="J535" s="15"/>
      <c r="K535" s="15"/>
    </row>
    <row r="538" spans="2:11" ht="18.75">
      <c r="B538" s="621"/>
      <c r="C538" s="621"/>
      <c r="D538" s="621"/>
      <c r="E538" s="621"/>
      <c r="F538" s="621"/>
      <c r="G538" s="621"/>
      <c r="H538" s="621"/>
      <c r="I538" s="621"/>
      <c r="J538" s="621"/>
      <c r="K538"/>
    </row>
    <row r="539" spans="2:11" ht="15">
      <c r="B539" s="10"/>
      <c r="C539" s="15"/>
      <c r="D539" s="15"/>
      <c r="E539" s="15"/>
      <c r="F539" s="15"/>
      <c r="G539" s="15"/>
      <c r="H539" s="15"/>
      <c r="I539" s="15"/>
      <c r="J539" s="15"/>
      <c r="K539" s="15"/>
    </row>
    <row r="540" spans="2:11">
      <c r="B540" s="622"/>
      <c r="C540" s="622"/>
      <c r="D540" s="622"/>
      <c r="E540" s="622"/>
      <c r="F540" s="622"/>
      <c r="G540" s="622"/>
      <c r="H540" s="622"/>
      <c r="I540" s="622"/>
      <c r="J540" s="622"/>
      <c r="K540"/>
    </row>
    <row r="541" spans="2:11">
      <c r="B541" s="622"/>
      <c r="C541" s="622"/>
      <c r="D541" s="622"/>
      <c r="E541" s="622"/>
      <c r="F541" s="622"/>
      <c r="G541" s="622"/>
      <c r="H541" s="622"/>
      <c r="I541" s="622"/>
      <c r="J541" s="622"/>
      <c r="K541"/>
    </row>
    <row r="542" spans="2:11">
      <c r="B542" s="622"/>
      <c r="C542" s="622"/>
      <c r="D542" s="622"/>
      <c r="E542" s="622"/>
      <c r="F542" s="622"/>
      <c r="G542" s="622"/>
      <c r="H542" s="622"/>
      <c r="I542" s="622"/>
      <c r="J542" s="622"/>
      <c r="K542"/>
    </row>
    <row r="543" spans="2:11" ht="15">
      <c r="B543" s="4"/>
      <c r="C543" s="15"/>
      <c r="D543" s="17"/>
      <c r="E543" s="15"/>
      <c r="F543" s="17"/>
      <c r="G543" s="15"/>
      <c r="H543" s="15"/>
      <c r="I543" s="15"/>
      <c r="J543" s="15"/>
      <c r="K543" s="15"/>
    </row>
    <row r="544" spans="2:11" ht="15">
      <c r="B544" s="10"/>
      <c r="C544" s="17"/>
      <c r="D544" s="17"/>
      <c r="E544" s="17"/>
      <c r="F544" s="17"/>
      <c r="G544" s="17"/>
      <c r="H544" s="17"/>
      <c r="I544" s="17"/>
      <c r="J544" s="17"/>
      <c r="K544" s="17"/>
    </row>
    <row r="545" spans="2:11" ht="15">
      <c r="B545" s="9"/>
      <c r="C545" s="17"/>
      <c r="D545" s="17"/>
      <c r="E545" s="20"/>
      <c r="F545" s="20"/>
      <c r="G545" s="20"/>
      <c r="H545" s="20"/>
      <c r="I545" s="20"/>
      <c r="J545" s="20"/>
      <c r="K545" s="20"/>
    </row>
    <row r="546" spans="2:11" ht="15">
      <c r="B546" s="9"/>
      <c r="C546" s="17"/>
      <c r="D546" s="15"/>
      <c r="E546" s="15"/>
      <c r="F546" s="15"/>
      <c r="G546" s="15"/>
      <c r="H546" s="15"/>
      <c r="I546" s="15"/>
      <c r="J546" s="15"/>
      <c r="K546" s="15"/>
    </row>
    <row r="547" spans="2:11" ht="15">
      <c r="B547" s="21"/>
      <c r="C547" s="15"/>
      <c r="D547" s="15"/>
      <c r="E547" s="15"/>
      <c r="F547" s="15"/>
      <c r="G547" s="15"/>
      <c r="H547" s="15"/>
      <c r="I547" s="15"/>
      <c r="J547" s="15"/>
      <c r="K547" s="15"/>
    </row>
    <row r="548" spans="2:11" ht="15">
      <c r="B548" s="22"/>
      <c r="C548" s="15"/>
      <c r="D548" s="15"/>
      <c r="E548" s="15"/>
      <c r="F548" s="15"/>
      <c r="G548" s="15"/>
      <c r="H548" s="15"/>
      <c r="I548" s="15"/>
      <c r="J548" s="15"/>
      <c r="K548" s="15"/>
    </row>
    <row r="549" spans="2:11" ht="15">
      <c r="B549" s="22"/>
      <c r="C549" s="15"/>
      <c r="D549" s="15"/>
      <c r="E549" s="15"/>
      <c r="F549" s="15"/>
      <c r="G549" s="15"/>
      <c r="H549" s="15"/>
      <c r="I549" s="15"/>
      <c r="J549" s="15"/>
      <c r="K549" s="15"/>
    </row>
    <row r="550" spans="2:11" ht="15">
      <c r="B550" s="11"/>
      <c r="C550" s="15"/>
      <c r="D550" s="15"/>
      <c r="E550" s="15"/>
      <c r="F550" s="15"/>
      <c r="G550" s="15"/>
      <c r="H550" s="15"/>
      <c r="I550" s="15"/>
      <c r="J550" s="15"/>
      <c r="K550" s="15"/>
    </row>
    <row r="551" spans="2:11" ht="15">
      <c r="B551" s="11"/>
      <c r="C551" s="15"/>
      <c r="D551" s="15"/>
      <c r="E551" s="15"/>
      <c r="F551" s="15"/>
      <c r="G551" s="15"/>
      <c r="H551" s="15"/>
      <c r="I551" s="15"/>
      <c r="J551" s="15"/>
      <c r="K551" s="15"/>
    </row>
    <row r="552" spans="2:11" ht="15">
      <c r="B552" s="11"/>
      <c r="C552" s="15"/>
      <c r="D552" s="15"/>
      <c r="E552" s="15"/>
      <c r="F552" s="15"/>
      <c r="G552" s="15"/>
      <c r="H552" s="15"/>
      <c r="I552" s="15"/>
      <c r="J552" s="15"/>
      <c r="K552" s="15"/>
    </row>
    <row r="553" spans="2:11" ht="15">
      <c r="B553" s="11"/>
      <c r="C553" s="15"/>
      <c r="D553" s="15"/>
      <c r="E553" s="15"/>
      <c r="F553" s="15"/>
      <c r="G553" s="15"/>
      <c r="H553" s="15"/>
      <c r="I553" s="15"/>
      <c r="J553" s="15"/>
      <c r="K553" s="15"/>
    </row>
    <row r="554" spans="2:11" ht="15">
      <c r="B554" s="11"/>
      <c r="C554" s="15"/>
      <c r="D554" s="15"/>
      <c r="E554" s="15"/>
      <c r="F554" s="15"/>
      <c r="G554" s="15"/>
      <c r="H554" s="15"/>
      <c r="I554" s="15"/>
      <c r="J554" s="15"/>
      <c r="K554" s="15"/>
    </row>
    <row r="555" spans="2:11" ht="15">
      <c r="B555" s="11"/>
      <c r="C555" s="15"/>
      <c r="D555" s="15"/>
      <c r="E555" s="15"/>
      <c r="F555" s="15"/>
      <c r="G555" s="15"/>
      <c r="H555" s="15"/>
      <c r="I555" s="15"/>
      <c r="J555" s="15"/>
      <c r="K555" s="15"/>
    </row>
    <row r="556" spans="2:11" ht="15">
      <c r="B556" s="11"/>
      <c r="C556" s="15"/>
      <c r="D556" s="15"/>
      <c r="E556" s="15"/>
      <c r="F556" s="15"/>
      <c r="G556" s="15"/>
      <c r="H556" s="15"/>
      <c r="I556" s="15"/>
      <c r="J556" s="15"/>
      <c r="K556" s="15"/>
    </row>
    <row r="557" spans="2:11" ht="15">
      <c r="B557" s="12"/>
      <c r="C557" s="15"/>
      <c r="D557" s="15"/>
      <c r="E557" s="15"/>
      <c r="F557" s="15"/>
      <c r="G557" s="15"/>
      <c r="H557" s="15"/>
      <c r="I557" s="15"/>
      <c r="J557" s="15"/>
      <c r="K557" s="15"/>
    </row>
    <row r="558" spans="2:11" ht="15">
      <c r="B558" s="9"/>
      <c r="C558" s="15"/>
      <c r="D558" s="15"/>
      <c r="E558" s="15"/>
      <c r="F558" s="15"/>
      <c r="G558" s="15"/>
      <c r="H558" s="15"/>
      <c r="I558" s="15"/>
      <c r="J558" s="15"/>
      <c r="K558" s="15"/>
    </row>
    <row r="559" spans="2:11" ht="15">
      <c r="B559" s="21"/>
      <c r="C559" s="15"/>
      <c r="D559" s="15"/>
      <c r="E559" s="15"/>
      <c r="F559" s="15"/>
      <c r="G559" s="15"/>
      <c r="H559" s="15"/>
      <c r="I559" s="15"/>
      <c r="J559" s="15"/>
      <c r="K559" s="15"/>
    </row>
    <row r="560" spans="2:11" ht="15">
      <c r="B560" s="11"/>
      <c r="C560" s="15"/>
      <c r="D560" s="15"/>
      <c r="E560" s="15"/>
      <c r="F560" s="15"/>
      <c r="G560" s="15"/>
      <c r="H560" s="15"/>
      <c r="I560" s="15"/>
      <c r="J560" s="15"/>
      <c r="K560" s="15"/>
    </row>
    <row r="561" spans="2:11" ht="15">
      <c r="B561" s="11"/>
      <c r="C561" s="15"/>
      <c r="D561" s="15"/>
      <c r="E561" s="15"/>
      <c r="F561" s="15"/>
      <c r="G561" s="15"/>
      <c r="H561" s="15"/>
      <c r="I561" s="15"/>
      <c r="J561" s="15"/>
      <c r="K561" s="15"/>
    </row>
    <row r="562" spans="2:11" ht="15">
      <c r="B562" s="11"/>
      <c r="C562" s="15"/>
      <c r="D562" s="15"/>
      <c r="E562" s="15"/>
      <c r="F562" s="15"/>
      <c r="G562" s="15"/>
      <c r="H562" s="15"/>
      <c r="I562" s="15"/>
      <c r="J562" s="15"/>
      <c r="K562" s="15"/>
    </row>
    <row r="563" spans="2:11" ht="15">
      <c r="B563" s="11"/>
      <c r="C563" s="15"/>
      <c r="D563" s="15"/>
      <c r="E563" s="15"/>
      <c r="F563" s="15"/>
      <c r="G563" s="15"/>
      <c r="H563" s="15"/>
      <c r="I563" s="15"/>
      <c r="J563" s="15"/>
      <c r="K563" s="15"/>
    </row>
    <row r="564" spans="2:11" ht="15">
      <c r="B564" s="11"/>
      <c r="C564" s="15"/>
      <c r="D564" s="15"/>
      <c r="E564" s="15"/>
      <c r="F564" s="15"/>
      <c r="G564" s="15"/>
      <c r="H564" s="15"/>
      <c r="I564" s="15"/>
      <c r="J564" s="15"/>
      <c r="K564" s="15"/>
    </row>
    <row r="565" spans="2:11" ht="15">
      <c r="B565" s="11"/>
      <c r="C565" s="15"/>
      <c r="D565" s="15"/>
      <c r="E565" s="15"/>
      <c r="F565" s="15"/>
      <c r="G565" s="15"/>
      <c r="H565" s="15"/>
      <c r="I565" s="15"/>
      <c r="J565" s="15"/>
      <c r="K565" s="15"/>
    </row>
    <row r="566" spans="2:11" ht="15">
      <c r="B566" s="11"/>
      <c r="C566" s="15"/>
      <c r="D566" s="15"/>
      <c r="E566" s="15"/>
      <c r="F566" s="15"/>
      <c r="G566" s="15"/>
      <c r="H566" s="15"/>
      <c r="I566" s="15"/>
      <c r="J566" s="15"/>
      <c r="K566" s="15"/>
    </row>
    <row r="567" spans="2:11" ht="15">
      <c r="B567" s="12"/>
      <c r="C567" s="15"/>
      <c r="D567" s="15"/>
      <c r="E567" s="15"/>
      <c r="F567" s="15"/>
      <c r="G567" s="15"/>
      <c r="H567" s="15"/>
      <c r="I567" s="15"/>
      <c r="J567" s="15"/>
      <c r="K567" s="15"/>
    </row>
    <row r="568" spans="2:11" ht="15">
      <c r="B568" s="12"/>
      <c r="C568" s="15"/>
      <c r="D568" s="15"/>
      <c r="E568" s="15"/>
      <c r="F568" s="15"/>
      <c r="G568" s="15"/>
      <c r="H568" s="15"/>
      <c r="I568" s="15"/>
      <c r="J568" s="15"/>
      <c r="K568" s="15"/>
    </row>
    <row r="569" spans="2:11" ht="15">
      <c r="B569" s="13"/>
      <c r="C569" s="15"/>
      <c r="D569" s="15"/>
      <c r="E569" s="15"/>
      <c r="F569" s="15"/>
      <c r="G569" s="15"/>
      <c r="H569" s="15"/>
      <c r="I569" s="15"/>
      <c r="J569" s="15"/>
      <c r="K569" s="15"/>
    </row>
    <row r="570" spans="2:11" ht="15">
      <c r="B570" s="13"/>
      <c r="C570" s="15"/>
      <c r="D570" s="15"/>
      <c r="E570" s="15"/>
      <c r="F570" s="15"/>
      <c r="G570" s="15"/>
      <c r="H570" s="15"/>
      <c r="I570" s="15"/>
      <c r="J570" s="15"/>
      <c r="K570" s="15"/>
    </row>
    <row r="571" spans="2:11" ht="15">
      <c r="B571" s="21"/>
      <c r="C571" s="15"/>
      <c r="D571" s="15"/>
      <c r="E571" s="15"/>
      <c r="F571" s="15"/>
      <c r="G571" s="15"/>
      <c r="H571" s="15"/>
      <c r="I571" s="15"/>
      <c r="J571" s="15"/>
      <c r="K571" s="15"/>
    </row>
    <row r="572" spans="2:11" ht="15">
      <c r="B572" s="14"/>
      <c r="C572" s="15"/>
      <c r="D572" s="15"/>
      <c r="E572" s="15"/>
      <c r="F572" s="15"/>
      <c r="G572" s="15"/>
      <c r="H572" s="15"/>
      <c r="I572" s="15"/>
      <c r="J572" s="15"/>
      <c r="K572" s="15"/>
    </row>
    <row r="573" spans="2:11" ht="15">
      <c r="B573" s="14"/>
      <c r="C573" s="15"/>
      <c r="D573" s="15"/>
      <c r="E573" s="15"/>
      <c r="F573" s="15"/>
      <c r="G573" s="15"/>
      <c r="H573" s="15"/>
      <c r="I573" s="15"/>
      <c r="J573" s="15"/>
      <c r="K573" s="15"/>
    </row>
    <row r="574" spans="2:11" ht="15">
      <c r="B574" s="9"/>
      <c r="C574" s="15"/>
      <c r="D574" s="15"/>
      <c r="E574" s="15"/>
      <c r="F574" s="15"/>
      <c r="G574" s="15"/>
      <c r="H574" s="15"/>
      <c r="I574" s="15"/>
      <c r="J574" s="15"/>
      <c r="K574" s="15"/>
    </row>
    <row r="575" spans="2:11" ht="15">
      <c r="B575" s="9"/>
      <c r="C575" s="15"/>
      <c r="D575" s="15"/>
      <c r="E575" s="15"/>
      <c r="F575" s="15"/>
      <c r="G575" s="15"/>
      <c r="H575" s="15"/>
      <c r="I575" s="15"/>
      <c r="J575" s="15"/>
      <c r="K575" s="15"/>
    </row>
    <row r="576" spans="2:11" ht="15">
      <c r="B576" s="9"/>
      <c r="C576" s="15"/>
      <c r="D576" s="15"/>
      <c r="E576" s="15"/>
      <c r="F576" s="15"/>
      <c r="G576" s="15"/>
      <c r="H576" s="15"/>
      <c r="I576" s="15"/>
      <c r="J576" s="15"/>
      <c r="K576" s="15"/>
    </row>
    <row r="577" spans="2:11" ht="15">
      <c r="B577" s="9"/>
      <c r="C577" s="15"/>
      <c r="D577" s="15"/>
      <c r="E577" s="15"/>
      <c r="F577" s="15"/>
      <c r="G577" s="15"/>
      <c r="H577" s="15"/>
      <c r="I577" s="15"/>
      <c r="J577" s="15"/>
      <c r="K577" s="15"/>
    </row>
    <row r="578" spans="2:11" ht="15">
      <c r="B578" s="9"/>
      <c r="C578" s="15"/>
      <c r="D578" s="15"/>
      <c r="E578" s="15"/>
      <c r="F578" s="15"/>
      <c r="G578" s="15"/>
      <c r="H578" s="15"/>
      <c r="I578" s="15"/>
      <c r="J578" s="15"/>
      <c r="K578" s="15"/>
    </row>
    <row r="579" spans="2:11" ht="15">
      <c r="B579" s="9"/>
      <c r="C579" s="15"/>
      <c r="D579" s="15"/>
      <c r="E579" s="15"/>
      <c r="F579" s="15"/>
      <c r="G579" s="15"/>
      <c r="H579" s="15"/>
      <c r="I579" s="15"/>
      <c r="J579" s="15"/>
      <c r="K579" s="15"/>
    </row>
    <row r="580" spans="2:11" ht="15">
      <c r="B580" s="9"/>
      <c r="C580" s="15"/>
      <c r="D580" s="15"/>
      <c r="E580" s="15"/>
      <c r="F580" s="15"/>
      <c r="G580" s="15"/>
      <c r="H580" s="15"/>
      <c r="I580" s="15"/>
      <c r="J580" s="15"/>
      <c r="K580" s="15"/>
    </row>
    <row r="581" spans="2:11" ht="15">
      <c r="B581" s="9"/>
      <c r="C581" s="15"/>
      <c r="D581" s="15"/>
      <c r="E581" s="15"/>
      <c r="F581" s="15"/>
      <c r="G581" s="15"/>
      <c r="H581" s="15"/>
      <c r="I581" s="15"/>
      <c r="J581" s="15"/>
      <c r="K581" s="15"/>
    </row>
    <row r="582" spans="2:11" ht="15">
      <c r="B582" s="9"/>
      <c r="C582" s="15"/>
      <c r="D582" s="15"/>
      <c r="E582" s="15"/>
      <c r="F582" s="15"/>
      <c r="G582" s="15"/>
      <c r="H582" s="15"/>
      <c r="I582" s="15"/>
      <c r="J582" s="15"/>
      <c r="K582" s="15"/>
    </row>
    <row r="583" spans="2:11" ht="15">
      <c r="B583" s="9"/>
      <c r="C583" s="15"/>
      <c r="D583" s="15"/>
      <c r="E583" s="15"/>
      <c r="F583" s="15"/>
      <c r="G583" s="15"/>
      <c r="H583" s="15"/>
      <c r="I583" s="15"/>
      <c r="J583" s="15"/>
      <c r="K583" s="15"/>
    </row>
    <row r="584" spans="2:11" ht="15">
      <c r="B584" s="9"/>
      <c r="C584" s="15"/>
      <c r="D584" s="15"/>
      <c r="E584" s="15"/>
      <c r="F584" s="15"/>
      <c r="G584" s="15"/>
      <c r="H584" s="15"/>
      <c r="I584" s="15"/>
      <c r="J584" s="15"/>
      <c r="K584" s="15"/>
    </row>
    <row r="585" spans="2:11" ht="15">
      <c r="B585" s="9"/>
      <c r="C585" s="15"/>
      <c r="D585" s="15"/>
      <c r="E585" s="15"/>
      <c r="F585" s="15"/>
      <c r="G585" s="15"/>
      <c r="H585" s="15"/>
      <c r="I585" s="15"/>
      <c r="J585" s="15"/>
      <c r="K585" s="15"/>
    </row>
    <row r="587" spans="2:11" ht="18.75">
      <c r="B587" s="621"/>
      <c r="C587" s="621"/>
      <c r="D587" s="621"/>
      <c r="E587" s="621"/>
      <c r="F587" s="621"/>
      <c r="G587" s="621"/>
      <c r="H587" s="621"/>
      <c r="I587" s="621"/>
      <c r="J587" s="621"/>
      <c r="K587"/>
    </row>
    <row r="588" spans="2:11" ht="15">
      <c r="B588" s="10"/>
      <c r="C588" s="15"/>
      <c r="D588" s="15"/>
      <c r="E588" s="15"/>
      <c r="F588" s="15"/>
      <c r="G588" s="15"/>
      <c r="H588" s="15"/>
      <c r="I588" s="15"/>
      <c r="J588" s="15"/>
      <c r="K588" s="15"/>
    </row>
    <row r="589" spans="2:11">
      <c r="B589" s="622"/>
      <c r="C589" s="622"/>
      <c r="D589" s="622"/>
      <c r="E589" s="622"/>
      <c r="F589" s="622"/>
      <c r="G589" s="622"/>
      <c r="H589" s="622"/>
      <c r="I589" s="622"/>
      <c r="J589" s="622"/>
      <c r="K589"/>
    </row>
    <row r="590" spans="2:11">
      <c r="B590" s="622"/>
      <c r="C590" s="622"/>
      <c r="D590" s="622"/>
      <c r="E590" s="622"/>
      <c r="F590" s="622"/>
      <c r="G590" s="622"/>
      <c r="H590" s="622"/>
      <c r="I590" s="622"/>
      <c r="J590" s="622"/>
      <c r="K590"/>
    </row>
    <row r="591" spans="2:11" ht="15">
      <c r="B591" s="19"/>
      <c r="C591" s="16"/>
      <c r="D591" s="16"/>
      <c r="E591" s="16"/>
      <c r="F591" s="16"/>
      <c r="G591" s="16"/>
      <c r="H591" s="15"/>
      <c r="I591" s="15"/>
      <c r="J591" s="15"/>
      <c r="K591" s="15"/>
    </row>
    <row r="592" spans="2:11" ht="15">
      <c r="B592" s="4"/>
      <c r="C592" s="15"/>
      <c r="D592" s="17"/>
      <c r="E592" s="15"/>
      <c r="F592" s="17"/>
      <c r="G592" s="15"/>
      <c r="H592" s="15"/>
      <c r="I592" s="15"/>
      <c r="J592" s="15"/>
      <c r="K592" s="15"/>
    </row>
    <row r="593" spans="2:11" ht="15">
      <c r="B593" s="10"/>
      <c r="C593" s="17"/>
      <c r="D593" s="17"/>
      <c r="E593" s="17"/>
      <c r="F593" s="17"/>
      <c r="G593" s="17"/>
      <c r="H593" s="17"/>
      <c r="I593" s="17"/>
      <c r="J593" s="17"/>
      <c r="K593" s="17"/>
    </row>
    <row r="594" spans="2:11" ht="15">
      <c r="B594" s="9"/>
      <c r="C594" s="17"/>
      <c r="D594" s="17"/>
      <c r="E594" s="20"/>
      <c r="F594" s="20"/>
      <c r="G594" s="20"/>
      <c r="H594" s="20"/>
      <c r="I594" s="20"/>
      <c r="J594" s="20"/>
      <c r="K594" s="20"/>
    </row>
    <row r="595" spans="2:11" ht="15">
      <c r="B595" s="9"/>
      <c r="C595" s="17"/>
      <c r="D595" s="15"/>
      <c r="E595" s="15"/>
      <c r="F595" s="15"/>
      <c r="G595" s="15"/>
      <c r="H595" s="15"/>
      <c r="I595" s="15"/>
      <c r="J595" s="15"/>
      <c r="K595" s="15"/>
    </row>
    <row r="596" spans="2:11" ht="15">
      <c r="B596" s="21"/>
      <c r="C596" s="15"/>
      <c r="D596" s="15"/>
      <c r="E596" s="15"/>
      <c r="F596" s="15"/>
      <c r="G596" s="15"/>
      <c r="H596" s="15"/>
      <c r="I596" s="15"/>
      <c r="J596" s="15"/>
      <c r="K596" s="15"/>
    </row>
    <row r="597" spans="2:11" ht="15">
      <c r="B597" s="22"/>
      <c r="C597" s="15"/>
      <c r="D597" s="15"/>
      <c r="E597" s="15"/>
      <c r="F597" s="15"/>
      <c r="G597" s="15"/>
      <c r="H597" s="15"/>
      <c r="I597" s="15"/>
      <c r="J597" s="15"/>
      <c r="K597" s="15"/>
    </row>
    <row r="598" spans="2:11" ht="15">
      <c r="B598" s="11"/>
      <c r="C598" s="15"/>
      <c r="D598" s="15"/>
      <c r="E598" s="15"/>
      <c r="F598" s="15"/>
      <c r="G598" s="15"/>
      <c r="H598" s="15"/>
      <c r="I598" s="15"/>
      <c r="J598" s="15"/>
      <c r="K598" s="15"/>
    </row>
    <row r="599" spans="2:11" ht="15">
      <c r="B599" s="11"/>
      <c r="C599" s="15"/>
      <c r="D599" s="15"/>
      <c r="E599" s="15"/>
      <c r="F599" s="15"/>
      <c r="G599" s="15"/>
      <c r="H599" s="15"/>
      <c r="I599" s="15"/>
      <c r="J599" s="15"/>
      <c r="K599" s="15"/>
    </row>
    <row r="600" spans="2:11" ht="15">
      <c r="B600" s="12"/>
      <c r="C600" s="15"/>
      <c r="D600" s="15"/>
      <c r="E600" s="15"/>
      <c r="F600" s="15"/>
      <c r="G600" s="15"/>
      <c r="H600" s="15"/>
      <c r="I600" s="15"/>
      <c r="J600" s="15"/>
      <c r="K600" s="15"/>
    </row>
    <row r="601" spans="2:11" ht="15">
      <c r="B601" s="9"/>
      <c r="C601" s="15"/>
      <c r="D601" s="15"/>
      <c r="E601" s="15"/>
      <c r="F601" s="15"/>
      <c r="G601" s="15"/>
      <c r="H601" s="15"/>
      <c r="I601" s="15"/>
      <c r="J601" s="15"/>
      <c r="K601" s="15"/>
    </row>
    <row r="602" spans="2:11" ht="15">
      <c r="B602" s="21"/>
      <c r="C602" s="15"/>
      <c r="D602" s="15"/>
      <c r="E602" s="15"/>
      <c r="F602" s="15"/>
      <c r="G602" s="15"/>
      <c r="H602" s="15"/>
      <c r="I602" s="15"/>
      <c r="J602" s="15"/>
      <c r="K602" s="15"/>
    </row>
    <row r="603" spans="2:11" ht="15">
      <c r="B603" s="11"/>
      <c r="C603" s="15"/>
      <c r="D603" s="15"/>
      <c r="E603" s="15"/>
      <c r="F603" s="15"/>
      <c r="G603" s="15"/>
      <c r="H603" s="15"/>
      <c r="I603" s="15"/>
      <c r="J603" s="15"/>
      <c r="K603" s="15"/>
    </row>
    <row r="604" spans="2:11" ht="15">
      <c r="B604" s="12"/>
      <c r="C604" s="15"/>
      <c r="D604" s="15"/>
      <c r="E604" s="15"/>
      <c r="F604" s="15"/>
      <c r="G604" s="15"/>
      <c r="H604" s="15"/>
      <c r="I604" s="15"/>
      <c r="J604" s="15"/>
      <c r="K604" s="15"/>
    </row>
    <row r="605" spans="2:11" ht="15">
      <c r="B605" s="12"/>
      <c r="C605" s="15"/>
      <c r="D605" s="15"/>
      <c r="E605" s="15"/>
      <c r="F605" s="15"/>
      <c r="G605" s="15"/>
      <c r="H605" s="15"/>
      <c r="I605" s="15"/>
      <c r="J605" s="15"/>
      <c r="K605" s="15"/>
    </row>
    <row r="606" spans="2:11" ht="15">
      <c r="B606" s="13"/>
      <c r="C606" s="15"/>
      <c r="D606" s="15"/>
      <c r="E606" s="15"/>
      <c r="F606" s="15"/>
      <c r="G606" s="15"/>
      <c r="H606" s="15"/>
      <c r="I606" s="15"/>
      <c r="J606" s="15"/>
      <c r="K606" s="15"/>
    </row>
    <row r="607" spans="2:11" ht="15">
      <c r="B607" s="13"/>
      <c r="C607" s="15"/>
      <c r="D607" s="15"/>
      <c r="E607" s="15"/>
      <c r="F607" s="15"/>
      <c r="G607" s="15"/>
      <c r="H607" s="15"/>
      <c r="I607" s="15"/>
      <c r="J607" s="15"/>
      <c r="K607" s="15"/>
    </row>
    <row r="608" spans="2:11" ht="15">
      <c r="B608" s="21"/>
      <c r="C608" s="15"/>
      <c r="D608" s="15"/>
      <c r="E608" s="15"/>
      <c r="F608" s="15"/>
      <c r="G608" s="15"/>
      <c r="H608" s="15"/>
      <c r="I608" s="15"/>
      <c r="J608" s="15"/>
      <c r="K608" s="15"/>
    </row>
    <row r="609" spans="2:11" ht="15">
      <c r="B609" s="14"/>
      <c r="C609" s="15"/>
      <c r="D609" s="15"/>
      <c r="E609" s="15"/>
      <c r="F609" s="15"/>
      <c r="G609" s="15"/>
      <c r="H609" s="15"/>
      <c r="I609" s="15"/>
      <c r="J609" s="15"/>
      <c r="K609" s="15"/>
    </row>
    <row r="610" spans="2:11" ht="15">
      <c r="B610" s="14"/>
      <c r="C610" s="15"/>
      <c r="D610" s="15"/>
      <c r="E610" s="15"/>
      <c r="F610" s="15"/>
      <c r="G610" s="15"/>
      <c r="H610" s="15"/>
      <c r="I610" s="15"/>
      <c r="J610" s="15"/>
      <c r="K610" s="15"/>
    </row>
    <row r="611" spans="2:11" ht="15">
      <c r="B611" s="9"/>
      <c r="C611" s="15"/>
      <c r="D611" s="15"/>
      <c r="E611" s="15"/>
      <c r="F611" s="15"/>
      <c r="G611" s="15"/>
      <c r="H611" s="15"/>
      <c r="I611" s="15"/>
      <c r="J611" s="15"/>
      <c r="K611" s="15"/>
    </row>
    <row r="612" spans="2:11" ht="15">
      <c r="B612" s="9"/>
      <c r="C612" s="15"/>
      <c r="D612" s="15"/>
      <c r="E612" s="15"/>
      <c r="F612" s="15"/>
      <c r="G612" s="15"/>
      <c r="H612" s="15"/>
      <c r="I612" s="15"/>
      <c r="J612" s="15"/>
      <c r="K612" s="15"/>
    </row>
    <row r="613" spans="2:11" ht="15">
      <c r="B613" s="9"/>
      <c r="C613" s="15"/>
      <c r="D613" s="15"/>
      <c r="E613" s="15"/>
      <c r="F613" s="15"/>
      <c r="G613" s="15"/>
      <c r="H613" s="15"/>
      <c r="I613" s="15"/>
      <c r="J613" s="15"/>
      <c r="K613" s="15"/>
    </row>
    <row r="614" spans="2:11" ht="15">
      <c r="B614" s="9"/>
      <c r="C614" s="15"/>
      <c r="D614" s="15"/>
      <c r="E614" s="15"/>
      <c r="F614" s="15"/>
      <c r="G614" s="15"/>
      <c r="H614" s="15"/>
      <c r="I614" s="15"/>
      <c r="J614" s="15"/>
      <c r="K614" s="15"/>
    </row>
    <row r="615" spans="2:11" ht="15">
      <c r="B615" s="9"/>
      <c r="C615" s="15"/>
      <c r="D615" s="15"/>
      <c r="E615" s="15"/>
      <c r="F615" s="15"/>
      <c r="G615" s="15"/>
      <c r="H615" s="15"/>
      <c r="I615" s="15"/>
      <c r="J615" s="15"/>
      <c r="K615" s="15"/>
    </row>
    <row r="616" spans="2:11" ht="15">
      <c r="B616" s="9"/>
      <c r="C616" s="15"/>
      <c r="D616" s="15"/>
      <c r="E616" s="15"/>
      <c r="F616" s="15"/>
      <c r="G616" s="15"/>
      <c r="H616" s="15"/>
      <c r="I616" s="15"/>
      <c r="J616" s="15"/>
      <c r="K616" s="15"/>
    </row>
    <row r="617" spans="2:11" ht="15">
      <c r="B617" s="9"/>
      <c r="C617" s="15"/>
      <c r="D617" s="15"/>
      <c r="E617" s="15"/>
      <c r="F617" s="15"/>
      <c r="G617" s="15"/>
      <c r="H617" s="15"/>
      <c r="I617" s="15"/>
      <c r="J617" s="15"/>
      <c r="K617" s="15"/>
    </row>
    <row r="618" spans="2:11" ht="15">
      <c r="B618" s="9"/>
      <c r="C618" s="15"/>
      <c r="D618" s="15"/>
      <c r="E618" s="15"/>
      <c r="F618" s="15"/>
      <c r="G618" s="15"/>
      <c r="H618" s="15"/>
      <c r="I618" s="15"/>
      <c r="J618" s="15"/>
      <c r="K618" s="15"/>
    </row>
    <row r="619" spans="2:11" ht="15">
      <c r="B619" s="9"/>
      <c r="C619" s="15"/>
      <c r="D619" s="15"/>
      <c r="E619" s="15"/>
      <c r="F619" s="15"/>
      <c r="G619" s="15"/>
      <c r="H619" s="15"/>
      <c r="I619" s="15"/>
      <c r="J619" s="15"/>
      <c r="K619" s="15"/>
    </row>
    <row r="620" spans="2:11" ht="15">
      <c r="B620" s="9"/>
      <c r="C620" s="15"/>
      <c r="D620" s="15"/>
      <c r="E620" s="15"/>
      <c r="F620" s="15"/>
      <c r="G620" s="15"/>
      <c r="H620" s="15"/>
      <c r="I620" s="15"/>
      <c r="J620" s="15"/>
      <c r="K620" s="15"/>
    </row>
    <row r="621" spans="2:11" ht="15">
      <c r="B621" s="9"/>
      <c r="C621" s="15"/>
      <c r="D621" s="15"/>
      <c r="E621" s="15"/>
      <c r="F621" s="15"/>
      <c r="G621" s="15"/>
      <c r="H621" s="15"/>
      <c r="I621" s="15"/>
      <c r="J621" s="15"/>
      <c r="K621" s="15"/>
    </row>
    <row r="624" spans="2:11" ht="18.75">
      <c r="B624" s="621"/>
      <c r="C624" s="621"/>
      <c r="D624" s="621"/>
      <c r="E624" s="621"/>
      <c r="F624" s="621"/>
      <c r="G624" s="621"/>
      <c r="H624" s="621"/>
      <c r="I624" s="621"/>
      <c r="J624" s="621"/>
      <c r="K624"/>
    </row>
    <row r="625" spans="2:11" ht="15">
      <c r="B625" s="10"/>
      <c r="C625" s="15"/>
      <c r="D625" s="15"/>
      <c r="E625" s="15"/>
      <c r="F625" s="15"/>
      <c r="G625" s="15"/>
      <c r="H625" s="15"/>
      <c r="I625" s="15"/>
      <c r="J625" s="15"/>
      <c r="K625" s="15"/>
    </row>
    <row r="626" spans="2:11">
      <c r="B626" s="622"/>
      <c r="C626" s="622"/>
      <c r="D626" s="622"/>
      <c r="E626" s="622"/>
      <c r="F626" s="622"/>
      <c r="G626" s="622"/>
      <c r="H626" s="622"/>
      <c r="I626" s="622"/>
      <c r="J626" s="622"/>
      <c r="K626"/>
    </row>
    <row r="627" spans="2:11">
      <c r="B627" s="622"/>
      <c r="C627" s="622"/>
      <c r="D627" s="622"/>
      <c r="E627" s="622"/>
      <c r="F627" s="622"/>
      <c r="G627" s="622"/>
      <c r="H627" s="622"/>
      <c r="I627" s="622"/>
      <c r="J627" s="622"/>
      <c r="K627"/>
    </row>
    <row r="628" spans="2:11" ht="15">
      <c r="B628" s="19"/>
      <c r="C628" s="16"/>
      <c r="D628" s="16"/>
      <c r="E628" s="16"/>
      <c r="F628" s="16"/>
      <c r="G628" s="16"/>
      <c r="H628" s="15"/>
      <c r="I628" s="15"/>
      <c r="J628" s="15"/>
      <c r="K628" s="15"/>
    </row>
    <row r="629" spans="2:11" ht="15">
      <c r="B629" s="4"/>
      <c r="C629" s="15"/>
      <c r="D629" s="17"/>
      <c r="E629" s="15"/>
      <c r="F629" s="17"/>
      <c r="G629" s="15"/>
      <c r="H629" s="15"/>
      <c r="I629" s="15"/>
      <c r="J629" s="15"/>
      <c r="K629" s="15"/>
    </row>
    <row r="630" spans="2:11" ht="15">
      <c r="B630" s="10"/>
      <c r="C630" s="17"/>
      <c r="D630" s="17"/>
      <c r="E630" s="17"/>
      <c r="F630" s="17"/>
      <c r="G630" s="17"/>
      <c r="H630" s="17"/>
      <c r="I630" s="17"/>
      <c r="J630" s="17"/>
      <c r="K630" s="17"/>
    </row>
    <row r="631" spans="2:11" ht="15">
      <c r="B631" s="9"/>
      <c r="C631" s="17"/>
      <c r="D631" s="17"/>
      <c r="E631" s="20"/>
      <c r="F631" s="20"/>
      <c r="G631" s="20"/>
      <c r="H631" s="20"/>
      <c r="I631" s="20"/>
      <c r="J631" s="20"/>
      <c r="K631" s="20"/>
    </row>
    <row r="632" spans="2:11" ht="15">
      <c r="B632" s="9"/>
      <c r="C632" s="17"/>
      <c r="D632" s="15"/>
      <c r="E632" s="15"/>
      <c r="F632" s="15"/>
      <c r="G632" s="15"/>
      <c r="H632" s="15"/>
      <c r="I632" s="15"/>
      <c r="J632" s="15"/>
      <c r="K632" s="15"/>
    </row>
    <row r="633" spans="2:11" ht="15">
      <c r="B633" s="21"/>
      <c r="C633" s="15"/>
      <c r="D633" s="15"/>
      <c r="E633" s="15"/>
      <c r="F633" s="15"/>
      <c r="G633" s="15"/>
      <c r="H633" s="15"/>
      <c r="I633" s="15"/>
      <c r="J633" s="15"/>
      <c r="K633" s="15"/>
    </row>
    <row r="634" spans="2:11" ht="15">
      <c r="B634" s="11"/>
      <c r="C634" s="15"/>
      <c r="D634" s="15"/>
      <c r="E634" s="15"/>
      <c r="F634" s="15"/>
      <c r="G634" s="15"/>
      <c r="H634" s="15"/>
      <c r="I634" s="15"/>
      <c r="J634" s="15"/>
      <c r="K634" s="15"/>
    </row>
    <row r="635" spans="2:11" ht="15">
      <c r="B635" s="11"/>
      <c r="C635" s="15"/>
      <c r="D635" s="15"/>
      <c r="E635" s="15"/>
      <c r="F635" s="15"/>
      <c r="G635" s="15"/>
      <c r="H635" s="15"/>
      <c r="I635" s="15"/>
      <c r="J635" s="15"/>
      <c r="K635" s="15"/>
    </row>
    <row r="636" spans="2:11" ht="15">
      <c r="B636" s="11"/>
      <c r="C636" s="15"/>
      <c r="D636" s="15"/>
      <c r="E636" s="15"/>
      <c r="F636" s="15"/>
      <c r="G636" s="15"/>
      <c r="H636" s="15"/>
      <c r="I636" s="15"/>
      <c r="J636" s="15"/>
      <c r="K636" s="15"/>
    </row>
    <row r="637" spans="2:11" ht="15">
      <c r="B637" s="12"/>
      <c r="C637" s="15"/>
      <c r="D637" s="15"/>
      <c r="E637" s="15"/>
      <c r="F637" s="15"/>
      <c r="G637" s="15"/>
      <c r="H637" s="15"/>
      <c r="I637" s="15"/>
      <c r="J637" s="15"/>
      <c r="K637" s="15"/>
    </row>
    <row r="638" spans="2:11" ht="15">
      <c r="B638" s="9"/>
      <c r="C638" s="15"/>
      <c r="D638" s="15"/>
      <c r="E638" s="15"/>
      <c r="F638" s="15"/>
      <c r="G638" s="15"/>
      <c r="H638" s="15"/>
      <c r="I638" s="15"/>
      <c r="J638" s="15"/>
      <c r="K638" s="15"/>
    </row>
    <row r="639" spans="2:11" ht="15">
      <c r="B639" s="21"/>
      <c r="C639" s="15"/>
      <c r="D639" s="15"/>
      <c r="E639" s="15"/>
      <c r="F639" s="15"/>
      <c r="G639" s="15"/>
      <c r="H639" s="15"/>
      <c r="I639" s="15"/>
      <c r="J639" s="15"/>
      <c r="K639" s="15"/>
    </row>
    <row r="640" spans="2:11" ht="15">
      <c r="B640" s="11"/>
      <c r="C640" s="15"/>
      <c r="D640" s="15"/>
      <c r="E640" s="15"/>
      <c r="F640" s="15"/>
      <c r="G640" s="15"/>
      <c r="H640" s="15"/>
      <c r="I640" s="15"/>
      <c r="J640" s="15"/>
      <c r="K640" s="15"/>
    </row>
    <row r="641" spans="2:11" ht="15">
      <c r="B641" s="11"/>
      <c r="C641" s="15"/>
      <c r="D641" s="15"/>
      <c r="E641" s="15"/>
      <c r="F641" s="15"/>
      <c r="G641" s="15"/>
      <c r="H641" s="15"/>
      <c r="I641" s="15"/>
      <c r="J641" s="15"/>
      <c r="K641" s="15"/>
    </row>
    <row r="642" spans="2:11" ht="15">
      <c r="B642" s="12"/>
      <c r="C642" s="15"/>
      <c r="D642" s="15"/>
      <c r="E642" s="15"/>
      <c r="F642" s="15"/>
      <c r="G642" s="15"/>
      <c r="H642" s="15"/>
      <c r="I642" s="15"/>
      <c r="J642" s="15"/>
      <c r="K642" s="15"/>
    </row>
    <row r="643" spans="2:11" ht="15">
      <c r="B643" s="12"/>
      <c r="C643" s="15"/>
      <c r="D643" s="15"/>
      <c r="E643" s="15"/>
      <c r="F643" s="15"/>
      <c r="G643" s="15"/>
      <c r="H643" s="15"/>
      <c r="I643" s="15"/>
      <c r="J643" s="15"/>
      <c r="K643" s="15"/>
    </row>
    <row r="644" spans="2:11" ht="15">
      <c r="B644" s="13"/>
      <c r="C644" s="15"/>
      <c r="D644" s="15"/>
      <c r="E644" s="15"/>
      <c r="F644" s="15"/>
      <c r="G644" s="15"/>
      <c r="H644" s="15"/>
      <c r="I644" s="15"/>
      <c r="J644" s="15"/>
      <c r="K644" s="15"/>
    </row>
    <row r="645" spans="2:11" ht="15">
      <c r="B645" s="13"/>
      <c r="C645" s="15"/>
      <c r="D645" s="15"/>
      <c r="E645" s="15"/>
      <c r="F645" s="15"/>
      <c r="G645" s="15"/>
      <c r="H645" s="15"/>
      <c r="I645" s="15"/>
      <c r="J645" s="15"/>
      <c r="K645" s="15"/>
    </row>
    <row r="646" spans="2:11" ht="15">
      <c r="B646" s="21"/>
      <c r="C646" s="15"/>
      <c r="D646" s="15"/>
      <c r="E646" s="15"/>
      <c r="F646" s="15"/>
      <c r="G646" s="15"/>
      <c r="H646" s="15"/>
      <c r="I646" s="15"/>
      <c r="J646" s="15"/>
      <c r="K646" s="15"/>
    </row>
    <row r="647" spans="2:11" ht="15">
      <c r="B647" s="14"/>
      <c r="C647" s="15"/>
      <c r="D647" s="15"/>
      <c r="E647" s="15"/>
      <c r="F647" s="15"/>
      <c r="G647" s="15"/>
      <c r="H647" s="15"/>
      <c r="I647" s="15"/>
      <c r="J647" s="15"/>
      <c r="K647" s="15"/>
    </row>
    <row r="648" spans="2:11" ht="15">
      <c r="B648" s="14"/>
      <c r="C648" s="15"/>
      <c r="D648" s="15"/>
      <c r="E648" s="15"/>
      <c r="F648" s="15"/>
      <c r="G648" s="15"/>
      <c r="H648" s="15"/>
      <c r="I648" s="15"/>
      <c r="J648" s="15"/>
      <c r="K648" s="15"/>
    </row>
    <row r="649" spans="2:11" ht="15">
      <c r="B649" s="9"/>
      <c r="C649" s="15"/>
      <c r="D649" s="15"/>
      <c r="E649" s="15"/>
      <c r="F649" s="15"/>
      <c r="G649" s="15"/>
      <c r="H649" s="15"/>
      <c r="I649" s="15"/>
      <c r="J649" s="15"/>
      <c r="K649" s="15"/>
    </row>
    <row r="650" spans="2:11" ht="15">
      <c r="B650" s="9"/>
      <c r="C650" s="15"/>
      <c r="D650" s="15"/>
      <c r="E650" s="15"/>
      <c r="F650" s="15"/>
      <c r="G650" s="15"/>
      <c r="H650" s="15"/>
      <c r="I650" s="15"/>
      <c r="J650" s="15"/>
      <c r="K650" s="15"/>
    </row>
    <row r="651" spans="2:11" ht="15">
      <c r="B651" s="9"/>
      <c r="C651" s="15"/>
      <c r="D651" s="15"/>
      <c r="E651" s="15"/>
      <c r="F651" s="15"/>
      <c r="G651" s="15"/>
      <c r="H651" s="15"/>
      <c r="I651" s="15"/>
      <c r="J651" s="15"/>
      <c r="K651" s="15"/>
    </row>
    <row r="652" spans="2:11" ht="15">
      <c r="B652" s="9"/>
      <c r="C652" s="15"/>
      <c r="D652" s="15"/>
      <c r="E652" s="15"/>
      <c r="F652" s="15"/>
      <c r="G652" s="15"/>
      <c r="H652" s="15"/>
      <c r="I652" s="15"/>
      <c r="J652" s="15"/>
      <c r="K652" s="15"/>
    </row>
    <row r="653" spans="2:11" ht="15">
      <c r="B653" s="9"/>
      <c r="C653" s="15"/>
      <c r="D653" s="15"/>
      <c r="E653" s="15"/>
      <c r="F653" s="15"/>
      <c r="G653" s="15"/>
      <c r="H653" s="15"/>
      <c r="I653" s="15"/>
      <c r="J653" s="15"/>
      <c r="K653" s="15"/>
    </row>
    <row r="654" spans="2:11" ht="15">
      <c r="B654" s="9"/>
      <c r="C654" s="15"/>
      <c r="D654" s="15"/>
      <c r="E654" s="15"/>
      <c r="F654" s="15"/>
      <c r="G654" s="15"/>
      <c r="H654" s="15"/>
      <c r="I654" s="15"/>
      <c r="J654" s="15"/>
      <c r="K654" s="15"/>
    </row>
    <row r="655" spans="2:11" ht="15">
      <c r="B655" s="9"/>
      <c r="C655" s="15"/>
      <c r="D655" s="15"/>
      <c r="E655" s="15"/>
      <c r="F655" s="15"/>
      <c r="G655" s="15"/>
      <c r="H655" s="15"/>
      <c r="I655" s="15"/>
      <c r="J655" s="15"/>
      <c r="K655" s="15"/>
    </row>
    <row r="656" spans="2:11" ht="15">
      <c r="B656" s="9"/>
      <c r="C656" s="15"/>
      <c r="D656" s="15"/>
      <c r="E656" s="15"/>
      <c r="F656" s="15"/>
      <c r="G656" s="15"/>
      <c r="H656" s="15"/>
      <c r="I656" s="15"/>
      <c r="J656" s="15"/>
      <c r="K656" s="15"/>
    </row>
    <row r="657" spans="2:11" ht="15">
      <c r="B657" s="9"/>
      <c r="C657" s="15"/>
      <c r="D657" s="15"/>
      <c r="E657" s="15"/>
      <c r="F657" s="15"/>
      <c r="G657" s="15"/>
      <c r="H657" s="15"/>
      <c r="I657" s="15"/>
      <c r="J657" s="15"/>
      <c r="K657" s="15"/>
    </row>
    <row r="658" spans="2:11" ht="15">
      <c r="B658" s="9"/>
      <c r="C658" s="15"/>
      <c r="D658" s="15"/>
      <c r="E658" s="15"/>
      <c r="F658" s="15"/>
      <c r="G658" s="15"/>
      <c r="H658" s="15"/>
      <c r="I658" s="15"/>
      <c r="J658" s="15"/>
      <c r="K658" s="15"/>
    </row>
    <row r="659" spans="2:11" ht="15">
      <c r="B659" s="9"/>
      <c r="C659" s="15"/>
      <c r="D659" s="15"/>
      <c r="E659" s="15"/>
      <c r="F659" s="15"/>
      <c r="G659" s="15"/>
      <c r="H659" s="15"/>
      <c r="I659" s="15"/>
      <c r="J659" s="15"/>
      <c r="K659" s="15"/>
    </row>
    <row r="660" spans="2:11" ht="15">
      <c r="B660" s="9"/>
      <c r="C660" s="15"/>
      <c r="D660" s="15"/>
      <c r="E660" s="15"/>
      <c r="F660" s="15"/>
      <c r="G660" s="15"/>
      <c r="H660" s="15"/>
      <c r="I660" s="15"/>
      <c r="J660" s="15"/>
      <c r="K660" s="15"/>
    </row>
    <row r="662" spans="2:11" ht="18.75">
      <c r="B662" s="621"/>
      <c r="C662" s="621"/>
      <c r="D662" s="621"/>
      <c r="E662" s="621"/>
      <c r="F662" s="621"/>
      <c r="G662" s="621"/>
      <c r="H662" s="621"/>
      <c r="I662" s="621"/>
      <c r="J662" s="621"/>
      <c r="K662"/>
    </row>
    <row r="663" spans="2:11" ht="15">
      <c r="B663" s="10"/>
      <c r="C663" s="15"/>
      <c r="D663" s="15"/>
      <c r="E663" s="15"/>
      <c r="F663" s="15"/>
      <c r="G663" s="15"/>
      <c r="H663" s="15"/>
      <c r="I663" s="15"/>
      <c r="J663" s="15"/>
      <c r="K663" s="15"/>
    </row>
    <row r="664" spans="2:11">
      <c r="B664" s="622"/>
      <c r="C664" s="622"/>
      <c r="D664" s="622"/>
      <c r="E664" s="622"/>
      <c r="F664" s="622"/>
      <c r="G664" s="622"/>
      <c r="H664" s="622"/>
      <c r="I664" s="622"/>
      <c r="J664" s="622"/>
      <c r="K664"/>
    </row>
    <row r="665" spans="2:11" ht="18" customHeight="1">
      <c r="B665" s="622"/>
      <c r="C665" s="622"/>
      <c r="D665" s="622"/>
      <c r="E665" s="622"/>
      <c r="F665" s="622"/>
      <c r="G665" s="622"/>
      <c r="H665" s="622"/>
      <c r="I665" s="622"/>
      <c r="J665" s="622"/>
      <c r="K665"/>
    </row>
    <row r="666" spans="2:11" ht="15">
      <c r="B666" s="4"/>
      <c r="C666" s="15"/>
      <c r="D666" s="17"/>
      <c r="E666" s="15"/>
      <c r="F666" s="17"/>
      <c r="G666" s="15"/>
      <c r="H666" s="15"/>
      <c r="I666" s="15"/>
      <c r="J666" s="15"/>
      <c r="K666" s="15"/>
    </row>
    <row r="667" spans="2:11" ht="15">
      <c r="B667" s="10"/>
      <c r="C667" s="17"/>
      <c r="D667" s="17"/>
      <c r="E667" s="17"/>
      <c r="F667" s="17"/>
      <c r="G667" s="17"/>
      <c r="H667" s="17"/>
      <c r="I667" s="17"/>
      <c r="J667" s="17"/>
      <c r="K667" s="17"/>
    </row>
    <row r="668" spans="2:11" ht="15">
      <c r="B668" s="9"/>
      <c r="C668" s="17"/>
      <c r="D668" s="17"/>
      <c r="E668" s="20"/>
      <c r="F668" s="20"/>
      <c r="G668" s="20"/>
      <c r="H668" s="20"/>
      <c r="I668" s="20"/>
      <c r="J668" s="20"/>
      <c r="K668" s="20"/>
    </row>
    <row r="669" spans="2:11" ht="15">
      <c r="B669" s="9"/>
      <c r="C669" s="17"/>
      <c r="D669" s="15"/>
      <c r="E669" s="15"/>
      <c r="F669" s="15"/>
      <c r="G669" s="15"/>
      <c r="H669" s="15"/>
      <c r="I669" s="15"/>
      <c r="J669" s="15"/>
      <c r="K669" s="15"/>
    </row>
    <row r="670" spans="2:11" ht="15">
      <c r="B670" s="21"/>
      <c r="C670" s="15"/>
      <c r="D670" s="15"/>
      <c r="E670" s="15"/>
      <c r="F670" s="15"/>
      <c r="G670" s="15"/>
      <c r="H670" s="15"/>
      <c r="I670" s="15"/>
      <c r="J670" s="15"/>
      <c r="K670" s="15"/>
    </row>
    <row r="671" spans="2:11" ht="15">
      <c r="B671" s="22"/>
      <c r="C671" s="15"/>
      <c r="D671" s="15"/>
      <c r="E671" s="15"/>
      <c r="F671" s="15"/>
      <c r="G671" s="15"/>
      <c r="H671" s="15"/>
      <c r="I671" s="15"/>
      <c r="J671" s="15"/>
      <c r="K671" s="15"/>
    </row>
    <row r="672" spans="2:11" ht="15">
      <c r="B672" s="11"/>
      <c r="C672" s="15"/>
      <c r="D672" s="15"/>
      <c r="E672" s="15"/>
      <c r="F672" s="15"/>
      <c r="G672" s="15"/>
      <c r="H672" s="15"/>
      <c r="I672" s="15"/>
      <c r="J672" s="15"/>
      <c r="K672" s="15"/>
    </row>
    <row r="673" spans="2:11" ht="15">
      <c r="B673" s="12"/>
      <c r="C673" s="15"/>
      <c r="D673" s="15"/>
      <c r="E673" s="15"/>
      <c r="F673" s="15"/>
      <c r="G673" s="15"/>
      <c r="H673" s="15"/>
      <c r="I673" s="15"/>
      <c r="J673" s="15"/>
      <c r="K673" s="15"/>
    </row>
    <row r="674" spans="2:11" ht="15">
      <c r="B674" s="9"/>
      <c r="C674" s="15"/>
      <c r="D674" s="15"/>
      <c r="E674" s="15"/>
      <c r="F674" s="15"/>
      <c r="G674" s="15"/>
      <c r="H674" s="15"/>
      <c r="I674" s="15"/>
      <c r="J674" s="15"/>
      <c r="K674" s="15"/>
    </row>
    <row r="675" spans="2:11" ht="15">
      <c r="B675" s="21"/>
      <c r="C675" s="15"/>
      <c r="D675" s="15"/>
      <c r="E675" s="15"/>
      <c r="F675" s="15"/>
      <c r="G675" s="15"/>
      <c r="H675" s="15"/>
      <c r="I675" s="15"/>
      <c r="J675" s="15"/>
      <c r="K675" s="15"/>
    </row>
    <row r="676" spans="2:11" ht="15">
      <c r="B676" s="11"/>
      <c r="C676" s="15"/>
      <c r="D676" s="15"/>
      <c r="E676" s="15"/>
      <c r="F676" s="15"/>
      <c r="G676" s="15"/>
      <c r="H676" s="15"/>
      <c r="I676" s="15"/>
      <c r="J676" s="15"/>
      <c r="K676" s="15"/>
    </row>
    <row r="677" spans="2:11" ht="15">
      <c r="B677" s="11"/>
      <c r="C677" s="15"/>
      <c r="D677" s="15"/>
      <c r="E677" s="15"/>
      <c r="F677" s="15"/>
      <c r="G677" s="15"/>
      <c r="H677" s="15"/>
      <c r="I677" s="15"/>
      <c r="J677" s="15"/>
      <c r="K677" s="15"/>
    </row>
    <row r="678" spans="2:11" ht="15">
      <c r="B678" s="11"/>
      <c r="C678" s="15"/>
      <c r="D678" s="15"/>
      <c r="E678" s="15"/>
      <c r="F678" s="15"/>
      <c r="G678" s="15"/>
      <c r="H678" s="15"/>
      <c r="I678" s="15"/>
      <c r="J678" s="15"/>
      <c r="K678" s="15"/>
    </row>
    <row r="679" spans="2:11" ht="15">
      <c r="B679" s="11"/>
      <c r="C679" s="15"/>
      <c r="D679" s="15"/>
      <c r="E679" s="15"/>
      <c r="F679" s="15"/>
      <c r="G679" s="15"/>
      <c r="H679" s="15"/>
      <c r="I679" s="15"/>
      <c r="J679" s="15"/>
      <c r="K679" s="15"/>
    </row>
    <row r="680" spans="2:11" ht="15">
      <c r="B680" s="12"/>
      <c r="C680" s="15"/>
      <c r="D680" s="15"/>
      <c r="E680" s="15"/>
      <c r="F680" s="15"/>
      <c r="G680" s="15"/>
      <c r="H680" s="15"/>
      <c r="I680" s="15"/>
      <c r="J680" s="15"/>
      <c r="K680" s="15"/>
    </row>
    <row r="681" spans="2:11" ht="15">
      <c r="B681" s="12"/>
      <c r="C681" s="15"/>
      <c r="D681" s="15"/>
      <c r="E681" s="15"/>
      <c r="F681" s="15"/>
      <c r="G681" s="15"/>
      <c r="H681" s="15"/>
      <c r="I681" s="15"/>
      <c r="J681" s="15"/>
      <c r="K681" s="15"/>
    </row>
    <row r="682" spans="2:11" ht="15">
      <c r="B682" s="13"/>
      <c r="C682" s="15"/>
      <c r="D682" s="15"/>
      <c r="E682" s="15"/>
      <c r="F682" s="15"/>
      <c r="G682" s="15"/>
      <c r="H682" s="15"/>
      <c r="I682" s="15"/>
      <c r="J682" s="15"/>
      <c r="K682" s="15"/>
    </row>
    <row r="683" spans="2:11" ht="15">
      <c r="B683" s="13"/>
      <c r="C683" s="15"/>
      <c r="D683" s="15"/>
      <c r="E683" s="15"/>
      <c r="F683" s="15"/>
      <c r="G683" s="15"/>
      <c r="H683" s="15"/>
      <c r="I683" s="15"/>
      <c r="J683" s="15"/>
      <c r="K683" s="15"/>
    </row>
    <row r="684" spans="2:11" ht="15">
      <c r="B684" s="21"/>
      <c r="C684" s="15"/>
      <c r="D684" s="15"/>
      <c r="E684" s="15"/>
      <c r="F684" s="15"/>
      <c r="G684" s="15"/>
      <c r="H684" s="15"/>
      <c r="I684" s="15"/>
      <c r="J684" s="15"/>
      <c r="K684" s="15"/>
    </row>
    <row r="685" spans="2:11" ht="15">
      <c r="B685" s="14"/>
      <c r="C685" s="15"/>
      <c r="D685" s="15"/>
      <c r="E685" s="15"/>
      <c r="F685" s="15"/>
      <c r="G685" s="15"/>
      <c r="H685" s="15"/>
      <c r="I685" s="15"/>
      <c r="J685" s="15"/>
      <c r="K685" s="15"/>
    </row>
    <row r="686" spans="2:11" ht="15">
      <c r="B686" s="14"/>
      <c r="C686" s="15"/>
      <c r="D686" s="15"/>
      <c r="E686" s="15"/>
      <c r="F686" s="15"/>
      <c r="G686" s="15"/>
      <c r="H686" s="15"/>
      <c r="I686" s="15"/>
      <c r="J686" s="15"/>
      <c r="K686" s="15"/>
    </row>
    <row r="687" spans="2:11" ht="15">
      <c r="B687" s="9"/>
      <c r="C687" s="15"/>
      <c r="D687" s="15"/>
      <c r="E687" s="15"/>
      <c r="F687" s="15"/>
      <c r="G687" s="15"/>
      <c r="H687" s="15"/>
      <c r="I687" s="15"/>
      <c r="J687" s="15"/>
      <c r="K687" s="15"/>
    </row>
    <row r="688" spans="2:11" ht="15">
      <c r="B688" s="9"/>
      <c r="C688" s="15"/>
      <c r="D688" s="15"/>
      <c r="E688" s="15"/>
      <c r="F688" s="15"/>
      <c r="G688" s="15"/>
      <c r="H688" s="15"/>
      <c r="I688" s="15"/>
      <c r="J688" s="15"/>
      <c r="K688" s="15"/>
    </row>
    <row r="689" spans="2:11" ht="15">
      <c r="B689" s="9"/>
      <c r="C689" s="15"/>
      <c r="D689" s="15"/>
      <c r="E689" s="15"/>
      <c r="F689" s="15"/>
      <c r="G689" s="15"/>
      <c r="H689" s="15"/>
      <c r="I689" s="15"/>
      <c r="J689" s="15"/>
      <c r="K689" s="15"/>
    </row>
    <row r="690" spans="2:11" ht="15">
      <c r="B690" s="9"/>
      <c r="C690" s="15"/>
      <c r="D690" s="15"/>
      <c r="E690" s="15"/>
      <c r="F690" s="15"/>
      <c r="G690" s="15"/>
      <c r="H690" s="15"/>
      <c r="I690" s="15"/>
      <c r="J690" s="15"/>
      <c r="K690" s="15"/>
    </row>
    <row r="691" spans="2:11" ht="15">
      <c r="B691" s="9"/>
      <c r="C691" s="15"/>
      <c r="D691" s="15"/>
      <c r="E691" s="15"/>
      <c r="F691" s="15"/>
      <c r="G691" s="15"/>
      <c r="H691" s="15"/>
      <c r="I691" s="15"/>
      <c r="J691" s="15"/>
      <c r="K691" s="15"/>
    </row>
    <row r="692" spans="2:11" ht="15">
      <c r="B692" s="9"/>
      <c r="C692" s="15"/>
      <c r="D692" s="15"/>
      <c r="E692" s="15"/>
      <c r="F692" s="15"/>
      <c r="G692" s="15"/>
      <c r="H692" s="15"/>
      <c r="I692" s="15"/>
      <c r="J692" s="15"/>
      <c r="K692" s="15"/>
    </row>
    <row r="693" spans="2:11" ht="15">
      <c r="B693" s="9"/>
      <c r="C693" s="15"/>
      <c r="D693" s="15"/>
      <c r="E693" s="15"/>
      <c r="F693" s="15"/>
      <c r="G693" s="15"/>
      <c r="H693" s="15"/>
      <c r="I693" s="15"/>
      <c r="J693" s="15"/>
      <c r="K693" s="15"/>
    </row>
    <row r="694" spans="2:11" ht="15">
      <c r="B694" s="9"/>
      <c r="C694" s="15"/>
      <c r="D694" s="15"/>
      <c r="E694" s="15"/>
      <c r="F694" s="15"/>
      <c r="G694" s="15"/>
      <c r="H694" s="15"/>
      <c r="I694" s="15"/>
      <c r="J694" s="15"/>
      <c r="K694" s="15"/>
    </row>
    <row r="695" spans="2:11" ht="15">
      <c r="B695" s="9"/>
      <c r="C695" s="15"/>
      <c r="D695" s="15"/>
      <c r="E695" s="15"/>
      <c r="F695" s="15"/>
      <c r="G695" s="15"/>
      <c r="H695" s="15"/>
      <c r="I695" s="15"/>
      <c r="J695" s="15"/>
      <c r="K695" s="15"/>
    </row>
    <row r="696" spans="2:11" ht="15">
      <c r="B696" s="9"/>
      <c r="C696" s="15"/>
      <c r="D696" s="15"/>
      <c r="E696" s="15"/>
      <c r="F696" s="15"/>
      <c r="G696" s="15"/>
      <c r="H696" s="15"/>
      <c r="I696" s="15"/>
      <c r="J696" s="15"/>
      <c r="K696" s="15"/>
    </row>
    <row r="697" spans="2:11" ht="15">
      <c r="B697" s="9"/>
      <c r="C697" s="15"/>
      <c r="D697" s="15"/>
      <c r="E697" s="15"/>
      <c r="F697" s="15"/>
      <c r="G697" s="15"/>
      <c r="H697" s="15"/>
      <c r="I697" s="15"/>
      <c r="J697" s="15"/>
      <c r="K697" s="15"/>
    </row>
    <row r="699" spans="2:11" ht="18.75">
      <c r="B699" s="621"/>
      <c r="C699" s="621"/>
      <c r="D699" s="621"/>
      <c r="E699" s="621"/>
      <c r="F699" s="621"/>
      <c r="G699" s="621"/>
      <c r="H699" s="621"/>
      <c r="I699" s="621"/>
      <c r="J699" s="621"/>
      <c r="K699"/>
    </row>
    <row r="700" spans="2:11" ht="15">
      <c r="B700" s="10"/>
      <c r="C700" s="15"/>
      <c r="D700" s="15"/>
      <c r="E700" s="15"/>
      <c r="F700" s="15"/>
      <c r="G700" s="15"/>
      <c r="H700" s="15"/>
      <c r="I700" s="15"/>
      <c r="J700" s="15"/>
      <c r="K700" s="15"/>
    </row>
    <row r="701" spans="2:11">
      <c r="B701" s="622"/>
      <c r="C701" s="622"/>
      <c r="D701" s="622"/>
      <c r="E701" s="622"/>
      <c r="F701" s="622"/>
      <c r="G701" s="622"/>
      <c r="H701" s="622"/>
      <c r="I701" s="622"/>
      <c r="J701" s="622"/>
      <c r="K701"/>
    </row>
    <row r="702" spans="2:11" ht="18.75" customHeight="1">
      <c r="B702" s="622"/>
      <c r="C702" s="622"/>
      <c r="D702" s="622"/>
      <c r="E702" s="622"/>
      <c r="F702" s="622"/>
      <c r="G702" s="622"/>
      <c r="H702" s="622"/>
      <c r="I702" s="622"/>
      <c r="J702" s="622"/>
      <c r="K702"/>
    </row>
    <row r="703" spans="2:11" ht="15">
      <c r="B703" s="19"/>
      <c r="C703" s="16"/>
      <c r="D703" s="16"/>
      <c r="E703" s="16"/>
      <c r="F703" s="16"/>
      <c r="G703" s="16"/>
      <c r="H703" s="16"/>
      <c r="I703" s="15"/>
      <c r="J703" s="15"/>
      <c r="K703" s="15"/>
    </row>
    <row r="704" spans="2:11" ht="15">
      <c r="B704" s="4"/>
      <c r="C704" s="15"/>
      <c r="D704" s="17"/>
      <c r="E704" s="17"/>
      <c r="F704" s="17"/>
      <c r="G704" s="15"/>
      <c r="H704" s="15"/>
      <c r="I704" s="15"/>
      <c r="J704" s="15"/>
      <c r="K704" s="15"/>
    </row>
    <row r="705" spans="2:11" ht="15">
      <c r="B705" s="10"/>
      <c r="C705" s="17"/>
      <c r="D705" s="17"/>
      <c r="E705" s="17"/>
      <c r="F705" s="17"/>
      <c r="G705" s="17"/>
      <c r="H705" s="17"/>
      <c r="I705" s="17"/>
      <c r="J705" s="17"/>
      <c r="K705" s="17"/>
    </row>
    <row r="706" spans="2:11" ht="15">
      <c r="B706" s="9"/>
      <c r="C706" s="17"/>
      <c r="D706" s="17"/>
      <c r="E706" s="20"/>
      <c r="F706" s="20"/>
      <c r="G706" s="20"/>
      <c r="H706" s="20"/>
      <c r="I706" s="20"/>
      <c r="J706" s="20"/>
      <c r="K706" s="20"/>
    </row>
    <row r="707" spans="2:11" ht="15">
      <c r="B707" s="9"/>
      <c r="C707" s="17"/>
      <c r="D707" s="15"/>
      <c r="E707" s="15"/>
      <c r="F707" s="15"/>
      <c r="G707" s="15"/>
      <c r="H707" s="15"/>
      <c r="I707" s="15"/>
      <c r="J707" s="15"/>
      <c r="K707" s="15"/>
    </row>
    <row r="708" spans="2:11" ht="15">
      <c r="B708" s="21"/>
      <c r="C708" s="15"/>
      <c r="D708" s="15"/>
      <c r="E708" s="15"/>
      <c r="F708" s="15"/>
      <c r="G708" s="15"/>
      <c r="H708" s="15"/>
      <c r="I708" s="15"/>
      <c r="J708" s="15"/>
      <c r="K708" s="15"/>
    </row>
    <row r="709" spans="2:11" ht="15">
      <c r="B709" s="22"/>
      <c r="C709" s="15"/>
      <c r="D709" s="15"/>
      <c r="E709" s="15"/>
      <c r="F709" s="15"/>
      <c r="G709" s="15"/>
      <c r="H709" s="15"/>
      <c r="I709" s="15"/>
      <c r="J709" s="15"/>
      <c r="K709" s="15"/>
    </row>
    <row r="710" spans="2:11" ht="15">
      <c r="B710" s="11"/>
      <c r="C710" s="15"/>
      <c r="D710" s="15"/>
      <c r="E710" s="15"/>
      <c r="F710" s="15"/>
      <c r="G710" s="15"/>
      <c r="H710" s="15"/>
      <c r="I710" s="15"/>
      <c r="J710" s="15"/>
      <c r="K710" s="15"/>
    </row>
    <row r="711" spans="2:11" ht="15">
      <c r="B711" s="12"/>
      <c r="C711" s="15"/>
      <c r="D711" s="15"/>
      <c r="E711" s="15"/>
      <c r="F711" s="15"/>
      <c r="G711" s="15"/>
      <c r="H711" s="15"/>
      <c r="I711" s="15"/>
      <c r="J711" s="15"/>
      <c r="K711" s="15"/>
    </row>
    <row r="712" spans="2:11" ht="15">
      <c r="B712" s="9"/>
      <c r="C712" s="15"/>
      <c r="D712" s="15"/>
      <c r="E712" s="15"/>
      <c r="F712" s="15"/>
      <c r="G712" s="15"/>
      <c r="H712" s="15"/>
      <c r="I712" s="15"/>
      <c r="J712" s="15"/>
      <c r="K712" s="15"/>
    </row>
    <row r="713" spans="2:11" ht="15">
      <c r="B713" s="21"/>
      <c r="C713" s="15"/>
      <c r="D713" s="15"/>
      <c r="E713" s="15"/>
      <c r="F713" s="15"/>
      <c r="G713" s="15"/>
      <c r="H713" s="15"/>
      <c r="I713" s="15"/>
      <c r="J713" s="15"/>
      <c r="K713" s="15"/>
    </row>
    <row r="714" spans="2:11" ht="15">
      <c r="B714" s="11"/>
      <c r="C714" s="15"/>
      <c r="D714" s="15"/>
      <c r="E714" s="15"/>
      <c r="F714" s="15"/>
      <c r="G714" s="15"/>
      <c r="H714" s="15"/>
      <c r="I714" s="15"/>
      <c r="J714" s="15"/>
      <c r="K714" s="15"/>
    </row>
    <row r="715" spans="2:11" ht="15">
      <c r="B715" s="11"/>
      <c r="C715" s="15"/>
      <c r="D715" s="15"/>
      <c r="E715" s="15"/>
      <c r="F715" s="15"/>
      <c r="G715" s="15"/>
      <c r="H715" s="15"/>
      <c r="I715" s="15"/>
      <c r="J715" s="15"/>
      <c r="K715" s="15"/>
    </row>
    <row r="716" spans="2:11" ht="15">
      <c r="B716" s="12"/>
      <c r="C716" s="15"/>
      <c r="D716" s="15"/>
      <c r="E716" s="15"/>
      <c r="F716" s="15"/>
      <c r="G716" s="15"/>
      <c r="H716" s="15"/>
      <c r="I716" s="15"/>
      <c r="J716" s="15"/>
      <c r="K716" s="15"/>
    </row>
    <row r="717" spans="2:11" ht="15">
      <c r="B717" s="12"/>
      <c r="C717" s="15"/>
      <c r="D717" s="15"/>
      <c r="E717" s="15"/>
      <c r="F717" s="15"/>
      <c r="G717" s="15"/>
      <c r="H717" s="15"/>
      <c r="I717" s="15"/>
      <c r="J717" s="15"/>
      <c r="K717" s="15"/>
    </row>
    <row r="718" spans="2:11" ht="15">
      <c r="B718" s="13"/>
      <c r="C718" s="15"/>
      <c r="D718" s="15"/>
      <c r="E718" s="15"/>
      <c r="F718" s="15"/>
      <c r="G718" s="15"/>
      <c r="H718" s="15"/>
      <c r="I718" s="15"/>
      <c r="J718" s="15"/>
      <c r="K718" s="15"/>
    </row>
    <row r="719" spans="2:11" ht="15">
      <c r="B719" s="13"/>
      <c r="C719" s="15"/>
      <c r="D719" s="15"/>
      <c r="E719" s="15"/>
      <c r="F719" s="15"/>
      <c r="G719" s="15"/>
      <c r="H719" s="15"/>
      <c r="I719" s="15"/>
      <c r="J719" s="15"/>
      <c r="K719" s="15"/>
    </row>
    <row r="720" spans="2:11" ht="15">
      <c r="B720" s="21"/>
      <c r="C720" s="15"/>
      <c r="D720" s="15"/>
      <c r="E720" s="15"/>
      <c r="F720" s="15"/>
      <c r="G720" s="15"/>
      <c r="H720" s="15"/>
      <c r="I720" s="15"/>
      <c r="J720" s="15"/>
      <c r="K720" s="15"/>
    </row>
    <row r="721" spans="2:11" ht="15">
      <c r="B721" s="14"/>
      <c r="C721" s="15"/>
      <c r="D721" s="15"/>
      <c r="E721" s="15"/>
      <c r="F721" s="15"/>
      <c r="G721" s="15"/>
      <c r="H721" s="15"/>
      <c r="I721" s="15"/>
      <c r="J721" s="15"/>
      <c r="K721" s="15"/>
    </row>
    <row r="722" spans="2:11" ht="15">
      <c r="B722" s="14"/>
      <c r="C722" s="15"/>
      <c r="D722" s="15"/>
      <c r="E722" s="15"/>
      <c r="F722" s="15"/>
      <c r="G722" s="15"/>
      <c r="H722" s="15"/>
      <c r="I722" s="15"/>
      <c r="J722" s="15"/>
      <c r="K722" s="15"/>
    </row>
    <row r="723" spans="2:11" ht="15">
      <c r="B723" s="9"/>
      <c r="C723" s="15"/>
      <c r="D723" s="15"/>
      <c r="E723" s="15"/>
      <c r="F723" s="15"/>
      <c r="G723" s="15"/>
      <c r="H723" s="15"/>
      <c r="I723" s="15"/>
      <c r="J723" s="15"/>
      <c r="K723" s="15"/>
    </row>
    <row r="724" spans="2:11" ht="15">
      <c r="B724" s="9"/>
      <c r="C724" s="15"/>
      <c r="D724" s="15"/>
      <c r="E724" s="15"/>
      <c r="F724" s="15"/>
      <c r="G724" s="15"/>
      <c r="H724" s="15"/>
      <c r="I724" s="15"/>
      <c r="J724" s="15"/>
      <c r="K724" s="15"/>
    </row>
    <row r="725" spans="2:11" ht="15">
      <c r="B725" s="9"/>
      <c r="C725" s="15"/>
      <c r="D725" s="15"/>
      <c r="E725" s="15"/>
      <c r="F725" s="15"/>
      <c r="G725" s="15"/>
      <c r="H725" s="15"/>
      <c r="I725" s="15"/>
      <c r="J725" s="15"/>
      <c r="K725" s="15"/>
    </row>
    <row r="726" spans="2:11" ht="15">
      <c r="B726" s="9"/>
      <c r="C726" s="15"/>
      <c r="D726" s="15"/>
      <c r="E726" s="15"/>
      <c r="F726" s="15"/>
      <c r="G726" s="15"/>
      <c r="H726" s="15"/>
      <c r="I726" s="15"/>
      <c r="J726" s="15"/>
      <c r="K726" s="15"/>
    </row>
    <row r="727" spans="2:11" ht="15">
      <c r="B727" s="9"/>
      <c r="C727" s="15"/>
      <c r="D727" s="15"/>
      <c r="E727" s="15"/>
      <c r="F727" s="15"/>
      <c r="G727" s="15"/>
      <c r="H727" s="15"/>
      <c r="I727" s="15"/>
      <c r="J727" s="15"/>
      <c r="K727" s="15"/>
    </row>
    <row r="728" spans="2:11" ht="15">
      <c r="B728" s="9"/>
      <c r="C728" s="15"/>
      <c r="D728" s="15"/>
      <c r="E728" s="15"/>
      <c r="F728" s="15"/>
      <c r="G728" s="15"/>
      <c r="H728" s="15"/>
      <c r="I728" s="15"/>
      <c r="J728" s="15"/>
      <c r="K728" s="15"/>
    </row>
    <row r="729" spans="2:11" ht="15">
      <c r="B729" s="9"/>
      <c r="C729" s="15"/>
      <c r="D729" s="15"/>
      <c r="E729" s="15"/>
      <c r="F729" s="15"/>
      <c r="G729" s="15"/>
      <c r="H729" s="15"/>
      <c r="I729" s="15"/>
      <c r="J729" s="15"/>
      <c r="K729" s="15"/>
    </row>
    <row r="730" spans="2:11" ht="15">
      <c r="B730" s="9"/>
      <c r="C730" s="15"/>
      <c r="D730" s="15"/>
      <c r="E730" s="15"/>
      <c r="F730" s="15"/>
      <c r="G730" s="15"/>
      <c r="H730" s="15"/>
      <c r="I730" s="15"/>
      <c r="J730" s="15"/>
      <c r="K730" s="15"/>
    </row>
    <row r="731" spans="2:11" ht="15">
      <c r="B731" s="9"/>
      <c r="C731" s="15"/>
      <c r="D731" s="15"/>
      <c r="E731" s="15"/>
      <c r="F731" s="15"/>
      <c r="G731" s="15"/>
      <c r="H731" s="15"/>
      <c r="I731" s="15"/>
      <c r="J731" s="15"/>
      <c r="K731" s="15"/>
    </row>
    <row r="732" spans="2:11" ht="15">
      <c r="B732" s="9"/>
      <c r="C732" s="15"/>
      <c r="D732" s="15"/>
      <c r="E732" s="15"/>
      <c r="F732" s="15"/>
      <c r="G732" s="15"/>
      <c r="H732" s="15"/>
      <c r="I732" s="15"/>
      <c r="J732" s="15"/>
      <c r="K732" s="15"/>
    </row>
    <row r="733" spans="2:11" ht="15">
      <c r="B733" s="9"/>
      <c r="C733" s="15"/>
      <c r="D733" s="15"/>
      <c r="E733" s="15"/>
      <c r="F733" s="15"/>
      <c r="G733" s="15"/>
      <c r="H733" s="15"/>
      <c r="I733" s="15"/>
      <c r="J733" s="15"/>
      <c r="K733" s="15"/>
    </row>
    <row r="734" spans="2:11" ht="15">
      <c r="B734" s="9"/>
      <c r="C734" s="15"/>
      <c r="D734" s="15"/>
      <c r="E734" s="15"/>
      <c r="F734" s="15"/>
      <c r="G734" s="15"/>
      <c r="H734" s="15"/>
      <c r="I734" s="15"/>
      <c r="J734" s="15"/>
      <c r="K734" s="15"/>
    </row>
    <row r="735" spans="2:11" ht="15">
      <c r="B735" s="9"/>
      <c r="C735" s="15"/>
      <c r="D735" s="15"/>
      <c r="E735" s="15"/>
      <c r="F735" s="15"/>
      <c r="G735" s="15"/>
      <c r="H735" s="15"/>
      <c r="I735" s="15"/>
      <c r="J735" s="15"/>
      <c r="K735" s="15"/>
    </row>
    <row r="736" spans="2:11" ht="18.75">
      <c r="B736" s="621"/>
      <c r="C736" s="621"/>
      <c r="D736" s="621"/>
      <c r="E736" s="621"/>
      <c r="F736" s="621"/>
      <c r="G736" s="621"/>
      <c r="H736" s="621"/>
      <c r="I736" s="621"/>
      <c r="J736" s="621"/>
      <c r="K736"/>
    </row>
    <row r="737" spans="2:11" ht="15">
      <c r="B737" s="10"/>
      <c r="C737" s="15"/>
      <c r="D737" s="15"/>
      <c r="E737" s="15"/>
      <c r="F737" s="15"/>
      <c r="G737" s="15"/>
      <c r="H737" s="15"/>
      <c r="I737" s="15"/>
      <c r="J737" s="15"/>
      <c r="K737" s="15"/>
    </row>
    <row r="738" spans="2:11" ht="15">
      <c r="B738" s="622"/>
      <c r="C738" s="622"/>
      <c r="D738" s="622"/>
      <c r="E738" s="622"/>
      <c r="F738" s="622"/>
      <c r="G738" s="622"/>
      <c r="H738" s="622"/>
      <c r="I738" s="622"/>
      <c r="J738" s="622"/>
      <c r="K738"/>
    </row>
    <row r="739" spans="2:11" ht="15">
      <c r="B739" s="19"/>
      <c r="C739" s="16"/>
      <c r="D739" s="16"/>
      <c r="E739" s="16"/>
      <c r="F739" s="16"/>
      <c r="G739" s="16"/>
      <c r="H739" s="16"/>
      <c r="I739" s="15"/>
      <c r="J739" s="15"/>
      <c r="K739" s="15"/>
    </row>
    <row r="740" spans="2:11" ht="15">
      <c r="B740" s="4"/>
      <c r="C740" s="15"/>
      <c r="D740" s="17"/>
      <c r="E740" s="15"/>
      <c r="F740" s="17"/>
      <c r="G740" s="15"/>
      <c r="H740" s="15"/>
      <c r="I740" s="15"/>
      <c r="J740" s="15"/>
      <c r="K740" s="15"/>
    </row>
    <row r="741" spans="2:11" ht="15">
      <c r="B741" s="10"/>
      <c r="C741" s="17"/>
      <c r="D741" s="17"/>
      <c r="E741" s="17"/>
      <c r="F741" s="17"/>
      <c r="G741" s="17"/>
      <c r="H741" s="17"/>
      <c r="I741" s="17"/>
      <c r="J741" s="17"/>
      <c r="K741" s="17"/>
    </row>
    <row r="742" spans="2:11" ht="15">
      <c r="B742" s="9"/>
      <c r="C742" s="17"/>
      <c r="D742" s="17"/>
      <c r="E742" s="20"/>
      <c r="F742" s="20"/>
      <c r="G742" s="20"/>
      <c r="H742" s="20"/>
      <c r="I742" s="20"/>
      <c r="J742" s="20"/>
      <c r="K742" s="20"/>
    </row>
    <row r="743" spans="2:11" ht="15">
      <c r="B743" s="9"/>
      <c r="C743" s="17"/>
      <c r="D743" s="15"/>
      <c r="E743" s="15"/>
      <c r="F743" s="15"/>
      <c r="G743" s="15"/>
      <c r="H743" s="15"/>
      <c r="I743" s="15"/>
      <c r="J743" s="15"/>
      <c r="K743" s="15"/>
    </row>
    <row r="744" spans="2:11" ht="15">
      <c r="B744" s="21"/>
      <c r="C744" s="15"/>
      <c r="D744" s="15"/>
      <c r="E744" s="15"/>
      <c r="F744" s="15"/>
      <c r="G744" s="15"/>
      <c r="H744" s="15"/>
      <c r="I744" s="15"/>
      <c r="J744" s="15"/>
      <c r="K744" s="15"/>
    </row>
    <row r="745" spans="2:11" ht="15">
      <c r="B745" s="22"/>
      <c r="C745" s="15"/>
      <c r="D745" s="15"/>
      <c r="E745" s="15"/>
      <c r="F745" s="15"/>
      <c r="G745" s="15"/>
      <c r="H745" s="15"/>
      <c r="I745" s="15"/>
      <c r="J745" s="15"/>
      <c r="K745" s="15"/>
    </row>
    <row r="746" spans="2:11" ht="15">
      <c r="B746" s="11"/>
      <c r="C746" s="15"/>
      <c r="D746" s="15"/>
      <c r="E746" s="15"/>
      <c r="F746" s="15"/>
      <c r="G746" s="15"/>
      <c r="H746" s="15"/>
      <c r="I746" s="15"/>
      <c r="J746" s="15"/>
      <c r="K746" s="15"/>
    </row>
    <row r="747" spans="2:11" ht="15">
      <c r="B747" s="12"/>
      <c r="C747" s="15"/>
      <c r="D747" s="15"/>
      <c r="E747" s="15"/>
      <c r="F747" s="15"/>
      <c r="G747" s="15"/>
      <c r="H747" s="15"/>
      <c r="I747" s="15"/>
      <c r="J747" s="15"/>
      <c r="K747" s="15"/>
    </row>
    <row r="748" spans="2:11" ht="15">
      <c r="B748" s="9"/>
      <c r="C748" s="15"/>
      <c r="D748" s="15"/>
      <c r="E748" s="15"/>
      <c r="F748" s="15"/>
      <c r="G748" s="15"/>
      <c r="H748" s="15"/>
      <c r="I748" s="15"/>
      <c r="J748" s="15"/>
      <c r="K748" s="15"/>
    </row>
    <row r="749" spans="2:11" ht="15">
      <c r="B749" s="21"/>
      <c r="C749" s="15"/>
      <c r="D749" s="15"/>
      <c r="E749" s="15"/>
      <c r="F749" s="15"/>
      <c r="G749" s="15"/>
      <c r="H749" s="15"/>
      <c r="I749" s="15"/>
      <c r="J749" s="15"/>
      <c r="K749" s="15"/>
    </row>
    <row r="750" spans="2:11" ht="15">
      <c r="B750" s="11"/>
      <c r="C750" s="15"/>
      <c r="D750" s="15"/>
      <c r="E750" s="15"/>
      <c r="F750" s="15"/>
      <c r="G750" s="15"/>
      <c r="H750" s="15"/>
      <c r="I750" s="15"/>
      <c r="J750" s="15"/>
      <c r="K750" s="15"/>
    </row>
    <row r="751" spans="2:11" ht="15">
      <c r="B751" s="11"/>
      <c r="C751" s="15"/>
      <c r="D751" s="15"/>
      <c r="E751" s="15"/>
      <c r="F751" s="15"/>
      <c r="G751" s="15"/>
      <c r="H751" s="15"/>
      <c r="I751" s="15"/>
      <c r="J751" s="15"/>
      <c r="K751" s="15"/>
    </row>
    <row r="752" spans="2:11" ht="15">
      <c r="B752" s="12"/>
      <c r="C752" s="15"/>
      <c r="D752" s="15"/>
      <c r="E752" s="15"/>
      <c r="F752" s="15"/>
      <c r="G752" s="15"/>
      <c r="H752" s="15"/>
      <c r="I752" s="15"/>
      <c r="J752" s="15"/>
      <c r="K752" s="15"/>
    </row>
    <row r="753" spans="2:11" ht="15">
      <c r="B753" s="12"/>
      <c r="C753" s="15"/>
      <c r="D753" s="15"/>
      <c r="E753" s="15"/>
      <c r="F753" s="15"/>
      <c r="G753" s="15"/>
      <c r="H753" s="15"/>
      <c r="I753" s="15"/>
      <c r="J753" s="15"/>
      <c r="K753" s="15"/>
    </row>
    <row r="754" spans="2:11" ht="15">
      <c r="B754" s="13"/>
      <c r="C754" s="15"/>
      <c r="D754" s="15"/>
      <c r="E754" s="15"/>
      <c r="F754" s="15"/>
      <c r="G754" s="15"/>
      <c r="H754" s="15"/>
      <c r="I754" s="15"/>
      <c r="J754" s="15"/>
      <c r="K754" s="15"/>
    </row>
    <row r="755" spans="2:11" ht="15">
      <c r="B755" s="13"/>
      <c r="C755" s="15"/>
      <c r="D755" s="15"/>
      <c r="E755" s="15"/>
      <c r="F755" s="15"/>
      <c r="G755" s="15"/>
      <c r="H755" s="15"/>
      <c r="I755" s="15"/>
      <c r="J755" s="15"/>
      <c r="K755" s="15"/>
    </row>
    <row r="756" spans="2:11" ht="15">
      <c r="B756" s="21"/>
      <c r="C756" s="15"/>
      <c r="D756" s="15"/>
      <c r="E756" s="15"/>
      <c r="F756" s="15"/>
      <c r="G756" s="15"/>
      <c r="H756" s="15"/>
      <c r="I756" s="15"/>
      <c r="J756" s="15"/>
      <c r="K756" s="15"/>
    </row>
    <row r="757" spans="2:11" ht="15">
      <c r="B757" s="14"/>
      <c r="C757" s="15"/>
      <c r="D757" s="15"/>
      <c r="E757" s="15"/>
      <c r="F757" s="15"/>
      <c r="G757" s="15"/>
      <c r="H757" s="15"/>
      <c r="I757" s="15"/>
      <c r="J757" s="15"/>
      <c r="K757" s="15"/>
    </row>
    <row r="758" spans="2:11" ht="15">
      <c r="B758" s="14"/>
      <c r="C758" s="15"/>
      <c r="D758" s="15"/>
      <c r="E758" s="15"/>
      <c r="F758" s="15"/>
      <c r="G758" s="15"/>
      <c r="H758" s="15"/>
      <c r="I758" s="15"/>
      <c r="J758" s="15"/>
      <c r="K758" s="15"/>
    </row>
    <row r="759" spans="2:11" ht="15">
      <c r="B759" s="9"/>
      <c r="C759" s="15"/>
      <c r="D759" s="15"/>
      <c r="E759" s="15"/>
      <c r="F759" s="15"/>
      <c r="G759" s="15"/>
      <c r="H759" s="15"/>
      <c r="I759" s="15"/>
      <c r="J759" s="15"/>
      <c r="K759" s="15"/>
    </row>
    <row r="760" spans="2:11" ht="15">
      <c r="B760" s="9"/>
      <c r="C760" s="15"/>
      <c r="D760" s="15"/>
      <c r="E760" s="15"/>
      <c r="F760" s="15"/>
      <c r="G760" s="15"/>
      <c r="H760" s="15"/>
      <c r="I760" s="15"/>
      <c r="J760" s="15"/>
      <c r="K760" s="15"/>
    </row>
    <row r="761" spans="2:11" ht="15">
      <c r="B761" s="9"/>
      <c r="C761" s="15"/>
      <c r="D761" s="15"/>
      <c r="E761" s="15"/>
      <c r="F761" s="15"/>
      <c r="G761" s="15"/>
      <c r="H761" s="15"/>
      <c r="I761" s="15"/>
      <c r="J761" s="15"/>
      <c r="K761" s="15"/>
    </row>
    <row r="762" spans="2:11" ht="15">
      <c r="B762" s="9"/>
      <c r="C762" s="15"/>
      <c r="D762" s="15"/>
      <c r="E762" s="15"/>
      <c r="F762" s="15"/>
      <c r="G762" s="15"/>
      <c r="H762" s="15"/>
      <c r="I762" s="15"/>
      <c r="J762" s="15"/>
      <c r="K762" s="15"/>
    </row>
    <row r="763" spans="2:11" ht="15">
      <c r="B763" s="9"/>
      <c r="C763" s="15"/>
      <c r="D763" s="15"/>
      <c r="E763" s="15"/>
      <c r="F763" s="15"/>
      <c r="G763" s="15"/>
      <c r="H763" s="15"/>
      <c r="I763" s="15"/>
      <c r="J763" s="15"/>
      <c r="K763" s="15"/>
    </row>
    <row r="764" spans="2:11" ht="15">
      <c r="B764" s="9"/>
      <c r="C764" s="15"/>
      <c r="D764" s="15"/>
      <c r="E764" s="15"/>
      <c r="F764" s="15"/>
      <c r="G764" s="15"/>
      <c r="H764" s="15"/>
      <c r="I764" s="15"/>
      <c r="J764" s="15"/>
      <c r="K764" s="15"/>
    </row>
    <row r="765" spans="2:11" ht="15">
      <c r="B765" s="9"/>
      <c r="C765" s="15"/>
      <c r="D765" s="15"/>
      <c r="E765" s="15"/>
      <c r="F765" s="15"/>
      <c r="G765" s="15"/>
      <c r="H765" s="15"/>
      <c r="I765" s="15"/>
      <c r="J765" s="15"/>
      <c r="K765" s="15"/>
    </row>
    <row r="766" spans="2:11" ht="15">
      <c r="B766" s="9"/>
      <c r="C766" s="15"/>
      <c r="D766" s="15"/>
      <c r="E766" s="15"/>
      <c r="F766" s="15"/>
      <c r="G766" s="15"/>
      <c r="H766" s="15"/>
      <c r="I766" s="15"/>
      <c r="J766" s="15"/>
      <c r="K766" s="15"/>
    </row>
    <row r="767" spans="2:11" ht="15">
      <c r="B767" s="9"/>
      <c r="C767" s="15"/>
      <c r="D767" s="15"/>
      <c r="E767" s="15"/>
      <c r="F767" s="15"/>
      <c r="G767" s="15"/>
      <c r="H767" s="15"/>
      <c r="I767" s="15"/>
      <c r="J767" s="15"/>
      <c r="K767" s="15"/>
    </row>
    <row r="768" spans="2:11" ht="15">
      <c r="B768" s="9"/>
      <c r="C768" s="15"/>
      <c r="D768" s="15"/>
      <c r="E768" s="15"/>
      <c r="F768" s="15"/>
      <c r="G768" s="15"/>
      <c r="H768" s="15"/>
      <c r="I768" s="15"/>
      <c r="J768" s="15"/>
      <c r="K768" s="15"/>
    </row>
    <row r="769" spans="2:11" ht="15">
      <c r="B769" s="9"/>
      <c r="C769" s="15"/>
      <c r="D769" s="15"/>
      <c r="E769" s="15"/>
      <c r="F769" s="15"/>
      <c r="G769" s="15"/>
      <c r="H769" s="15"/>
      <c r="I769" s="15"/>
      <c r="J769" s="15"/>
      <c r="K769" s="15"/>
    </row>
    <row r="770" spans="2:11" ht="15">
      <c r="B770" s="9"/>
      <c r="C770" s="15"/>
      <c r="D770" s="15"/>
      <c r="E770" s="15"/>
      <c r="F770" s="15"/>
      <c r="G770" s="15"/>
      <c r="H770" s="15"/>
      <c r="I770" s="15"/>
      <c r="J770" s="15"/>
      <c r="K770" s="15"/>
    </row>
  </sheetData>
  <mergeCells count="40">
    <mergeCell ref="B285:J285"/>
    <mergeCell ref="B419:J421"/>
    <mergeCell ref="B453:J453"/>
    <mergeCell ref="B455:J458"/>
    <mergeCell ref="B371:J371"/>
    <mergeCell ref="B373:J374"/>
    <mergeCell ref="B417:J417"/>
    <mergeCell ref="B500:J503"/>
    <mergeCell ref="B498:J498"/>
    <mergeCell ref="B287:J288"/>
    <mergeCell ref="B323:J323"/>
    <mergeCell ref="B325:J326"/>
    <mergeCell ref="B247:J247"/>
    <mergeCell ref="B122:K122"/>
    <mergeCell ref="B124:K125"/>
    <mergeCell ref="B153:K153"/>
    <mergeCell ref="B155:K156"/>
    <mergeCell ref="B210:J211"/>
    <mergeCell ref="B245:J245"/>
    <mergeCell ref="B738:J738"/>
    <mergeCell ref="B538:J538"/>
    <mergeCell ref="B540:J542"/>
    <mergeCell ref="B587:J587"/>
    <mergeCell ref="B589:J590"/>
    <mergeCell ref="B624:J624"/>
    <mergeCell ref="B626:J627"/>
    <mergeCell ref="B662:J662"/>
    <mergeCell ref="B664:J665"/>
    <mergeCell ref="B699:J699"/>
    <mergeCell ref="B701:J702"/>
    <mergeCell ref="B736:J736"/>
    <mergeCell ref="B1:K1"/>
    <mergeCell ref="B3:K5"/>
    <mergeCell ref="B32:K32"/>
    <mergeCell ref="B34:K36"/>
    <mergeCell ref="B208:J208"/>
    <mergeCell ref="B92:K92"/>
    <mergeCell ref="B94:K97"/>
    <mergeCell ref="B61:K61"/>
    <mergeCell ref="B63:K64"/>
  </mergeCells>
  <phoneticPr fontId="53" type="noConversion"/>
  <pageMargins left="0" right="0" top="0.5" bottom="0.25" header="0" footer="0"/>
  <pageSetup scale="92" orientation="landscape" r:id="rId1"/>
  <rowBreaks count="19" manualBreakCount="19">
    <brk id="31" max="10" man="1"/>
    <brk id="60" max="10" man="1"/>
    <brk id="91" max="10" man="1"/>
    <brk id="121" max="10" man="1"/>
    <brk id="152" max="10" man="1"/>
    <brk id="206" max="16383" man="1"/>
    <brk id="244" max="16383" man="1"/>
    <brk id="283" max="16383" man="1"/>
    <brk id="321" max="16383" man="1"/>
    <brk id="369" max="16383" man="1"/>
    <brk id="415" max="16383" man="1"/>
    <brk id="451" max="16383" man="1"/>
    <brk id="496" max="16383" man="1"/>
    <brk id="536" max="16383" man="1"/>
    <brk id="585" max="16383" man="1"/>
    <brk id="622" max="16383" man="1"/>
    <brk id="660" max="16383" man="1"/>
    <brk id="697" max="16383" man="1"/>
    <brk id="73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876"/>
  <sheetViews>
    <sheetView zoomScale="75" zoomScaleNormal="75" zoomScaleSheetLayoutView="100" workbookViewId="0">
      <selection activeCell="G588" sqref="G588"/>
    </sheetView>
  </sheetViews>
  <sheetFormatPr defaultColWidth="9.140625" defaultRowHeight="15"/>
  <cols>
    <col min="1" max="1" width="3.7109375" style="95" customWidth="1"/>
    <col min="2" max="2" width="33" style="95" customWidth="1"/>
    <col min="3" max="11" width="15.7109375" style="121" customWidth="1"/>
    <col min="12" max="12" width="9.140625" style="95"/>
    <col min="13" max="13" width="27.85546875" style="95" customWidth="1"/>
    <col min="14" max="16384" width="9.140625" style="95"/>
  </cols>
  <sheetData>
    <row r="1" spans="1:13" ht="18.75">
      <c r="A1" s="1"/>
      <c r="B1" s="621" t="s">
        <v>593</v>
      </c>
      <c r="C1" s="621"/>
      <c r="D1" s="621"/>
      <c r="E1" s="621"/>
      <c r="F1" s="621"/>
      <c r="G1" s="621"/>
      <c r="H1" s="621"/>
      <c r="I1" s="621"/>
      <c r="J1" s="621"/>
      <c r="K1" s="621"/>
      <c r="M1" s="97" t="s">
        <v>595</v>
      </c>
    </row>
    <row r="2" spans="1:13" ht="7.5" customHeight="1">
      <c r="A2" s="1"/>
      <c r="B2" s="43"/>
      <c r="C2" s="2"/>
      <c r="D2" s="2"/>
      <c r="E2" s="2"/>
      <c r="F2" s="2"/>
      <c r="G2" s="2"/>
      <c r="H2" s="2"/>
      <c r="I2" s="2"/>
      <c r="J2" s="2"/>
      <c r="K2" s="2"/>
    </row>
    <row r="3" spans="1:13" ht="15" customHeight="1">
      <c r="A3" s="1"/>
      <c r="B3" s="622" t="s">
        <v>594</v>
      </c>
      <c r="C3" s="622"/>
      <c r="D3" s="622"/>
      <c r="E3" s="622"/>
      <c r="F3" s="622"/>
      <c r="G3" s="622"/>
      <c r="H3" s="622"/>
      <c r="I3" s="622"/>
      <c r="J3" s="622"/>
      <c r="K3" s="622"/>
    </row>
    <row r="4" spans="1:13">
      <c r="A4" s="1"/>
      <c r="B4" s="622"/>
      <c r="C4" s="622"/>
      <c r="D4" s="622"/>
      <c r="E4" s="622"/>
      <c r="F4" s="622"/>
      <c r="G4" s="622"/>
      <c r="H4" s="622"/>
      <c r="I4" s="622"/>
      <c r="J4" s="622"/>
      <c r="K4" s="622"/>
    </row>
    <row r="5" spans="1:13" ht="7.5" customHeight="1">
      <c r="A5" s="1"/>
      <c r="B5" s="19"/>
      <c r="C5" s="16"/>
      <c r="D5" s="16"/>
      <c r="E5" s="16"/>
      <c r="F5" s="16"/>
      <c r="G5" s="16"/>
      <c r="H5" s="2"/>
      <c r="I5" s="2"/>
      <c r="J5" s="2"/>
      <c r="K5" s="2"/>
    </row>
    <row r="6" spans="1:13">
      <c r="A6" s="1"/>
      <c r="B6" s="4"/>
      <c r="C6" s="43"/>
      <c r="D6" s="406"/>
      <c r="E6" s="43" t="s">
        <v>841</v>
      </c>
      <c r="F6" s="406"/>
      <c r="G6" s="43" t="s">
        <v>842</v>
      </c>
      <c r="H6" s="406"/>
      <c r="I6" s="406"/>
      <c r="J6" s="406"/>
      <c r="K6" s="406"/>
    </row>
    <row r="7" spans="1:13">
      <c r="A7" s="1"/>
      <c r="B7" s="43"/>
      <c r="C7" s="43" t="s">
        <v>810</v>
      </c>
      <c r="D7" s="43" t="s">
        <v>840</v>
      </c>
      <c r="E7" s="43" t="s">
        <v>595</v>
      </c>
      <c r="F7" s="43" t="s">
        <v>841</v>
      </c>
      <c r="G7" s="169" t="str">
        <f>'Fund Cover Sheets'!$M$1</f>
        <v>Adopted</v>
      </c>
      <c r="H7" s="43" t="s">
        <v>843</v>
      </c>
      <c r="I7" s="43" t="s">
        <v>844</v>
      </c>
      <c r="J7" s="43" t="s">
        <v>845</v>
      </c>
      <c r="K7" s="43" t="s">
        <v>846</v>
      </c>
    </row>
    <row r="8" spans="1:13" ht="15.75" thickBot="1">
      <c r="A8" s="1"/>
      <c r="B8" s="44"/>
      <c r="C8" s="45" t="s">
        <v>1</v>
      </c>
      <c r="D8" s="45" t="s">
        <v>1</v>
      </c>
      <c r="E8" s="45" t="s">
        <v>565</v>
      </c>
      <c r="F8" s="45" t="s">
        <v>19</v>
      </c>
      <c r="G8" s="45" t="s">
        <v>565</v>
      </c>
      <c r="H8" s="45" t="s">
        <v>19</v>
      </c>
      <c r="I8" s="45" t="s">
        <v>19</v>
      </c>
      <c r="J8" s="45" t="s">
        <v>19</v>
      </c>
      <c r="K8" s="45" t="s">
        <v>19</v>
      </c>
    </row>
    <row r="9" spans="1:13">
      <c r="A9" s="1"/>
      <c r="B9" s="1"/>
      <c r="C9" s="52"/>
      <c r="D9" s="2"/>
      <c r="E9" s="2"/>
      <c r="F9" s="2"/>
      <c r="G9" s="2"/>
      <c r="H9" s="2"/>
      <c r="I9" s="2"/>
      <c r="J9" s="2"/>
      <c r="K9" s="2"/>
    </row>
    <row r="10" spans="1:13">
      <c r="A10" s="1"/>
      <c r="B10" s="83" t="s">
        <v>700</v>
      </c>
      <c r="C10" s="2"/>
      <c r="D10" s="2"/>
      <c r="E10" s="2"/>
      <c r="F10" s="2"/>
      <c r="G10" s="2"/>
      <c r="H10" s="2"/>
      <c r="I10" s="2"/>
      <c r="J10" s="2"/>
      <c r="K10" s="2"/>
    </row>
    <row r="11" spans="1:13" ht="20.100000000000001" customHeight="1">
      <c r="A11" s="1"/>
      <c r="B11" s="147" t="s">
        <v>596</v>
      </c>
      <c r="C11" s="49">
        <f>SUM('Budget Detail FY 2019-26'!L9:L25)</f>
        <v>11232397</v>
      </c>
      <c r="D11" s="49">
        <f>SUM('Budget Detail FY 2019-26'!M9:M25)</f>
        <v>11378438</v>
      </c>
      <c r="E11" s="49">
        <f>SUM('Budget Detail FY 2019-26'!N9:N25)</f>
        <v>11640828</v>
      </c>
      <c r="F11" s="49">
        <f>SUM('Budget Detail FY 2019-26'!O9:O25)</f>
        <v>11637204</v>
      </c>
      <c r="G11" s="49">
        <f>SUM('Budget Detail FY 2019-26'!P9:P25)</f>
        <v>12089017</v>
      </c>
      <c r="H11" s="49">
        <f>SUM('Budget Detail FY 2019-26'!Q9:Q25)</f>
        <v>12370805</v>
      </c>
      <c r="I11" s="49">
        <f>SUM('Budget Detail FY 2019-26'!R9:R25)</f>
        <v>12580761</v>
      </c>
      <c r="J11" s="49">
        <f>SUM('Budget Detail FY 2019-26'!S9:S25)</f>
        <v>12798911</v>
      </c>
      <c r="K11" s="49">
        <f>SUM('Budget Detail FY 2019-26'!T9:T25)</f>
        <v>13020284</v>
      </c>
      <c r="M11" s="147"/>
    </row>
    <row r="12" spans="1:13" ht="20.100000000000001" customHeight="1">
      <c r="A12" s="1"/>
      <c r="B12" s="147" t="s">
        <v>597</v>
      </c>
      <c r="C12" s="2">
        <f>SUM('Budget Detail FY 2019-26'!L26:L34)</f>
        <v>2725393</v>
      </c>
      <c r="D12" s="2">
        <f>SUM('Budget Detail FY 2019-26'!M26:M34)</f>
        <v>2742091</v>
      </c>
      <c r="E12" s="2">
        <f>SUM('Budget Detail FY 2019-26'!N26:N34)</f>
        <v>3173484</v>
      </c>
      <c r="F12" s="2">
        <f>SUM('Budget Detail FY 2019-26'!O26:O34)</f>
        <v>4426998</v>
      </c>
      <c r="G12" s="2">
        <f>SUM('Budget Detail FY 2019-26'!P26:P34)</f>
        <v>3401780</v>
      </c>
      <c r="H12" s="2">
        <f>SUM('Budget Detail FY 2019-26'!Q26:Q34)</f>
        <v>3541385</v>
      </c>
      <c r="I12" s="2">
        <f>SUM('Budget Detail FY 2019-26'!R26:R34)</f>
        <v>3611508</v>
      </c>
      <c r="J12" s="2">
        <f>SUM('Budget Detail FY 2019-26'!S26:S34)</f>
        <v>3678751</v>
      </c>
      <c r="K12" s="2">
        <f>SUM('Budget Detail FY 2019-26'!T26:T34)</f>
        <v>3748664</v>
      </c>
      <c r="M12" s="147"/>
    </row>
    <row r="13" spans="1:13" ht="20.100000000000001" customHeight="1">
      <c r="A13" s="1"/>
      <c r="B13" s="148" t="s">
        <v>598</v>
      </c>
      <c r="C13" s="2">
        <f>SUM('Budget Detail FY 2019-26'!L35:L37)</f>
        <v>552416</v>
      </c>
      <c r="D13" s="2">
        <f>SUM('Budget Detail FY 2019-26'!M35:M37)</f>
        <v>490959</v>
      </c>
      <c r="E13" s="2">
        <f>SUM('Budget Detail FY 2019-26'!N35:N37)</f>
        <v>474500</v>
      </c>
      <c r="F13" s="2">
        <f>SUM('Budget Detail FY 2019-26'!O35:O37)</f>
        <v>489500</v>
      </c>
      <c r="G13" s="2">
        <f>SUM('Budget Detail FY 2019-26'!P35:P37)</f>
        <v>524500</v>
      </c>
      <c r="H13" s="2">
        <f>SUM('Budget Detail FY 2019-26'!Q35:Q37)</f>
        <v>474500</v>
      </c>
      <c r="I13" s="2">
        <f>SUM('Budget Detail FY 2019-26'!R35:R37)</f>
        <v>474500</v>
      </c>
      <c r="J13" s="2">
        <f>SUM('Budget Detail FY 2019-26'!S35:S37)</f>
        <v>474500</v>
      </c>
      <c r="K13" s="2">
        <f>SUM('Budget Detail FY 2019-26'!T35:T37)</f>
        <v>474500</v>
      </c>
      <c r="M13" s="148"/>
    </row>
    <row r="14" spans="1:13" ht="20.100000000000001" customHeight="1">
      <c r="A14" s="1"/>
      <c r="B14" s="148" t="s">
        <v>599</v>
      </c>
      <c r="C14" s="2">
        <f>SUM('Budget Detail FY 2019-26'!L38:L41)</f>
        <v>100726</v>
      </c>
      <c r="D14" s="2">
        <f>SUM('Budget Detail FY 2019-26'!M38:M41)</f>
        <v>73872</v>
      </c>
      <c r="E14" s="2">
        <f>SUM('Budget Detail FY 2019-26'!N38:N41)</f>
        <v>113000</v>
      </c>
      <c r="F14" s="2">
        <f>SUM('Budget Detail FY 2019-26'!O38:O41)</f>
        <v>100300</v>
      </c>
      <c r="G14" s="2">
        <f>SUM('Budget Detail FY 2019-26'!P38:P41)</f>
        <v>116850</v>
      </c>
      <c r="H14" s="2">
        <f>SUM('Budget Detail FY 2019-26'!Q38:Q41)</f>
        <v>116850</v>
      </c>
      <c r="I14" s="2">
        <f>SUM('Budget Detail FY 2019-26'!R38:R41)</f>
        <v>116850</v>
      </c>
      <c r="J14" s="2">
        <f>SUM('Budget Detail FY 2019-26'!S38:S41)</f>
        <v>116850</v>
      </c>
      <c r="K14" s="2">
        <f>SUM('Budget Detail FY 2019-26'!T38:T41)</f>
        <v>116850</v>
      </c>
      <c r="M14" s="148"/>
    </row>
    <row r="15" spans="1:13" ht="20.100000000000001" customHeight="1">
      <c r="A15" s="1"/>
      <c r="B15" s="148" t="s">
        <v>600</v>
      </c>
      <c r="C15" s="2">
        <f>SUM('Budget Detail FY 2019-26'!L42:L46)</f>
        <v>1598662</v>
      </c>
      <c r="D15" s="2">
        <f>SUM('Budget Detail FY 2019-26'!M42:M46)</f>
        <v>1670693</v>
      </c>
      <c r="E15" s="2">
        <f>SUM('Budget Detail FY 2019-26'!N42:N46)</f>
        <v>1702046</v>
      </c>
      <c r="F15" s="2">
        <f>SUM('Budget Detail FY 2019-26'!O42:O46)</f>
        <v>1722146</v>
      </c>
      <c r="G15" s="2">
        <f>SUM('Budget Detail FY 2019-26'!P42:P46)</f>
        <v>1781123</v>
      </c>
      <c r="H15" s="2">
        <f>SUM('Budget Detail FY 2019-26'!Q42:Q46)</f>
        <v>1827322</v>
      </c>
      <c r="I15" s="2">
        <f>SUM('Budget Detail FY 2019-26'!R42:R46)</f>
        <v>1875429</v>
      </c>
      <c r="J15" s="2">
        <f>SUM('Budget Detail FY 2019-26'!S42:S46)</f>
        <v>1926097</v>
      </c>
      <c r="K15" s="2">
        <f>SUM('Budget Detail FY 2019-26'!T42:T46)</f>
        <v>1978286</v>
      </c>
      <c r="M15" s="148"/>
    </row>
    <row r="16" spans="1:13" ht="20.100000000000001" customHeight="1">
      <c r="A16" s="1"/>
      <c r="B16" s="148" t="s">
        <v>601</v>
      </c>
      <c r="C16" s="2">
        <f>'Budget Detail FY 2019-26'!L47+'Budget Detail FY 2019-26'!L48</f>
        <v>90321</v>
      </c>
      <c r="D16" s="2">
        <f>'Budget Detail FY 2019-26'!M47+'Budget Detail FY 2019-26'!M48</f>
        <v>147836</v>
      </c>
      <c r="E16" s="2">
        <f>'Budget Detail FY 2019-26'!N47+'Budget Detail FY 2019-26'!N48</f>
        <v>89878</v>
      </c>
      <c r="F16" s="2">
        <f>'Budget Detail FY 2019-26'!O47+'Budget Detail FY 2019-26'!O48</f>
        <v>15000</v>
      </c>
      <c r="G16" s="2">
        <f>'Budget Detail FY 2019-26'!P47+'Budget Detail FY 2019-26'!P48</f>
        <v>20000</v>
      </c>
      <c r="H16" s="2">
        <f>'Budget Detail FY 2019-26'!Q47+'Budget Detail FY 2019-26'!Q48</f>
        <v>40000</v>
      </c>
      <c r="I16" s="2">
        <f>'Budget Detail FY 2019-26'!R47+'Budget Detail FY 2019-26'!R48</f>
        <v>75000</v>
      </c>
      <c r="J16" s="2">
        <f>'Budget Detail FY 2019-26'!S47+'Budget Detail FY 2019-26'!S48</f>
        <v>90000</v>
      </c>
      <c r="K16" s="2">
        <f>'Budget Detail FY 2019-26'!T47+'Budget Detail FY 2019-26'!T48</f>
        <v>90000</v>
      </c>
      <c r="M16" s="148"/>
    </row>
    <row r="17" spans="1:13" ht="20.100000000000001" customHeight="1">
      <c r="A17" s="1"/>
      <c r="B17" s="148" t="s">
        <v>602</v>
      </c>
      <c r="C17" s="2">
        <f>SUM('Budget Detail FY 2019-26'!L49:L52)</f>
        <v>66824</v>
      </c>
      <c r="D17" s="2">
        <f>SUM('Budget Detail FY 2019-26'!M49:M52)</f>
        <v>76923</v>
      </c>
      <c r="E17" s="2">
        <f>SUM('Budget Detail FY 2019-26'!N49:N52)</f>
        <v>88000</v>
      </c>
      <c r="F17" s="2">
        <f>SUM('Budget Detail FY 2019-26'!O49:O52)</f>
        <v>58900</v>
      </c>
      <c r="G17" s="2">
        <f>SUM('Budget Detail FY 2019-26'!P49:P52)</f>
        <v>37000</v>
      </c>
      <c r="H17" s="2">
        <f>SUM('Budget Detail FY 2019-26'!Q49:Q52)</f>
        <v>37000</v>
      </c>
      <c r="I17" s="2">
        <f>SUM('Budget Detail FY 2019-26'!R49:R52)</f>
        <v>37000</v>
      </c>
      <c r="J17" s="2">
        <f>SUM('Budget Detail FY 2019-26'!S49:S52)</f>
        <v>37000</v>
      </c>
      <c r="K17" s="2">
        <f>SUM('Budget Detail FY 2019-26'!T49:T52)</f>
        <v>37000</v>
      </c>
    </row>
    <row r="18" spans="1:13" ht="20.100000000000001" customHeight="1">
      <c r="A18" s="1"/>
      <c r="B18" s="559" t="s">
        <v>603</v>
      </c>
      <c r="C18" s="65">
        <f>SUM('Budget Detail FY 2019-26'!L53:L54)</f>
        <v>25667</v>
      </c>
      <c r="D18" s="65">
        <f>SUM('Budget Detail FY 2019-26'!M53:M54)</f>
        <v>24895</v>
      </c>
      <c r="E18" s="65">
        <f>SUM('Budget Detail FY 2019-26'!N53:N54)</f>
        <v>20000</v>
      </c>
      <c r="F18" s="65">
        <f>SUM('Budget Detail FY 2019-26'!O53:O54)</f>
        <v>77000</v>
      </c>
      <c r="G18" s="65">
        <f>SUM('Budget Detail FY 2019-26'!P53:P54)</f>
        <v>95000</v>
      </c>
      <c r="H18" s="65">
        <f>SUM('Budget Detail FY 2019-26'!Q53:Q54)</f>
        <v>38000</v>
      </c>
      <c r="I18" s="65">
        <f>SUM('Budget Detail FY 2019-26'!R53:R54)</f>
        <v>23000</v>
      </c>
      <c r="J18" s="65">
        <f>SUM('Budget Detail FY 2019-26'!S53:S54)</f>
        <v>23000</v>
      </c>
      <c r="K18" s="65">
        <f>SUM('Budget Detail FY 2019-26'!T53:T54)</f>
        <v>23000</v>
      </c>
      <c r="M18" s="148"/>
    </row>
    <row r="19" spans="1:13" s="523" customFormat="1" ht="20.100000000000001" customHeight="1">
      <c r="A19" s="521"/>
      <c r="B19" s="562" t="s">
        <v>1327</v>
      </c>
      <c r="C19" s="561">
        <f>SUM(C11:C18)</f>
        <v>16392406</v>
      </c>
      <c r="D19" s="561">
        <f>SUM(D11:D18)</f>
        <v>16605707</v>
      </c>
      <c r="E19" s="561">
        <f>SUM(E11:E18)</f>
        <v>17301736</v>
      </c>
      <c r="F19" s="561">
        <f>SUM(F11:F18)</f>
        <v>18527048</v>
      </c>
      <c r="G19" s="561">
        <f>SUM(G11:G18)</f>
        <v>18065270</v>
      </c>
      <c r="H19" s="561">
        <f t="shared" ref="H19:K19" si="0">SUM(H11:H18)</f>
        <v>18445862</v>
      </c>
      <c r="I19" s="561">
        <f t="shared" si="0"/>
        <v>18794048</v>
      </c>
      <c r="J19" s="561">
        <f t="shared" si="0"/>
        <v>19145109</v>
      </c>
      <c r="K19" s="561">
        <f t="shared" si="0"/>
        <v>19488584</v>
      </c>
      <c r="M19" s="148"/>
    </row>
    <row r="20" spans="1:13" s="523" customFormat="1" ht="6.95" customHeight="1">
      <c r="A20" s="521"/>
      <c r="B20" s="148"/>
      <c r="C20" s="2"/>
      <c r="D20" s="2"/>
      <c r="E20" s="2"/>
      <c r="F20" s="2"/>
      <c r="G20" s="2"/>
      <c r="H20" s="2"/>
      <c r="I20" s="2"/>
      <c r="J20" s="2"/>
      <c r="K20" s="2"/>
      <c r="M20" s="148"/>
    </row>
    <row r="21" spans="1:13" ht="20.100000000000001" customHeight="1">
      <c r="A21" s="1"/>
      <c r="B21" s="148" t="s">
        <v>604</v>
      </c>
      <c r="C21" s="2">
        <f>SUM('Budget Detail FY 2019-26'!L57:L57)</f>
        <v>29917</v>
      </c>
      <c r="D21" s="2">
        <f>SUM('Budget Detail FY 2019-26'!M57:M57)</f>
        <v>32092</v>
      </c>
      <c r="E21" s="2">
        <f>SUM('Budget Detail FY 2019-26'!N57:N57)</f>
        <v>35000</v>
      </c>
      <c r="F21" s="2">
        <f>SUM('Budget Detail FY 2019-26'!O57:O57)</f>
        <v>135000</v>
      </c>
      <c r="G21" s="2">
        <f>SUM('Budget Detail FY 2019-26'!P57:P57)</f>
        <v>35000</v>
      </c>
      <c r="H21" s="2">
        <f>SUM('Budget Detail FY 2019-26'!Q57:Q57)</f>
        <v>35000</v>
      </c>
      <c r="I21" s="2">
        <f>SUM('Budget Detail FY 2019-26'!R57:R57)</f>
        <v>35000</v>
      </c>
      <c r="J21" s="2">
        <f>SUM('Budget Detail FY 2019-26'!S57:S57)</f>
        <v>35000</v>
      </c>
      <c r="K21" s="2">
        <f>SUM('Budget Detail FY 2019-26'!T57:T57)</f>
        <v>35000</v>
      </c>
      <c r="M21" s="148"/>
    </row>
    <row r="22" spans="1:13" ht="20.100000000000001" customHeight="1" thickBot="1">
      <c r="A22" s="1"/>
      <c r="B22" s="82" t="s">
        <v>1329</v>
      </c>
      <c r="C22" s="480">
        <f>C19+C21</f>
        <v>16422323</v>
      </c>
      <c r="D22" s="480">
        <f>D19+D21</f>
        <v>16637799</v>
      </c>
      <c r="E22" s="480">
        <f t="shared" ref="E22:F22" si="1">E19+E21</f>
        <v>17336736</v>
      </c>
      <c r="F22" s="480">
        <f t="shared" si="1"/>
        <v>18662048</v>
      </c>
      <c r="G22" s="480">
        <f>G19+G21</f>
        <v>18100270</v>
      </c>
      <c r="H22" s="480">
        <f t="shared" ref="H22:K22" si="2">H19+H21</f>
        <v>18480862</v>
      </c>
      <c r="I22" s="480">
        <f t="shared" si="2"/>
        <v>18829048</v>
      </c>
      <c r="J22" s="480">
        <f t="shared" si="2"/>
        <v>19180109</v>
      </c>
      <c r="K22" s="480">
        <f t="shared" si="2"/>
        <v>19523584</v>
      </c>
    </row>
    <row r="23" spans="1:13" ht="7.5" customHeight="1">
      <c r="A23" s="1"/>
      <c r="B23" s="1"/>
      <c r="C23" s="2"/>
      <c r="D23" s="2"/>
      <c r="E23" s="2"/>
      <c r="F23" s="2"/>
      <c r="G23" s="2"/>
      <c r="H23" s="2"/>
      <c r="I23" s="2"/>
      <c r="J23" s="2"/>
      <c r="K23" s="2"/>
    </row>
    <row r="24" spans="1:13">
      <c r="A24" s="1"/>
      <c r="B24" s="83" t="s">
        <v>435</v>
      </c>
      <c r="C24" s="2"/>
      <c r="D24" s="95"/>
      <c r="E24" s="95"/>
      <c r="F24" s="95"/>
      <c r="G24" s="95"/>
      <c r="H24" s="95"/>
      <c r="I24" s="95"/>
      <c r="J24" s="95"/>
      <c r="K24" s="95"/>
    </row>
    <row r="25" spans="1:13" ht="20.100000000000001" customHeight="1">
      <c r="A25" s="1"/>
      <c r="B25" s="148" t="s">
        <v>606</v>
      </c>
      <c r="C25" s="49">
        <f>'Gen Fd Cover Sheets'!C12+'Gen Fd Cover Sheets'!C43+'Gen Fd Cover Sheets'!C71+'Gen Fd Cover Sheets'!C104+'Gen Fd Cover Sheets'!C132+'Gen Fd Cover Sheets'!C163</f>
        <v>4726744</v>
      </c>
      <c r="D25" s="49">
        <f>'Gen Fd Cover Sheets'!D12+'Gen Fd Cover Sheets'!D43+'Gen Fd Cover Sheets'!D71+'Gen Fd Cover Sheets'!D104+'Gen Fd Cover Sheets'!D132+'Gen Fd Cover Sheets'!D163</f>
        <v>5209011</v>
      </c>
      <c r="E25" s="49">
        <f>'Gen Fd Cover Sheets'!E12+'Gen Fd Cover Sheets'!E43+'Gen Fd Cover Sheets'!E71+'Gen Fd Cover Sheets'!E104+'Gen Fd Cover Sheets'!E132+'Gen Fd Cover Sheets'!E163</f>
        <v>5457149</v>
      </c>
      <c r="F25" s="49">
        <f>'Gen Fd Cover Sheets'!F12+'Gen Fd Cover Sheets'!F43+'Gen Fd Cover Sheets'!F71+'Gen Fd Cover Sheets'!F104+'Gen Fd Cover Sheets'!F132+'Gen Fd Cover Sheets'!F163</f>
        <v>5006250</v>
      </c>
      <c r="G25" s="49">
        <f>'Gen Fd Cover Sheets'!G12+'Gen Fd Cover Sheets'!G43+'Gen Fd Cover Sheets'!G71+'Gen Fd Cover Sheets'!G104+'Gen Fd Cover Sheets'!G132+'Gen Fd Cover Sheets'!G163</f>
        <v>5566894</v>
      </c>
      <c r="H25" s="49">
        <f>'Gen Fd Cover Sheets'!H12+'Gen Fd Cover Sheets'!H43+'Gen Fd Cover Sheets'!H71+'Gen Fd Cover Sheets'!H104+'Gen Fd Cover Sheets'!H132+'Gen Fd Cover Sheets'!H163</f>
        <v>5729100</v>
      </c>
      <c r="I25" s="49">
        <f>'Gen Fd Cover Sheets'!I12+'Gen Fd Cover Sheets'!I43+'Gen Fd Cover Sheets'!I71+'Gen Fd Cover Sheets'!I104+'Gen Fd Cover Sheets'!I132+'Gen Fd Cover Sheets'!I163</f>
        <v>5897466</v>
      </c>
      <c r="J25" s="49">
        <f>'Gen Fd Cover Sheets'!J12+'Gen Fd Cover Sheets'!J43+'Gen Fd Cover Sheets'!J71+'Gen Fd Cover Sheets'!J104+'Gen Fd Cover Sheets'!J132+'Gen Fd Cover Sheets'!J163</f>
        <v>6065380</v>
      </c>
      <c r="K25" s="49">
        <f>'Gen Fd Cover Sheets'!K12+'Gen Fd Cover Sheets'!K43+'Gen Fd Cover Sheets'!K71+'Gen Fd Cover Sheets'!K104+'Gen Fd Cover Sheets'!K132+'Gen Fd Cover Sheets'!K163</f>
        <v>6238321</v>
      </c>
      <c r="M25" s="148"/>
    </row>
    <row r="26" spans="1:13" ht="20.100000000000001" customHeight="1">
      <c r="A26" s="1"/>
      <c r="B26" s="148" t="s">
        <v>607</v>
      </c>
      <c r="C26" s="2">
        <f>'Gen Fd Cover Sheets'!C13+'Gen Fd Cover Sheets'!C44+'Gen Fd Cover Sheets'!C72+'Gen Fd Cover Sheets'!C105+'Gen Fd Cover Sheets'!C133+'Gen Fd Cover Sheets'!C164</f>
        <v>2901328</v>
      </c>
      <c r="D26" s="2">
        <f>'Gen Fd Cover Sheets'!D13+'Gen Fd Cover Sheets'!D44+'Gen Fd Cover Sheets'!D72+'Gen Fd Cover Sheets'!D105+'Gen Fd Cover Sheets'!D133+'Gen Fd Cover Sheets'!D164</f>
        <v>3086254</v>
      </c>
      <c r="E26" s="2">
        <f>'Gen Fd Cover Sheets'!E13+'Gen Fd Cover Sheets'!E44+'Gen Fd Cover Sheets'!E72+'Gen Fd Cover Sheets'!E105+'Gen Fd Cover Sheets'!E133+'Gen Fd Cover Sheets'!E164</f>
        <v>3385413</v>
      </c>
      <c r="F26" s="2">
        <f>'Gen Fd Cover Sheets'!F13+'Gen Fd Cover Sheets'!F44+'Gen Fd Cover Sheets'!F72+'Gen Fd Cover Sheets'!F105+'Gen Fd Cover Sheets'!F133+'Gen Fd Cover Sheets'!F164</f>
        <v>3200474</v>
      </c>
      <c r="G26" s="2">
        <f>'Gen Fd Cover Sheets'!G13+'Gen Fd Cover Sheets'!G44+'Gen Fd Cover Sheets'!G72+'Gen Fd Cover Sheets'!G105+'Gen Fd Cover Sheets'!G133+'Gen Fd Cover Sheets'!G164</f>
        <v>3421209</v>
      </c>
      <c r="H26" s="2">
        <f>'Gen Fd Cover Sheets'!H13+'Gen Fd Cover Sheets'!H44+'Gen Fd Cover Sheets'!H72+'Gen Fd Cover Sheets'!H105+'Gen Fd Cover Sheets'!H133+'Gen Fd Cover Sheets'!H164</f>
        <v>3683359</v>
      </c>
      <c r="I26" s="2">
        <f>'Gen Fd Cover Sheets'!I13+'Gen Fd Cover Sheets'!I44+'Gen Fd Cover Sheets'!I72+'Gen Fd Cover Sheets'!I105+'Gen Fd Cover Sheets'!I133+'Gen Fd Cover Sheets'!I164</f>
        <v>3892244</v>
      </c>
      <c r="J26" s="2">
        <f>'Gen Fd Cover Sheets'!J13+'Gen Fd Cover Sheets'!J44+'Gen Fd Cover Sheets'!J72+'Gen Fd Cover Sheets'!J105+'Gen Fd Cover Sheets'!J133+'Gen Fd Cover Sheets'!J164</f>
        <v>4112960</v>
      </c>
      <c r="K26" s="2">
        <f>'Gen Fd Cover Sheets'!K13+'Gen Fd Cover Sheets'!K44+'Gen Fd Cover Sheets'!K72+'Gen Fd Cover Sheets'!K105+'Gen Fd Cover Sheets'!K133+'Gen Fd Cover Sheets'!K164</f>
        <v>4312186</v>
      </c>
      <c r="M26" s="148"/>
    </row>
    <row r="27" spans="1:13" ht="20.100000000000001" customHeight="1">
      <c r="A27" s="1"/>
      <c r="B27" s="148" t="s">
        <v>608</v>
      </c>
      <c r="C27" s="2">
        <f>'Gen Fd Cover Sheets'!C14+'Gen Fd Cover Sheets'!C45+'Gen Fd Cover Sheets'!C73+'Gen Fd Cover Sheets'!C106+'Gen Fd Cover Sheets'!C134+'Gen Fd Cover Sheets'!C165</f>
        <v>5038155</v>
      </c>
      <c r="D27" s="2">
        <f>'Gen Fd Cover Sheets'!D14+'Gen Fd Cover Sheets'!D45+'Gen Fd Cover Sheets'!D73+'Gen Fd Cover Sheets'!D106+'Gen Fd Cover Sheets'!D134+'Gen Fd Cover Sheets'!D165</f>
        <v>4800124</v>
      </c>
      <c r="E27" s="2">
        <f>'Gen Fd Cover Sheets'!E14+'Gen Fd Cover Sheets'!E45+'Gen Fd Cover Sheets'!E73+'Gen Fd Cover Sheets'!E106+'Gen Fd Cover Sheets'!E134+'Gen Fd Cover Sheets'!E165</f>
        <v>6252402</v>
      </c>
      <c r="F27" s="2">
        <f>'Gen Fd Cover Sheets'!F14+'Gen Fd Cover Sheets'!F45+'Gen Fd Cover Sheets'!F73+'Gen Fd Cover Sheets'!F106+'Gen Fd Cover Sheets'!F134+'Gen Fd Cover Sheets'!F165</f>
        <v>6325675</v>
      </c>
      <c r="G27" s="2">
        <f>'Gen Fd Cover Sheets'!G14+'Gen Fd Cover Sheets'!G45+'Gen Fd Cover Sheets'!G73+'Gen Fd Cover Sheets'!G106+'Gen Fd Cover Sheets'!G134+'Gen Fd Cover Sheets'!G165</f>
        <v>5744712</v>
      </c>
      <c r="H27" s="2">
        <f>'Gen Fd Cover Sheets'!H14+'Gen Fd Cover Sheets'!H45+'Gen Fd Cover Sheets'!H73+'Gen Fd Cover Sheets'!H106+'Gen Fd Cover Sheets'!H134+'Gen Fd Cover Sheets'!H165</f>
        <v>5935065</v>
      </c>
      <c r="I27" s="2">
        <f>'Gen Fd Cover Sheets'!I14+'Gen Fd Cover Sheets'!I45+'Gen Fd Cover Sheets'!I73+'Gen Fd Cover Sheets'!I106+'Gen Fd Cover Sheets'!I134+'Gen Fd Cover Sheets'!I165</f>
        <v>5772981</v>
      </c>
      <c r="J27" s="2">
        <f>'Gen Fd Cover Sheets'!J14+'Gen Fd Cover Sheets'!J45+'Gen Fd Cover Sheets'!J73+'Gen Fd Cover Sheets'!J106+'Gen Fd Cover Sheets'!J134+'Gen Fd Cover Sheets'!J165</f>
        <v>5893507</v>
      </c>
      <c r="K27" s="2">
        <f>'Gen Fd Cover Sheets'!K14+'Gen Fd Cover Sheets'!K45+'Gen Fd Cover Sheets'!K73+'Gen Fd Cover Sheets'!K106+'Gen Fd Cover Sheets'!K134+'Gen Fd Cover Sheets'!K165</f>
        <v>6046398</v>
      </c>
      <c r="M27" s="148"/>
    </row>
    <row r="28" spans="1:13" ht="20.100000000000001" customHeight="1">
      <c r="A28" s="1"/>
      <c r="B28" s="148" t="s">
        <v>609</v>
      </c>
      <c r="C28" s="2">
        <f>'Gen Fd Cover Sheets'!C15+'Gen Fd Cover Sheets'!C46+'Gen Fd Cover Sheets'!C74+'Gen Fd Cover Sheets'!C107+'Gen Fd Cover Sheets'!C135+'Gen Fd Cover Sheets'!C166</f>
        <v>332370</v>
      </c>
      <c r="D28" s="2">
        <f>'Gen Fd Cover Sheets'!D15+'Gen Fd Cover Sheets'!D46+'Gen Fd Cover Sheets'!D74+'Gen Fd Cover Sheets'!D107+'Gen Fd Cover Sheets'!D135+'Gen Fd Cover Sheets'!D166</f>
        <v>343632</v>
      </c>
      <c r="E28" s="2">
        <f>'Gen Fd Cover Sheets'!E15+'Gen Fd Cover Sheets'!E46+'Gen Fd Cover Sheets'!E74+'Gen Fd Cover Sheets'!E107+'Gen Fd Cover Sheets'!E135+'Gen Fd Cover Sheets'!E166</f>
        <v>285581</v>
      </c>
      <c r="F28" s="2">
        <f>'Gen Fd Cover Sheets'!F15+'Gen Fd Cover Sheets'!F46+'Gen Fd Cover Sheets'!F74+'Gen Fd Cover Sheets'!F107+'Gen Fd Cover Sheets'!F135+'Gen Fd Cover Sheets'!F166</f>
        <v>277244</v>
      </c>
      <c r="G28" s="2">
        <f>'Gen Fd Cover Sheets'!G15+'Gen Fd Cover Sheets'!G46+'Gen Fd Cover Sheets'!G74+'Gen Fd Cover Sheets'!G107+'Gen Fd Cover Sheets'!G135+'Gen Fd Cover Sheets'!G166</f>
        <v>284030</v>
      </c>
      <c r="H28" s="2">
        <f>'Gen Fd Cover Sheets'!H15+'Gen Fd Cover Sheets'!H46+'Gen Fd Cover Sheets'!H74+'Gen Fd Cover Sheets'!H107+'Gen Fd Cover Sheets'!H135+'Gen Fd Cover Sheets'!H166</f>
        <v>273925</v>
      </c>
      <c r="I28" s="2">
        <f>'Gen Fd Cover Sheets'!I15+'Gen Fd Cover Sheets'!I46+'Gen Fd Cover Sheets'!I74+'Gen Fd Cover Sheets'!I107+'Gen Fd Cover Sheets'!I135+'Gen Fd Cover Sheets'!I166</f>
        <v>286724</v>
      </c>
      <c r="J28" s="2">
        <f>'Gen Fd Cover Sheets'!J15+'Gen Fd Cover Sheets'!J46+'Gen Fd Cover Sheets'!J74+'Gen Fd Cover Sheets'!J107+'Gen Fd Cover Sheets'!J135+'Gen Fd Cover Sheets'!J166</f>
        <v>291560</v>
      </c>
      <c r="K28" s="2">
        <f>'Gen Fd Cover Sheets'!K15+'Gen Fd Cover Sheets'!K46+'Gen Fd Cover Sheets'!K74+'Gen Fd Cover Sheets'!K107+'Gen Fd Cover Sheets'!K135+'Gen Fd Cover Sheets'!K166</f>
        <v>299517</v>
      </c>
      <c r="M28" s="148"/>
    </row>
    <row r="29" spans="1:13" s="380" customFormat="1" ht="20.100000000000001" customHeight="1">
      <c r="A29" s="379"/>
      <c r="B29" s="148" t="s">
        <v>1239</v>
      </c>
      <c r="C29" s="2">
        <f>'Gen Fd Cover Sheets'!C167</f>
        <v>0</v>
      </c>
      <c r="D29" s="2">
        <f>'Gen Fd Cover Sheets'!D167</f>
        <v>0</v>
      </c>
      <c r="E29" s="2">
        <f>'Gen Fd Cover Sheets'!E167</f>
        <v>80000</v>
      </c>
      <c r="F29" s="2">
        <f>'Gen Fd Cover Sheets'!F167</f>
        <v>302000</v>
      </c>
      <c r="G29" s="2">
        <f>'Gen Fd Cover Sheets'!G167</f>
        <v>75000</v>
      </c>
      <c r="H29" s="2">
        <f>'Gen Fd Cover Sheets'!H167</f>
        <v>75000</v>
      </c>
      <c r="I29" s="2">
        <f>'Gen Fd Cover Sheets'!I167</f>
        <v>75000</v>
      </c>
      <c r="J29" s="2">
        <f>'Gen Fd Cover Sheets'!J167</f>
        <v>75000</v>
      </c>
      <c r="K29" s="2">
        <f>'Gen Fd Cover Sheets'!K167</f>
        <v>75000</v>
      </c>
      <c r="M29" s="148"/>
    </row>
    <row r="30" spans="1:13" s="523" customFormat="1" ht="20.100000000000001" customHeight="1">
      <c r="A30" s="521"/>
      <c r="B30" s="562" t="s">
        <v>612</v>
      </c>
      <c r="C30" s="561">
        <f>SUM(C25:C29)</f>
        <v>12998597</v>
      </c>
      <c r="D30" s="561">
        <f>SUM(D25:D29)</f>
        <v>13439021</v>
      </c>
      <c r="E30" s="561">
        <f t="shared" ref="E30:F30" si="3">SUM(E25:E29)</f>
        <v>15460545</v>
      </c>
      <c r="F30" s="561">
        <f t="shared" si="3"/>
        <v>15111643</v>
      </c>
      <c r="G30" s="561">
        <f>SUM(G25:G29)</f>
        <v>15091845</v>
      </c>
      <c r="H30" s="561">
        <f t="shared" ref="H30:K30" si="4">SUM(H25:H29)</f>
        <v>15696449</v>
      </c>
      <c r="I30" s="561">
        <f t="shared" si="4"/>
        <v>15924415</v>
      </c>
      <c r="J30" s="561">
        <f t="shared" si="4"/>
        <v>16438407</v>
      </c>
      <c r="K30" s="561">
        <f t="shared" si="4"/>
        <v>16971422</v>
      </c>
      <c r="M30" s="148"/>
    </row>
    <row r="31" spans="1:13" s="523" customFormat="1" ht="6.95" customHeight="1">
      <c r="A31" s="521"/>
      <c r="B31" s="148"/>
      <c r="C31" s="2"/>
      <c r="D31" s="2"/>
      <c r="E31" s="2"/>
      <c r="F31" s="2"/>
      <c r="G31" s="2"/>
      <c r="H31" s="2"/>
      <c r="I31" s="2"/>
      <c r="J31" s="2"/>
      <c r="K31" s="2"/>
      <c r="M31" s="148"/>
    </row>
    <row r="32" spans="1:13" ht="20.100000000000001" customHeight="1">
      <c r="A32" s="1"/>
      <c r="B32" s="148" t="s">
        <v>611</v>
      </c>
      <c r="C32" s="2">
        <f>'Gen Fd Cover Sheets'!C170</f>
        <v>3040283</v>
      </c>
      <c r="D32" s="2">
        <f>'Gen Fd Cover Sheets'!D170</f>
        <v>2566540</v>
      </c>
      <c r="E32" s="2">
        <f>'Gen Fd Cover Sheets'!E170</f>
        <v>2191837</v>
      </c>
      <c r="F32" s="2">
        <f>'Gen Fd Cover Sheets'!F170</f>
        <v>3550405</v>
      </c>
      <c r="G32" s="2">
        <f>'Gen Fd Cover Sheets'!G170</f>
        <v>3008425</v>
      </c>
      <c r="H32" s="2">
        <f>'Gen Fd Cover Sheets'!H170</f>
        <v>3666825</v>
      </c>
      <c r="I32" s="2">
        <f>'Gen Fd Cover Sheets'!I170</f>
        <v>3749925</v>
      </c>
      <c r="J32" s="2">
        <f>'Gen Fd Cover Sheets'!J170</f>
        <v>3617535</v>
      </c>
      <c r="K32" s="2">
        <f>'Gen Fd Cover Sheets'!K170</f>
        <v>4840525</v>
      </c>
    </row>
    <row r="33" spans="1:11" ht="20.100000000000001" customHeight="1" thickBot="1">
      <c r="A33" s="1"/>
      <c r="B33" s="82" t="s">
        <v>1328</v>
      </c>
      <c r="C33" s="480">
        <f>C30+C32</f>
        <v>16038880</v>
      </c>
      <c r="D33" s="480">
        <f>D30+D32</f>
        <v>16005561</v>
      </c>
      <c r="E33" s="480">
        <f t="shared" ref="E33:F33" si="5">E30+E32</f>
        <v>17652382</v>
      </c>
      <c r="F33" s="480">
        <f t="shared" si="5"/>
        <v>18662048</v>
      </c>
      <c r="G33" s="480">
        <f>G30+G32</f>
        <v>18100270</v>
      </c>
      <c r="H33" s="480">
        <f t="shared" ref="H33:K33" si="6">H30+H32</f>
        <v>19363274</v>
      </c>
      <c r="I33" s="480">
        <f t="shared" si="6"/>
        <v>19674340</v>
      </c>
      <c r="J33" s="480">
        <f t="shared" si="6"/>
        <v>20055942</v>
      </c>
      <c r="K33" s="480">
        <f t="shared" si="6"/>
        <v>21811947</v>
      </c>
    </row>
    <row r="34" spans="1:11" s="134" customFormat="1">
      <c r="B34" s="83"/>
      <c r="C34" s="2"/>
      <c r="D34" s="2"/>
      <c r="E34" s="2"/>
      <c r="F34" s="2"/>
      <c r="G34" s="2"/>
      <c r="H34" s="2"/>
      <c r="I34" s="2"/>
      <c r="J34" s="2"/>
      <c r="K34" s="2"/>
    </row>
    <row r="35" spans="1:11" ht="20.100000000000001" customHeight="1">
      <c r="A35" s="1"/>
      <c r="B35" s="147" t="s">
        <v>613</v>
      </c>
      <c r="C35" s="49">
        <f>+C22-C33</f>
        <v>383443</v>
      </c>
      <c r="D35" s="49">
        <f>+D22-D33</f>
        <v>632238</v>
      </c>
      <c r="E35" s="49">
        <f>+E22-E33</f>
        <v>-315646</v>
      </c>
      <c r="F35" s="49">
        <f>+F22-F33</f>
        <v>0</v>
      </c>
      <c r="G35" s="49">
        <f>+G22-G33</f>
        <v>0</v>
      </c>
      <c r="H35" s="49">
        <f>+H22-H33</f>
        <v>-882412</v>
      </c>
      <c r="I35" s="49">
        <f>+I22-I33</f>
        <v>-845292</v>
      </c>
      <c r="J35" s="49">
        <f>+J22-J33</f>
        <v>-875833</v>
      </c>
      <c r="K35" s="49">
        <f>+K22-K33</f>
        <v>-2288363</v>
      </c>
    </row>
    <row r="36" spans="1:11">
      <c r="A36" s="1"/>
      <c r="B36" s="85"/>
      <c r="C36" s="2"/>
      <c r="D36" s="2"/>
      <c r="E36" s="2"/>
      <c r="F36" s="2"/>
      <c r="G36" s="2"/>
      <c r="H36" s="2"/>
      <c r="I36" s="2"/>
      <c r="J36" s="2"/>
      <c r="K36" s="2"/>
    </row>
    <row r="37" spans="1:11" ht="20.100000000000001" customHeight="1" thickBot="1">
      <c r="A37" s="1"/>
      <c r="B37" s="81" t="s">
        <v>614</v>
      </c>
      <c r="C37" s="478">
        <v>6879823</v>
      </c>
      <c r="D37" s="478">
        <v>7512060</v>
      </c>
      <c r="E37" s="478">
        <v>7322013</v>
      </c>
      <c r="F37" s="478">
        <f>D37+F35</f>
        <v>7512060</v>
      </c>
      <c r="G37" s="478">
        <f>F37+G35</f>
        <v>7512060</v>
      </c>
      <c r="H37" s="478">
        <f>G37+H35</f>
        <v>6629648</v>
      </c>
      <c r="I37" s="478">
        <f>H37+I35</f>
        <v>5784356</v>
      </c>
      <c r="J37" s="478">
        <f>I37+J35</f>
        <v>4908523</v>
      </c>
      <c r="K37" s="478">
        <f>J37+K35</f>
        <v>2620160</v>
      </c>
    </row>
    <row r="38" spans="1:11" ht="15.75" thickTop="1">
      <c r="A38" s="1"/>
      <c r="B38" s="4"/>
      <c r="C38" s="86">
        <f>+C37/C33</f>
        <v>0.42894659726863721</v>
      </c>
      <c r="D38" s="86">
        <f>+D37/D33</f>
        <v>0.46934062479909328</v>
      </c>
      <c r="E38" s="86">
        <f>+E37/E33</f>
        <v>0.41478895029577312</v>
      </c>
      <c r="F38" s="86">
        <f>+F37/F33</f>
        <v>0.40253138347945522</v>
      </c>
      <c r="G38" s="86">
        <f>+G37/G33</f>
        <v>0.41502474824961172</v>
      </c>
      <c r="H38" s="86">
        <f>+H37/H33</f>
        <v>0.34238259500950097</v>
      </c>
      <c r="I38" s="86">
        <f>+I37/I33</f>
        <v>0.29400508479572884</v>
      </c>
      <c r="J38" s="86">
        <f>+J37/J33</f>
        <v>0.24474158331730317</v>
      </c>
      <c r="K38" s="86">
        <f>+K37/K33</f>
        <v>0.12012499388523179</v>
      </c>
    </row>
    <row r="39" spans="1:11" ht="8.1" customHeight="1">
      <c r="A39" s="1"/>
      <c r="B39" s="4"/>
      <c r="C39" s="53"/>
      <c r="D39" s="53"/>
      <c r="E39" s="53"/>
      <c r="F39" s="53"/>
      <c r="G39" s="53"/>
      <c r="H39" s="53"/>
      <c r="I39" s="53"/>
      <c r="J39" s="53"/>
      <c r="K39" s="53"/>
    </row>
    <row r="40" spans="1:11">
      <c r="A40" s="1"/>
      <c r="B40" s="1"/>
      <c r="C40" s="2"/>
      <c r="D40" s="2"/>
      <c r="E40" s="2"/>
      <c r="F40" s="2"/>
      <c r="G40" s="2"/>
      <c r="H40" s="2"/>
      <c r="I40" s="2"/>
      <c r="J40" s="2"/>
      <c r="K40" s="2"/>
    </row>
    <row r="41" spans="1:11">
      <c r="A41" s="1"/>
      <c r="B41" s="1"/>
      <c r="C41" s="2"/>
      <c r="D41" s="2"/>
      <c r="E41" s="2"/>
      <c r="F41" s="2"/>
      <c r="G41" s="2"/>
      <c r="H41" s="2"/>
      <c r="I41" s="2"/>
      <c r="J41" s="2"/>
      <c r="K41" s="2"/>
    </row>
    <row r="42" spans="1:11">
      <c r="A42" s="1"/>
      <c r="B42" s="1"/>
      <c r="C42" s="2"/>
      <c r="D42" s="2"/>
      <c r="E42" s="2"/>
      <c r="F42" s="2"/>
      <c r="G42" s="2"/>
      <c r="H42" s="2"/>
      <c r="I42" s="2"/>
      <c r="J42" s="2"/>
      <c r="K42" s="2"/>
    </row>
    <row r="43" spans="1:11">
      <c r="A43" s="1"/>
      <c r="B43" s="1"/>
      <c r="C43" s="2"/>
      <c r="D43" s="2"/>
      <c r="E43" s="2"/>
      <c r="F43" s="2"/>
      <c r="G43" s="2"/>
      <c r="H43" s="2"/>
      <c r="I43" s="2"/>
      <c r="J43" s="2"/>
      <c r="K43" s="2"/>
    </row>
    <row r="44" spans="1:11">
      <c r="A44" s="1"/>
      <c r="B44" s="1"/>
      <c r="C44" s="2"/>
      <c r="D44" s="2"/>
      <c r="E44" s="2"/>
      <c r="F44" s="2"/>
      <c r="G44" s="2"/>
      <c r="H44" s="2"/>
      <c r="I44" s="2"/>
      <c r="J44" s="2"/>
      <c r="K44" s="2"/>
    </row>
    <row r="45" spans="1:11">
      <c r="A45" s="1"/>
      <c r="B45" s="1"/>
      <c r="C45" s="2"/>
      <c r="D45" s="2"/>
      <c r="E45" s="2"/>
      <c r="F45" s="2"/>
      <c r="G45" s="2"/>
      <c r="H45" s="2"/>
      <c r="I45" s="2"/>
      <c r="J45" s="2"/>
      <c r="K45" s="2"/>
    </row>
    <row r="46" spans="1:11">
      <c r="A46" s="1"/>
      <c r="B46" s="1"/>
      <c r="C46" s="2"/>
      <c r="D46" s="2"/>
      <c r="E46" s="2"/>
      <c r="F46" s="2"/>
      <c r="G46" s="2"/>
      <c r="H46" s="2"/>
      <c r="I46" s="2"/>
      <c r="J46" s="2"/>
      <c r="K46" s="2"/>
    </row>
    <row r="47" spans="1:11">
      <c r="A47" s="1"/>
      <c r="B47" s="1"/>
      <c r="C47" s="2"/>
      <c r="D47" s="2"/>
      <c r="E47" s="2"/>
      <c r="F47" s="2"/>
      <c r="G47" s="2"/>
      <c r="H47" s="2"/>
      <c r="I47" s="2"/>
      <c r="J47" s="2"/>
      <c r="K47" s="2"/>
    </row>
    <row r="48" spans="1:11">
      <c r="A48" s="1"/>
      <c r="B48" s="1"/>
      <c r="C48" s="2"/>
      <c r="D48" s="2"/>
      <c r="E48" s="2"/>
      <c r="F48" s="2"/>
      <c r="G48" s="2"/>
      <c r="H48" s="2"/>
      <c r="I48" s="2"/>
      <c r="J48" s="2"/>
      <c r="K48" s="2"/>
    </row>
    <row r="49" spans="1:11">
      <c r="A49" s="1"/>
      <c r="B49" s="1"/>
      <c r="C49" s="2"/>
      <c r="D49" s="2"/>
      <c r="E49" s="2"/>
      <c r="F49" s="2"/>
      <c r="G49" s="2"/>
      <c r="H49" s="2"/>
      <c r="I49" s="2"/>
      <c r="J49" s="2"/>
      <c r="K49" s="2"/>
    </row>
    <row r="52" spans="1:11" ht="18.75">
      <c r="B52" s="621" t="s">
        <v>615</v>
      </c>
      <c r="C52" s="621"/>
      <c r="D52" s="621"/>
      <c r="E52" s="621"/>
      <c r="F52" s="621"/>
      <c r="G52" s="621"/>
      <c r="H52" s="621"/>
      <c r="I52" s="621"/>
      <c r="J52" s="621"/>
      <c r="K52" s="621"/>
    </row>
    <row r="53" spans="1:11">
      <c r="B53" s="43"/>
      <c r="C53" s="2"/>
      <c r="D53" s="2"/>
      <c r="E53" s="2"/>
      <c r="F53" s="2"/>
      <c r="G53" s="2"/>
      <c r="H53" s="2"/>
      <c r="I53" s="2"/>
      <c r="J53" s="2"/>
      <c r="K53" s="2"/>
    </row>
    <row r="54" spans="1:11" ht="12.75" customHeight="1">
      <c r="B54" s="622" t="s">
        <v>616</v>
      </c>
      <c r="C54" s="622"/>
      <c r="D54" s="622"/>
      <c r="E54" s="622"/>
      <c r="F54" s="622"/>
      <c r="G54" s="622"/>
      <c r="H54" s="622"/>
      <c r="I54" s="622"/>
      <c r="J54" s="622"/>
      <c r="K54" s="622"/>
    </row>
    <row r="55" spans="1:11" ht="17.25" customHeight="1">
      <c r="B55" s="622"/>
      <c r="C55" s="622"/>
      <c r="D55" s="622"/>
      <c r="E55" s="622"/>
      <c r="F55" s="622"/>
      <c r="G55" s="622"/>
      <c r="H55" s="622"/>
      <c r="I55" s="622"/>
      <c r="J55" s="622"/>
      <c r="K55" s="622"/>
    </row>
    <row r="56" spans="1:11" ht="17.25" customHeight="1">
      <c r="B56" s="19"/>
      <c r="C56" s="19"/>
      <c r="D56" s="19"/>
      <c r="E56" s="19"/>
      <c r="F56" s="19"/>
      <c r="G56" s="19"/>
      <c r="H56" s="19"/>
      <c r="I56" s="19"/>
      <c r="J56" s="19"/>
      <c r="K56" s="95"/>
    </row>
    <row r="57" spans="1:11">
      <c r="B57" s="4"/>
      <c r="C57" s="43"/>
      <c r="D57" s="406"/>
      <c r="E57" s="43" t="s">
        <v>841</v>
      </c>
      <c r="F57" s="568"/>
      <c r="G57" s="43" t="s">
        <v>842</v>
      </c>
      <c r="H57" s="406"/>
      <c r="I57" s="406"/>
      <c r="J57" s="406"/>
      <c r="K57" s="406"/>
    </row>
    <row r="58" spans="1:11">
      <c r="B58" s="43"/>
      <c r="C58" s="43" t="s">
        <v>810</v>
      </c>
      <c r="D58" s="43" t="s">
        <v>840</v>
      </c>
      <c r="E58" s="43" t="s">
        <v>595</v>
      </c>
      <c r="F58" s="43" t="s">
        <v>841</v>
      </c>
      <c r="G58" s="169" t="str">
        <f>'Fund Cover Sheets'!$M$1</f>
        <v>Adopted</v>
      </c>
      <c r="H58" s="43" t="s">
        <v>843</v>
      </c>
      <c r="I58" s="43" t="s">
        <v>844</v>
      </c>
      <c r="J58" s="43" t="s">
        <v>845</v>
      </c>
      <c r="K58" s="43" t="s">
        <v>846</v>
      </c>
    </row>
    <row r="59" spans="1:11" ht="15.75" thickBot="1">
      <c r="B59" s="44"/>
      <c r="C59" s="45" t="s">
        <v>1</v>
      </c>
      <c r="D59" s="45" t="s">
        <v>1</v>
      </c>
      <c r="E59" s="45" t="s">
        <v>565</v>
      </c>
      <c r="F59" s="45" t="s">
        <v>19</v>
      </c>
      <c r="G59" s="45" t="s">
        <v>565</v>
      </c>
      <c r="H59" s="45" t="s">
        <v>19</v>
      </c>
      <c r="I59" s="45" t="s">
        <v>19</v>
      </c>
      <c r="J59" s="45" t="s">
        <v>19</v>
      </c>
      <c r="K59" s="45" t="s">
        <v>19</v>
      </c>
    </row>
    <row r="60" spans="1:11">
      <c r="B60" s="1"/>
      <c r="C60" s="52"/>
      <c r="D60" s="2"/>
      <c r="E60" s="2"/>
      <c r="F60" s="2"/>
      <c r="G60" s="2"/>
      <c r="H60" s="2"/>
      <c r="I60" s="2"/>
      <c r="J60" s="2"/>
      <c r="K60" s="2"/>
    </row>
    <row r="61" spans="1:11">
      <c r="B61" s="83" t="s">
        <v>700</v>
      </c>
      <c r="C61" s="2"/>
      <c r="D61" s="2"/>
      <c r="E61" s="2"/>
      <c r="F61" s="2"/>
      <c r="G61" s="2"/>
      <c r="H61" s="2"/>
      <c r="I61" s="2"/>
      <c r="J61" s="2"/>
      <c r="K61" s="2"/>
    </row>
    <row r="62" spans="1:11" ht="20.100000000000001" customHeight="1">
      <c r="B62" s="147" t="s">
        <v>596</v>
      </c>
      <c r="C62" s="49">
        <f>'Budget Detail FY 2019-26'!L280</f>
        <v>13381</v>
      </c>
      <c r="D62" s="49">
        <f>'Budget Detail FY 2019-26'!M280</f>
        <v>13382</v>
      </c>
      <c r="E62" s="49">
        <f>'Budget Detail FY 2019-26'!N280</f>
        <v>16034</v>
      </c>
      <c r="F62" s="49">
        <f>'Budget Detail FY 2019-26'!O280</f>
        <v>16034</v>
      </c>
      <c r="G62" s="49">
        <f>'Budget Detail FY 2019-26'!P280</f>
        <v>19000</v>
      </c>
      <c r="H62" s="49">
        <f>'Budget Detail FY 2019-26'!Q280</f>
        <v>21500</v>
      </c>
      <c r="I62" s="49">
        <f>'Budget Detail FY 2019-26'!R280</f>
        <v>24000</v>
      </c>
      <c r="J62" s="49">
        <f>'Budget Detail FY 2019-26'!S280</f>
        <v>26500</v>
      </c>
      <c r="K62" s="49">
        <f>'Budget Detail FY 2019-26'!T280</f>
        <v>26500</v>
      </c>
    </row>
    <row r="63" spans="1:11" ht="20.100000000000001" customHeight="1" thickBot="1">
      <c r="B63" s="82" t="s">
        <v>1327</v>
      </c>
      <c r="C63" s="480">
        <f t="shared" ref="C63:K63" si="7">SUM(C62:C62)</f>
        <v>13381</v>
      </c>
      <c r="D63" s="480">
        <f t="shared" si="7"/>
        <v>13382</v>
      </c>
      <c r="E63" s="480">
        <f t="shared" si="7"/>
        <v>16034</v>
      </c>
      <c r="F63" s="480">
        <f t="shared" si="7"/>
        <v>16034</v>
      </c>
      <c r="G63" s="480">
        <f t="shared" si="7"/>
        <v>19000</v>
      </c>
      <c r="H63" s="480">
        <f t="shared" si="7"/>
        <v>21500</v>
      </c>
      <c r="I63" s="480">
        <f t="shared" si="7"/>
        <v>24000</v>
      </c>
      <c r="J63" s="480">
        <f t="shared" si="7"/>
        <v>26500</v>
      </c>
      <c r="K63" s="480">
        <f t="shared" si="7"/>
        <v>26500</v>
      </c>
    </row>
    <row r="64" spans="1:11">
      <c r="B64" s="1"/>
      <c r="C64" s="2"/>
      <c r="D64" s="2"/>
      <c r="E64" s="2"/>
      <c r="F64" s="2"/>
      <c r="G64" s="2"/>
      <c r="H64" s="2"/>
      <c r="I64" s="2"/>
      <c r="J64" s="2"/>
      <c r="K64" s="2"/>
    </row>
    <row r="65" spans="2:11">
      <c r="B65" s="83" t="s">
        <v>435</v>
      </c>
      <c r="C65" s="2"/>
      <c r="D65" s="2"/>
      <c r="E65" s="2"/>
      <c r="F65" s="2"/>
      <c r="G65" s="2"/>
      <c r="H65" s="2"/>
      <c r="I65" s="2"/>
      <c r="J65" s="2"/>
      <c r="K65" s="2"/>
    </row>
    <row r="66" spans="2:11" ht="20.100000000000001" customHeight="1">
      <c r="B66" s="148" t="s">
        <v>608</v>
      </c>
      <c r="C66" s="49">
        <f>SUM('Budget Detail FY 2019-26'!L284:L285)</f>
        <v>9453</v>
      </c>
      <c r="D66" s="49">
        <f>SUM('Budget Detail FY 2019-26'!M284:M285)</f>
        <v>10374</v>
      </c>
      <c r="E66" s="49">
        <f>SUM('Budget Detail FY 2019-26'!N284:N285)</f>
        <v>37326</v>
      </c>
      <c r="F66" s="49">
        <f>SUM('Budget Detail FY 2019-26'!O284:O285)</f>
        <v>21525</v>
      </c>
      <c r="G66" s="49">
        <f>SUM('Budget Detail FY 2019-26'!P284:P285)</f>
        <v>59200</v>
      </c>
      <c r="H66" s="49">
        <f>SUM('Budget Detail FY 2019-26'!Q284:Q285)</f>
        <v>12200</v>
      </c>
      <c r="I66" s="49">
        <f>SUM('Budget Detail FY 2019-26'!R284:R285)</f>
        <v>13640</v>
      </c>
      <c r="J66" s="49">
        <f>SUM('Budget Detail FY 2019-26'!S284:S285)</f>
        <v>13640</v>
      </c>
      <c r="K66" s="49">
        <f>SUM('Budget Detail FY 2019-26'!T284:T285)</f>
        <v>13640</v>
      </c>
    </row>
    <row r="67" spans="2:11" ht="20.100000000000001" customHeight="1" thickBot="1">
      <c r="B67" s="82" t="s">
        <v>612</v>
      </c>
      <c r="C67" s="480">
        <f t="shared" ref="C67:J67" si="8">SUM(C66:C66)</f>
        <v>9453</v>
      </c>
      <c r="D67" s="480">
        <f t="shared" si="8"/>
        <v>10374</v>
      </c>
      <c r="E67" s="480">
        <f t="shared" si="8"/>
        <v>37326</v>
      </c>
      <c r="F67" s="480">
        <f t="shared" si="8"/>
        <v>21525</v>
      </c>
      <c r="G67" s="480">
        <f t="shared" si="8"/>
        <v>59200</v>
      </c>
      <c r="H67" s="480">
        <f t="shared" si="8"/>
        <v>12200</v>
      </c>
      <c r="I67" s="480">
        <f t="shared" si="8"/>
        <v>13640</v>
      </c>
      <c r="J67" s="480">
        <f t="shared" si="8"/>
        <v>13640</v>
      </c>
      <c r="K67" s="480">
        <f>SUM(K66:K66)</f>
        <v>13640</v>
      </c>
    </row>
    <row r="68" spans="2:11">
      <c r="B68" s="83"/>
      <c r="C68" s="2"/>
      <c r="D68" s="2"/>
      <c r="E68" s="2"/>
      <c r="F68" s="2"/>
      <c r="G68" s="2"/>
      <c r="H68" s="2"/>
      <c r="I68" s="2"/>
      <c r="J68" s="2"/>
      <c r="K68" s="2"/>
    </row>
    <row r="69" spans="2:11" ht="20.100000000000001" customHeight="1">
      <c r="B69" s="147" t="s">
        <v>613</v>
      </c>
      <c r="C69" s="49">
        <f>+C63-C67</f>
        <v>3928</v>
      </c>
      <c r="D69" s="49">
        <f>+D63-D67</f>
        <v>3008</v>
      </c>
      <c r="E69" s="49">
        <f>+E63-E67</f>
        <v>-21292</v>
      </c>
      <c r="F69" s="49">
        <f>+F63-F67</f>
        <v>-5491</v>
      </c>
      <c r="G69" s="49">
        <f>+G63-G67</f>
        <v>-40200</v>
      </c>
      <c r="H69" s="49">
        <f>+H63-H67</f>
        <v>9300</v>
      </c>
      <c r="I69" s="49">
        <f>+I63-I67</f>
        <v>10360</v>
      </c>
      <c r="J69" s="49">
        <f>+J63-J67</f>
        <v>12860</v>
      </c>
      <c r="K69" s="49">
        <f>+K63-K67</f>
        <v>12860</v>
      </c>
    </row>
    <row r="70" spans="2:11">
      <c r="B70" s="85"/>
      <c r="C70" s="2"/>
      <c r="D70" s="2"/>
      <c r="E70" s="2"/>
      <c r="F70" s="2"/>
      <c r="G70" s="2"/>
      <c r="H70" s="2"/>
      <c r="I70" s="2"/>
      <c r="J70" s="2"/>
      <c r="K70" s="2"/>
    </row>
    <row r="71" spans="2:11" ht="20.100000000000001" customHeight="1" thickBot="1">
      <c r="B71" s="81" t="s">
        <v>614</v>
      </c>
      <c r="C71" s="478">
        <v>10485</v>
      </c>
      <c r="D71" s="478">
        <v>13492</v>
      </c>
      <c r="E71" s="478">
        <v>-15614</v>
      </c>
      <c r="F71" s="478">
        <f>D71+F69</f>
        <v>8001</v>
      </c>
      <c r="G71" s="478">
        <f>F71+G69</f>
        <v>-32199</v>
      </c>
      <c r="H71" s="478">
        <f>G71+H69</f>
        <v>-22899</v>
      </c>
      <c r="I71" s="478">
        <f>H71+I69</f>
        <v>-12539</v>
      </c>
      <c r="J71" s="478">
        <f>I71+J69</f>
        <v>321</v>
      </c>
      <c r="K71" s="478">
        <f>J71+K69</f>
        <v>13181</v>
      </c>
    </row>
    <row r="72" spans="2:11" ht="15.75" thickTop="1">
      <c r="B72" s="4"/>
      <c r="C72" s="86">
        <f>C71/C67</f>
        <v>1.1091716915264995</v>
      </c>
      <c r="D72" s="86">
        <f>D71/D67</f>
        <v>1.3005590900327741</v>
      </c>
      <c r="E72" s="86">
        <f>E71/E67</f>
        <v>-0.41831431173980604</v>
      </c>
      <c r="F72" s="86">
        <f>F71/F67</f>
        <v>0.37170731707317073</v>
      </c>
      <c r="G72" s="86">
        <f>G71/G67</f>
        <v>-0.54390202702702706</v>
      </c>
      <c r="H72" s="86">
        <f>H71/H67</f>
        <v>-1.8769672131147541</v>
      </c>
      <c r="I72" s="86">
        <f>I71/I67</f>
        <v>-0.91928152492668624</v>
      </c>
      <c r="J72" s="86">
        <f>J71/J67</f>
        <v>2.3533724340175952E-2</v>
      </c>
      <c r="K72" s="86">
        <f>K71/K67</f>
        <v>0.96634897360703809</v>
      </c>
    </row>
    <row r="73" spans="2:11">
      <c r="B73" s="4"/>
      <c r="C73" s="2"/>
      <c r="D73" s="2"/>
      <c r="E73" s="2"/>
      <c r="F73" s="2"/>
      <c r="G73" s="2"/>
      <c r="H73" s="2"/>
      <c r="I73" s="2"/>
      <c r="J73" s="2"/>
      <c r="K73" s="2"/>
    </row>
    <row r="74" spans="2:11">
      <c r="B74" s="1"/>
      <c r="C74" s="2"/>
      <c r="D74" s="2"/>
      <c r="E74" s="2"/>
      <c r="F74" s="2"/>
      <c r="G74" s="2"/>
      <c r="H74" s="2"/>
      <c r="I74" s="2"/>
      <c r="J74" s="2"/>
      <c r="K74" s="2"/>
    </row>
    <row r="75" spans="2:11">
      <c r="B75" s="1"/>
      <c r="C75" s="2"/>
      <c r="D75" s="2"/>
      <c r="E75" s="2"/>
      <c r="F75" s="2"/>
      <c r="G75" s="2"/>
      <c r="H75" s="2"/>
      <c r="I75" s="2"/>
      <c r="J75" s="2"/>
      <c r="K75" s="2"/>
    </row>
    <row r="76" spans="2:11">
      <c r="B76" s="1"/>
      <c r="C76" s="2"/>
      <c r="D76" s="2"/>
      <c r="E76" s="2"/>
      <c r="F76" s="2"/>
      <c r="G76" s="2"/>
      <c r="H76" s="2"/>
      <c r="I76" s="2"/>
      <c r="J76" s="2"/>
      <c r="K76" s="2"/>
    </row>
    <row r="77" spans="2:11">
      <c r="B77" s="1"/>
      <c r="C77" s="2"/>
      <c r="D77" s="2"/>
      <c r="E77" s="2"/>
      <c r="F77" s="2"/>
      <c r="G77" s="2"/>
      <c r="H77" s="2"/>
      <c r="I77" s="2"/>
      <c r="J77" s="2"/>
      <c r="K77" s="2"/>
    </row>
    <row r="78" spans="2:11">
      <c r="B78" s="1"/>
      <c r="C78" s="2"/>
      <c r="D78" s="2"/>
      <c r="E78" s="2"/>
      <c r="F78" s="2"/>
      <c r="G78" s="2"/>
      <c r="H78" s="2"/>
      <c r="I78" s="2"/>
      <c r="J78" s="2"/>
      <c r="K78" s="2"/>
    </row>
    <row r="79" spans="2:11">
      <c r="B79" s="1"/>
      <c r="C79" s="2"/>
      <c r="D79" s="2"/>
      <c r="E79" s="2"/>
      <c r="F79" s="2"/>
      <c r="G79" s="2"/>
      <c r="H79" s="2"/>
      <c r="I79" s="2"/>
      <c r="J79" s="2"/>
      <c r="K79" s="2"/>
    </row>
    <row r="80" spans="2:11">
      <c r="B80" s="1"/>
      <c r="C80" s="2"/>
      <c r="D80" s="2"/>
      <c r="E80" s="2"/>
      <c r="F80" s="2"/>
      <c r="G80" s="2"/>
      <c r="H80" s="2"/>
      <c r="I80" s="2"/>
      <c r="J80" s="2"/>
      <c r="K80" s="2"/>
    </row>
    <row r="81" spans="2:11">
      <c r="B81" s="1"/>
      <c r="C81" s="2"/>
      <c r="D81" s="2"/>
      <c r="E81" s="2"/>
      <c r="F81" s="2"/>
      <c r="G81" s="2"/>
      <c r="H81" s="2"/>
      <c r="I81" s="2"/>
      <c r="J81" s="2"/>
      <c r="K81" s="2"/>
    </row>
    <row r="82" spans="2:11">
      <c r="B82" s="1"/>
      <c r="C82" s="2"/>
      <c r="D82" s="2"/>
      <c r="E82" s="2"/>
      <c r="F82" s="2"/>
      <c r="G82" s="2"/>
      <c r="H82" s="2"/>
      <c r="I82" s="2"/>
      <c r="J82" s="2"/>
      <c r="K82" s="2"/>
    </row>
    <row r="83" spans="2:11">
      <c r="B83" s="1"/>
      <c r="C83" s="2"/>
      <c r="D83" s="2"/>
      <c r="E83" s="2"/>
      <c r="F83" s="2"/>
      <c r="G83" s="2"/>
      <c r="H83" s="2"/>
      <c r="I83" s="2"/>
      <c r="J83" s="2"/>
      <c r="K83" s="2"/>
    </row>
    <row r="84" spans="2:11">
      <c r="B84" s="1"/>
      <c r="C84" s="2"/>
      <c r="D84" s="2"/>
      <c r="E84" s="2"/>
      <c r="F84" s="2"/>
      <c r="G84" s="2"/>
      <c r="H84" s="2"/>
      <c r="I84" s="2"/>
      <c r="J84" s="2"/>
      <c r="K84" s="2"/>
    </row>
    <row r="85" spans="2:11">
      <c r="B85" s="1"/>
      <c r="C85" s="2"/>
      <c r="D85" s="2"/>
      <c r="E85" s="2"/>
      <c r="F85" s="2"/>
      <c r="G85" s="2"/>
      <c r="H85" s="2"/>
      <c r="I85" s="2"/>
      <c r="J85" s="2"/>
      <c r="K85" s="2"/>
    </row>
    <row r="87" spans="2:11" ht="18.75">
      <c r="B87" s="621" t="s">
        <v>617</v>
      </c>
      <c r="C87" s="621"/>
      <c r="D87" s="621"/>
      <c r="E87" s="621"/>
      <c r="F87" s="621"/>
      <c r="G87" s="621"/>
      <c r="H87" s="621"/>
      <c r="I87" s="621"/>
      <c r="J87" s="621"/>
      <c r="K87" s="621"/>
    </row>
    <row r="88" spans="2:11">
      <c r="B88" s="43"/>
      <c r="C88" s="2"/>
      <c r="D88" s="2"/>
      <c r="E88" s="2"/>
      <c r="F88" s="2"/>
      <c r="G88" s="2"/>
      <c r="H88" s="2"/>
      <c r="I88" s="2"/>
      <c r="J88" s="2"/>
      <c r="K88" s="2"/>
    </row>
    <row r="89" spans="2:11" ht="12.75" customHeight="1">
      <c r="B89" s="622" t="s">
        <v>618</v>
      </c>
      <c r="C89" s="622"/>
      <c r="D89" s="622"/>
      <c r="E89" s="622"/>
      <c r="F89" s="622"/>
      <c r="G89" s="622"/>
      <c r="H89" s="622"/>
      <c r="I89" s="622"/>
      <c r="J89" s="622"/>
      <c r="K89" s="622"/>
    </row>
    <row r="90" spans="2:11" ht="18" customHeight="1">
      <c r="B90" s="622"/>
      <c r="C90" s="622"/>
      <c r="D90" s="622"/>
      <c r="E90" s="622"/>
      <c r="F90" s="622"/>
      <c r="G90" s="622"/>
      <c r="H90" s="622"/>
      <c r="I90" s="622"/>
      <c r="J90" s="622"/>
      <c r="K90" s="622"/>
    </row>
    <row r="91" spans="2:11">
      <c r="B91" s="19"/>
      <c r="C91" s="16"/>
      <c r="D91" s="16"/>
      <c r="E91" s="16"/>
      <c r="F91" s="2"/>
      <c r="G91" s="2"/>
      <c r="H91" s="2"/>
      <c r="I91" s="2"/>
      <c r="J91" s="2"/>
      <c r="K91" s="2"/>
    </row>
    <row r="92" spans="2:11">
      <c r="B92" s="4"/>
      <c r="C92" s="43"/>
      <c r="D92" s="406"/>
      <c r="E92" s="43" t="s">
        <v>841</v>
      </c>
      <c r="F92" s="568"/>
      <c r="G92" s="43" t="s">
        <v>842</v>
      </c>
      <c r="H92" s="406"/>
      <c r="I92" s="406"/>
      <c r="J92" s="406"/>
      <c r="K92" s="406"/>
    </row>
    <row r="93" spans="2:11">
      <c r="B93" s="43"/>
      <c r="C93" s="43" t="s">
        <v>810</v>
      </c>
      <c r="D93" s="43" t="s">
        <v>840</v>
      </c>
      <c r="E93" s="43" t="s">
        <v>595</v>
      </c>
      <c r="F93" s="43" t="s">
        <v>841</v>
      </c>
      <c r="G93" s="169" t="str">
        <f>'Fund Cover Sheets'!$M$1</f>
        <v>Adopted</v>
      </c>
      <c r="H93" s="43" t="s">
        <v>843</v>
      </c>
      <c r="I93" s="43" t="s">
        <v>844</v>
      </c>
      <c r="J93" s="43" t="s">
        <v>845</v>
      </c>
      <c r="K93" s="43" t="s">
        <v>846</v>
      </c>
    </row>
    <row r="94" spans="2:11" ht="15.75" thickBot="1">
      <c r="B94" s="44"/>
      <c r="C94" s="45" t="s">
        <v>1</v>
      </c>
      <c r="D94" s="45" t="s">
        <v>1</v>
      </c>
      <c r="E94" s="45" t="s">
        <v>565</v>
      </c>
      <c r="F94" s="45" t="s">
        <v>19</v>
      </c>
      <c r="G94" s="45" t="s">
        <v>565</v>
      </c>
      <c r="H94" s="45" t="s">
        <v>19</v>
      </c>
      <c r="I94" s="45" t="s">
        <v>19</v>
      </c>
      <c r="J94" s="45" t="s">
        <v>19</v>
      </c>
      <c r="K94" s="45" t="s">
        <v>19</v>
      </c>
    </row>
    <row r="95" spans="2:11">
      <c r="B95" s="1"/>
      <c r="C95" s="52"/>
      <c r="D95" s="2"/>
      <c r="E95" s="2"/>
      <c r="F95" s="2"/>
      <c r="G95" s="2"/>
      <c r="H95" s="2"/>
      <c r="I95" s="2"/>
      <c r="J95" s="2"/>
      <c r="K95" s="2"/>
    </row>
    <row r="96" spans="2:11">
      <c r="B96" s="83" t="s">
        <v>700</v>
      </c>
      <c r="C96" s="2"/>
      <c r="D96" s="2"/>
      <c r="E96" s="2"/>
      <c r="F96" s="2"/>
      <c r="G96" s="2"/>
      <c r="H96" s="2"/>
      <c r="I96" s="2"/>
      <c r="J96" s="2"/>
      <c r="K96" s="2"/>
    </row>
    <row r="97" spans="2:11" ht="20.100000000000001" customHeight="1">
      <c r="B97" s="147" t="s">
        <v>596</v>
      </c>
      <c r="C97" s="49">
        <f>'Budget Detail FY 2019-26'!L297</f>
        <v>15639</v>
      </c>
      <c r="D97" s="49">
        <f>'Budget Detail FY 2019-26'!M297</f>
        <v>18140</v>
      </c>
      <c r="E97" s="49">
        <f>'Budget Detail FY 2019-26'!N297</f>
        <v>20363</v>
      </c>
      <c r="F97" s="49">
        <f>'Budget Detail FY 2019-26'!O297</f>
        <v>20363</v>
      </c>
      <c r="G97" s="49">
        <f>'Budget Detail FY 2019-26'!P297</f>
        <v>21000</v>
      </c>
      <c r="H97" s="49">
        <f>'Budget Detail FY 2019-26'!Q297</f>
        <v>21000</v>
      </c>
      <c r="I97" s="49">
        <f>'Budget Detail FY 2019-26'!R297</f>
        <v>22000</v>
      </c>
      <c r="J97" s="49">
        <f>'Budget Detail FY 2019-26'!S297</f>
        <v>22000</v>
      </c>
      <c r="K97" s="49">
        <f>'Budget Detail FY 2019-26'!T297</f>
        <v>22000</v>
      </c>
    </row>
    <row r="98" spans="2:11" ht="20.100000000000001" customHeight="1" thickBot="1">
      <c r="B98" s="82" t="s">
        <v>1327</v>
      </c>
      <c r="C98" s="480">
        <f t="shared" ref="C98:K98" si="9">SUM(C97:C97)</f>
        <v>15639</v>
      </c>
      <c r="D98" s="480">
        <f t="shared" si="9"/>
        <v>18140</v>
      </c>
      <c r="E98" s="480">
        <f t="shared" si="9"/>
        <v>20363</v>
      </c>
      <c r="F98" s="480">
        <f t="shared" si="9"/>
        <v>20363</v>
      </c>
      <c r="G98" s="480">
        <f t="shared" si="9"/>
        <v>21000</v>
      </c>
      <c r="H98" s="480">
        <f t="shared" si="9"/>
        <v>21000</v>
      </c>
      <c r="I98" s="480">
        <f t="shared" si="9"/>
        <v>22000</v>
      </c>
      <c r="J98" s="480">
        <f t="shared" si="9"/>
        <v>22000</v>
      </c>
      <c r="K98" s="480">
        <f t="shared" si="9"/>
        <v>22000</v>
      </c>
    </row>
    <row r="99" spans="2:11">
      <c r="B99" s="1"/>
      <c r="C99" s="2"/>
      <c r="D99" s="2"/>
      <c r="E99" s="2"/>
      <c r="F99" s="2"/>
      <c r="G99" s="2"/>
      <c r="H99" s="2"/>
      <c r="I99" s="2"/>
      <c r="J99" s="2"/>
      <c r="K99" s="2"/>
    </row>
    <row r="100" spans="2:11">
      <c r="B100" s="83" t="s">
        <v>435</v>
      </c>
      <c r="C100" s="2"/>
      <c r="D100" s="2"/>
      <c r="E100" s="2"/>
      <c r="F100" s="2"/>
      <c r="G100" s="2"/>
      <c r="H100" s="2"/>
      <c r="I100" s="2"/>
      <c r="J100" s="2"/>
      <c r="K100" s="2"/>
    </row>
    <row r="101" spans="2:11" ht="20.100000000000001" customHeight="1">
      <c r="B101" s="148" t="s">
        <v>608</v>
      </c>
      <c r="C101" s="49">
        <f>SUM('Budget Detail FY 2019-26'!L301:L303)</f>
        <v>17013</v>
      </c>
      <c r="D101" s="49">
        <f>SUM('Budget Detail FY 2019-26'!M301:M303)</f>
        <v>11713</v>
      </c>
      <c r="E101" s="49">
        <f>SUM('Budget Detail FY 2019-26'!N301:N303)</f>
        <v>20326</v>
      </c>
      <c r="F101" s="49">
        <f>SUM('Budget Detail FY 2019-26'!O301:O303)</f>
        <v>17200</v>
      </c>
      <c r="G101" s="49">
        <f>SUM('Budget Detail FY 2019-26'!P301:P303)</f>
        <v>17200</v>
      </c>
      <c r="H101" s="49">
        <f>SUM('Budget Detail FY 2019-26'!Q301:Q303)</f>
        <v>17200</v>
      </c>
      <c r="I101" s="49">
        <f>SUM('Budget Detail FY 2019-26'!R301:R303)</f>
        <v>18640</v>
      </c>
      <c r="J101" s="49">
        <f>SUM('Budget Detail FY 2019-26'!S301:S303)</f>
        <v>18640</v>
      </c>
      <c r="K101" s="49">
        <f>SUM('Budget Detail FY 2019-26'!T301:T303)</f>
        <v>18640</v>
      </c>
    </row>
    <row r="102" spans="2:11" ht="20.100000000000001" customHeight="1" thickBot="1">
      <c r="B102" s="82" t="s">
        <v>612</v>
      </c>
      <c r="C102" s="480">
        <f t="shared" ref="C102:J102" si="10">SUM(C101:C101)</f>
        <v>17013</v>
      </c>
      <c r="D102" s="480">
        <f t="shared" si="10"/>
        <v>11713</v>
      </c>
      <c r="E102" s="480">
        <f t="shared" si="10"/>
        <v>20326</v>
      </c>
      <c r="F102" s="480">
        <f t="shared" si="10"/>
        <v>17200</v>
      </c>
      <c r="G102" s="480">
        <f t="shared" si="10"/>
        <v>17200</v>
      </c>
      <c r="H102" s="480">
        <f t="shared" si="10"/>
        <v>17200</v>
      </c>
      <c r="I102" s="480">
        <f t="shared" si="10"/>
        <v>18640</v>
      </c>
      <c r="J102" s="480">
        <f t="shared" si="10"/>
        <v>18640</v>
      </c>
      <c r="K102" s="480">
        <f>SUM(K101:K101)</f>
        <v>18640</v>
      </c>
    </row>
    <row r="103" spans="2:11">
      <c r="B103" s="83"/>
      <c r="C103" s="2"/>
      <c r="D103" s="2"/>
      <c r="E103" s="2"/>
      <c r="F103" s="2"/>
      <c r="G103" s="2"/>
      <c r="H103" s="2"/>
      <c r="I103" s="2"/>
      <c r="J103" s="2"/>
      <c r="K103" s="2"/>
    </row>
    <row r="104" spans="2:11" ht="20.100000000000001" customHeight="1">
      <c r="B104" s="147" t="s">
        <v>613</v>
      </c>
      <c r="C104" s="49">
        <f>+C98-C102</f>
        <v>-1374</v>
      </c>
      <c r="D104" s="49">
        <f>+D98-D102</f>
        <v>6427</v>
      </c>
      <c r="E104" s="49">
        <f>+E98-E102</f>
        <v>37</v>
      </c>
      <c r="F104" s="49">
        <f>+F98-F102</f>
        <v>3163</v>
      </c>
      <c r="G104" s="49">
        <f>+G98-G102</f>
        <v>3800</v>
      </c>
      <c r="H104" s="49">
        <f>+H98-H102</f>
        <v>3800</v>
      </c>
      <c r="I104" s="49">
        <f>+I98-I102</f>
        <v>3360</v>
      </c>
      <c r="J104" s="49">
        <f>+J98-J102</f>
        <v>3360</v>
      </c>
      <c r="K104" s="49">
        <f>+K98-K102</f>
        <v>3360</v>
      </c>
    </row>
    <row r="105" spans="2:11">
      <c r="B105" s="85"/>
      <c r="C105" s="2"/>
      <c r="D105" s="2"/>
      <c r="E105" s="2"/>
      <c r="F105" s="2"/>
      <c r="G105" s="2"/>
      <c r="H105" s="2"/>
      <c r="I105" s="2"/>
      <c r="J105" s="2"/>
      <c r="K105" s="2"/>
    </row>
    <row r="106" spans="2:11" ht="20.100000000000001" customHeight="1" thickBot="1">
      <c r="B106" s="81" t="s">
        <v>614</v>
      </c>
      <c r="C106" s="478">
        <v>-22626</v>
      </c>
      <c r="D106" s="478">
        <v>-16200</v>
      </c>
      <c r="E106" s="478">
        <v>-18630</v>
      </c>
      <c r="F106" s="478">
        <f>D106+F104</f>
        <v>-13037</v>
      </c>
      <c r="G106" s="478">
        <f>F106+G104</f>
        <v>-9237</v>
      </c>
      <c r="H106" s="478">
        <f>G106+H104</f>
        <v>-5437</v>
      </c>
      <c r="I106" s="478">
        <f>H106+I104</f>
        <v>-2077</v>
      </c>
      <c r="J106" s="478">
        <f>I106+J104</f>
        <v>1283</v>
      </c>
      <c r="K106" s="478">
        <f>J106+K104</f>
        <v>4643</v>
      </c>
    </row>
    <row r="107" spans="2:11" ht="15.75" thickTop="1">
      <c r="B107" s="83"/>
      <c r="C107" s="86">
        <f>C106/C102</f>
        <v>-1.3299241756304003</v>
      </c>
      <c r="D107" s="86">
        <f>D106/D102</f>
        <v>-1.3830786305814053</v>
      </c>
      <c r="E107" s="86">
        <f>E106/E102</f>
        <v>-0.91656007084522284</v>
      </c>
      <c r="F107" s="86">
        <f>F106/F102</f>
        <v>-0.75796511627906982</v>
      </c>
      <c r="G107" s="86">
        <f>G106/G102</f>
        <v>-0.53703488372093022</v>
      </c>
      <c r="H107" s="86">
        <f>H106/H102</f>
        <v>-0.31610465116279068</v>
      </c>
      <c r="I107" s="86">
        <f>I106/I102</f>
        <v>-0.11142703862660944</v>
      </c>
      <c r="J107" s="86">
        <f>J106/J102</f>
        <v>6.8830472103004289E-2</v>
      </c>
      <c r="K107" s="86">
        <f>K106/K102</f>
        <v>0.24908798283261802</v>
      </c>
    </row>
    <row r="108" spans="2:11">
      <c r="B108" s="4"/>
      <c r="C108" s="53"/>
      <c r="D108" s="53"/>
      <c r="E108" s="53"/>
      <c r="F108" s="53"/>
      <c r="G108" s="53"/>
      <c r="H108" s="53"/>
      <c r="I108" s="53"/>
      <c r="J108" s="53"/>
      <c r="K108" s="53"/>
    </row>
    <row r="109" spans="2:11">
      <c r="B109" s="1"/>
      <c r="C109" s="2"/>
      <c r="D109" s="2"/>
      <c r="E109" s="2"/>
      <c r="F109" s="2"/>
      <c r="G109" s="2"/>
      <c r="H109" s="2"/>
      <c r="I109" s="2"/>
      <c r="J109" s="2"/>
      <c r="K109" s="2"/>
    </row>
    <row r="110" spans="2:11">
      <c r="B110" s="1"/>
      <c r="C110" s="2"/>
      <c r="D110" s="2"/>
      <c r="E110" s="2"/>
      <c r="F110" s="2"/>
      <c r="G110" s="2"/>
      <c r="H110" s="2"/>
      <c r="I110" s="2"/>
      <c r="J110" s="2"/>
      <c r="K110" s="2"/>
    </row>
    <row r="111" spans="2:11">
      <c r="B111" s="1"/>
      <c r="C111" s="2"/>
      <c r="D111" s="2"/>
      <c r="E111" s="2"/>
      <c r="F111" s="2"/>
      <c r="G111" s="2"/>
      <c r="H111" s="2"/>
      <c r="I111" s="2"/>
      <c r="J111" s="2"/>
      <c r="K111" s="2"/>
    </row>
    <row r="112" spans="2:11">
      <c r="B112" s="1"/>
      <c r="C112" s="2"/>
      <c r="D112" s="2"/>
      <c r="E112" s="2"/>
      <c r="F112" s="2"/>
      <c r="G112" s="2"/>
      <c r="H112" s="2"/>
      <c r="I112" s="2"/>
      <c r="J112" s="2"/>
      <c r="K112" s="2"/>
    </row>
    <row r="113" spans="2:11">
      <c r="B113" s="1"/>
      <c r="C113" s="2"/>
      <c r="D113" s="2"/>
      <c r="E113" s="2"/>
      <c r="F113" s="2"/>
      <c r="G113" s="2"/>
      <c r="H113" s="2"/>
      <c r="I113" s="2"/>
      <c r="J113" s="2"/>
      <c r="K113" s="2"/>
    </row>
    <row r="114" spans="2:11">
      <c r="B114" s="1"/>
      <c r="C114" s="2"/>
      <c r="D114" s="2"/>
      <c r="E114" s="2"/>
      <c r="F114" s="2"/>
      <c r="G114" s="2"/>
      <c r="H114" s="2"/>
      <c r="I114" s="2"/>
      <c r="J114" s="2"/>
      <c r="K114" s="2"/>
    </row>
    <row r="115" spans="2:11">
      <c r="B115" s="1"/>
      <c r="C115" s="2"/>
      <c r="D115" s="2"/>
      <c r="E115" s="2"/>
      <c r="F115" s="2"/>
      <c r="G115" s="2"/>
      <c r="H115" s="2"/>
      <c r="I115" s="2"/>
      <c r="J115" s="2"/>
      <c r="K115" s="2"/>
    </row>
    <row r="116" spans="2:11">
      <c r="B116" s="1"/>
      <c r="C116" s="2"/>
      <c r="D116" s="2"/>
      <c r="E116" s="2"/>
      <c r="F116" s="2"/>
      <c r="G116" s="2"/>
      <c r="H116" s="2"/>
      <c r="I116" s="2"/>
      <c r="J116" s="2"/>
      <c r="K116" s="2"/>
    </row>
    <row r="117" spans="2:11">
      <c r="B117" s="1"/>
      <c r="C117" s="2"/>
      <c r="D117" s="2"/>
      <c r="E117" s="2"/>
      <c r="F117" s="2"/>
      <c r="G117" s="2"/>
      <c r="H117" s="2"/>
      <c r="I117" s="2"/>
      <c r="J117" s="2"/>
      <c r="K117" s="2"/>
    </row>
    <row r="118" spans="2:11">
      <c r="B118" s="1"/>
      <c r="C118" s="2"/>
      <c r="D118" s="2"/>
      <c r="E118" s="2"/>
      <c r="F118" s="2"/>
      <c r="G118" s="2"/>
      <c r="H118" s="2"/>
      <c r="I118" s="2"/>
      <c r="J118" s="2"/>
      <c r="K118" s="2"/>
    </row>
    <row r="119" spans="2:11" ht="21" customHeight="1">
      <c r="B119" s="1"/>
      <c r="C119" s="2"/>
      <c r="D119" s="2"/>
      <c r="E119" s="2"/>
      <c r="F119" s="2"/>
      <c r="G119" s="2"/>
      <c r="H119" s="2"/>
      <c r="I119" s="2"/>
      <c r="J119" s="2"/>
      <c r="K119" s="2"/>
    </row>
    <row r="121" spans="2:11" ht="18.75">
      <c r="B121" s="621" t="s">
        <v>619</v>
      </c>
      <c r="C121" s="621"/>
      <c r="D121" s="621"/>
      <c r="E121" s="621"/>
      <c r="F121" s="621"/>
      <c r="G121" s="621"/>
      <c r="H121" s="621"/>
      <c r="I121" s="621"/>
      <c r="J121" s="621"/>
      <c r="K121" s="621"/>
    </row>
    <row r="122" spans="2:11">
      <c r="B122" s="43"/>
      <c r="C122" s="2"/>
      <c r="D122" s="2"/>
      <c r="E122" s="2"/>
      <c r="F122" s="2"/>
      <c r="G122" s="2"/>
      <c r="H122" s="2"/>
      <c r="I122" s="2"/>
      <c r="J122" s="2"/>
      <c r="K122" s="2"/>
    </row>
    <row r="123" spans="2:11" ht="12.75" customHeight="1">
      <c r="B123" s="622" t="s">
        <v>917</v>
      </c>
      <c r="C123" s="622"/>
      <c r="D123" s="622"/>
      <c r="E123" s="622"/>
      <c r="F123" s="622"/>
      <c r="G123" s="622"/>
      <c r="H123" s="622"/>
      <c r="I123" s="622"/>
      <c r="J123" s="622"/>
      <c r="K123" s="622"/>
    </row>
    <row r="124" spans="2:11" ht="18.75" customHeight="1">
      <c r="B124" s="622"/>
      <c r="C124" s="622"/>
      <c r="D124" s="622"/>
      <c r="E124" s="622"/>
      <c r="F124" s="622"/>
      <c r="G124" s="622"/>
      <c r="H124" s="622"/>
      <c r="I124" s="622"/>
      <c r="J124" s="622"/>
      <c r="K124" s="622"/>
    </row>
    <row r="125" spans="2:11" ht="7.5" customHeight="1">
      <c r="B125" s="149"/>
      <c r="C125" s="151"/>
      <c r="D125" s="151"/>
      <c r="E125" s="151"/>
      <c r="F125" s="2"/>
      <c r="G125" s="2"/>
      <c r="H125" s="2"/>
      <c r="I125" s="2"/>
      <c r="J125" s="2"/>
      <c r="K125" s="2"/>
    </row>
    <row r="126" spans="2:11">
      <c r="B126" s="152"/>
      <c r="C126" s="43"/>
      <c r="D126" s="406"/>
      <c r="E126" s="43" t="s">
        <v>841</v>
      </c>
      <c r="F126" s="568"/>
      <c r="G126" s="43" t="s">
        <v>842</v>
      </c>
      <c r="H126" s="406"/>
      <c r="I126" s="406"/>
      <c r="J126" s="406"/>
      <c r="K126" s="406"/>
    </row>
    <row r="127" spans="2:11">
      <c r="B127" s="43"/>
      <c r="C127" s="43" t="s">
        <v>810</v>
      </c>
      <c r="D127" s="43" t="s">
        <v>840</v>
      </c>
      <c r="E127" s="43" t="s">
        <v>595</v>
      </c>
      <c r="F127" s="43" t="s">
        <v>841</v>
      </c>
      <c r="G127" s="169" t="str">
        <f>'Fund Cover Sheets'!$M$1</f>
        <v>Adopted</v>
      </c>
      <c r="H127" s="43" t="s">
        <v>843</v>
      </c>
      <c r="I127" s="43" t="s">
        <v>844</v>
      </c>
      <c r="J127" s="43" t="s">
        <v>845</v>
      </c>
      <c r="K127" s="43" t="s">
        <v>846</v>
      </c>
    </row>
    <row r="128" spans="2:11" ht="15.75" thickBot="1">
      <c r="B128" s="44"/>
      <c r="C128" s="45" t="s">
        <v>1</v>
      </c>
      <c r="D128" s="45" t="s">
        <v>1</v>
      </c>
      <c r="E128" s="45" t="s">
        <v>565</v>
      </c>
      <c r="F128" s="45" t="s">
        <v>19</v>
      </c>
      <c r="G128" s="45" t="s">
        <v>565</v>
      </c>
      <c r="H128" s="45" t="s">
        <v>19</v>
      </c>
      <c r="I128" s="45" t="s">
        <v>19</v>
      </c>
      <c r="J128" s="45" t="s">
        <v>19</v>
      </c>
      <c r="K128" s="45" t="s">
        <v>19</v>
      </c>
    </row>
    <row r="129" spans="2:11">
      <c r="B129" s="1"/>
      <c r="C129" s="52"/>
      <c r="D129" s="2"/>
      <c r="E129" s="2"/>
      <c r="F129" s="2"/>
      <c r="G129" s="2"/>
      <c r="H129" s="2"/>
      <c r="I129" s="2"/>
      <c r="J129" s="2"/>
      <c r="K129" s="2"/>
    </row>
    <row r="130" spans="2:11">
      <c r="B130" s="83" t="s">
        <v>700</v>
      </c>
      <c r="C130" s="2"/>
      <c r="D130" s="2"/>
      <c r="E130" s="2"/>
      <c r="F130" s="2"/>
      <c r="G130" s="2"/>
      <c r="H130" s="2"/>
      <c r="I130" s="2"/>
      <c r="J130" s="2"/>
      <c r="K130" s="2"/>
    </row>
    <row r="131" spans="2:11" ht="20.100000000000001" customHeight="1">
      <c r="B131" s="147" t="s">
        <v>597</v>
      </c>
      <c r="C131" s="49">
        <f>SUM('Budget Detail FY 2019-26'!L314:L317)</f>
        <v>530471</v>
      </c>
      <c r="D131" s="49">
        <f>SUM('Budget Detail FY 2019-26'!M314:M317)</f>
        <v>749242</v>
      </c>
      <c r="E131" s="49">
        <f>SUM('Budget Detail FY 2019-26'!N314:N317)</f>
        <v>809598</v>
      </c>
      <c r="F131" s="49">
        <f>SUM('Budget Detail FY 2019-26'!O314:O317)</f>
        <v>1171668</v>
      </c>
      <c r="G131" s="49">
        <f>SUM('Budget Detail FY 2019-26'!P314:P317)</f>
        <v>1258019</v>
      </c>
      <c r="H131" s="49">
        <f>SUM('Budget Detail FY 2019-26'!Q314:Q317)</f>
        <v>1274602</v>
      </c>
      <c r="I131" s="49">
        <f>SUM('Budget Detail FY 2019-26'!R314:R317)</f>
        <v>873642</v>
      </c>
      <c r="J131" s="49">
        <f>SUM('Budget Detail FY 2019-26'!S314:S317)</f>
        <v>890894</v>
      </c>
      <c r="K131" s="49">
        <f>SUM('Budget Detail FY 2019-26'!T314:T317)</f>
        <v>908492</v>
      </c>
    </row>
    <row r="132" spans="2:11" ht="20.100000000000001" customHeight="1">
      <c r="B132" s="148" t="s">
        <v>601</v>
      </c>
      <c r="C132" s="2">
        <f>'Budget Detail FY 2019-26'!L318</f>
        <v>15511</v>
      </c>
      <c r="D132" s="2">
        <f>'Budget Detail FY 2019-26'!M318</f>
        <v>9563</v>
      </c>
      <c r="E132" s="2">
        <f>'Budget Detail FY 2019-26'!N318</f>
        <v>4263</v>
      </c>
      <c r="F132" s="2">
        <f>'Budget Detail FY 2019-26'!O318</f>
        <v>1400</v>
      </c>
      <c r="G132" s="2">
        <f>'Budget Detail FY 2019-26'!P318</f>
        <v>2000</v>
      </c>
      <c r="H132" s="2">
        <f>'Budget Detail FY 2019-26'!Q318</f>
        <v>2000</v>
      </c>
      <c r="I132" s="2">
        <f>'Budget Detail FY 2019-26'!R318</f>
        <v>2000</v>
      </c>
      <c r="J132" s="2">
        <f>'Budget Detail FY 2019-26'!S318</f>
        <v>5000</v>
      </c>
      <c r="K132" s="2">
        <f>'Budget Detail FY 2019-26'!T318</f>
        <v>5000</v>
      </c>
    </row>
    <row r="133" spans="2:11" s="172" customFormat="1" ht="20.100000000000001" customHeight="1">
      <c r="B133" s="148" t="s">
        <v>602</v>
      </c>
      <c r="C133" s="2">
        <f>'Budget Detail FY 2019-26'!L319</f>
        <v>100</v>
      </c>
      <c r="D133" s="2">
        <f>'Budget Detail FY 2019-26'!M319</f>
        <v>26717</v>
      </c>
      <c r="E133" s="2">
        <f>'Budget Detail FY 2019-26'!N319</f>
        <v>0</v>
      </c>
      <c r="F133" s="2">
        <f>'Budget Detail FY 2019-26'!O319</f>
        <v>0</v>
      </c>
      <c r="G133" s="2">
        <f>'Budget Detail FY 2019-26'!P319</f>
        <v>0</v>
      </c>
      <c r="H133" s="2">
        <f>'Budget Detail FY 2019-26'!Q319</f>
        <v>0</v>
      </c>
      <c r="I133" s="2">
        <f>'Budget Detail FY 2019-26'!R319</f>
        <v>0</v>
      </c>
      <c r="J133" s="2">
        <f>'Budget Detail FY 2019-26'!S319</f>
        <v>0</v>
      </c>
      <c r="K133" s="2">
        <f>'Budget Detail FY 2019-26'!T319</f>
        <v>0</v>
      </c>
    </row>
    <row r="134" spans="2:11" ht="20.100000000000001" customHeight="1" thickBot="1">
      <c r="B134" s="82" t="s">
        <v>1327</v>
      </c>
      <c r="C134" s="480">
        <f t="shared" ref="C134:K134" si="11">SUM(C131:C133)</f>
        <v>546082</v>
      </c>
      <c r="D134" s="480">
        <f t="shared" si="11"/>
        <v>785522</v>
      </c>
      <c r="E134" s="480">
        <f t="shared" si="11"/>
        <v>813861</v>
      </c>
      <c r="F134" s="480">
        <f t="shared" si="11"/>
        <v>1173068</v>
      </c>
      <c r="G134" s="480">
        <f t="shared" si="11"/>
        <v>1260019</v>
      </c>
      <c r="H134" s="480">
        <f t="shared" si="11"/>
        <v>1276602</v>
      </c>
      <c r="I134" s="480">
        <f t="shared" si="11"/>
        <v>875642</v>
      </c>
      <c r="J134" s="480">
        <f t="shared" si="11"/>
        <v>895894</v>
      </c>
      <c r="K134" s="480">
        <f t="shared" si="11"/>
        <v>913492</v>
      </c>
    </row>
    <row r="135" spans="2:11" ht="7.5" customHeight="1">
      <c r="B135" s="1"/>
      <c r="C135" s="2"/>
      <c r="D135" s="2"/>
      <c r="E135" s="2"/>
      <c r="F135" s="2"/>
      <c r="G135" s="2"/>
      <c r="H135" s="2"/>
      <c r="I135" s="2"/>
      <c r="J135" s="2"/>
      <c r="K135" s="2"/>
    </row>
    <row r="136" spans="2:11">
      <c r="B136" s="83" t="s">
        <v>435</v>
      </c>
      <c r="C136" s="2"/>
      <c r="D136" s="2"/>
      <c r="E136" s="2"/>
      <c r="F136" s="2"/>
      <c r="G136" s="2"/>
      <c r="H136" s="2"/>
      <c r="I136" s="2"/>
      <c r="J136" s="2"/>
      <c r="K136" s="2"/>
    </row>
    <row r="137" spans="2:11" ht="20.100000000000001" customHeight="1">
      <c r="B137" s="148" t="s">
        <v>608</v>
      </c>
      <c r="C137" s="49">
        <f>SUM('Budget Detail FY 2019-26'!L323:L323)</f>
        <v>95684</v>
      </c>
      <c r="D137" s="49">
        <f>SUM('Budget Detail FY 2019-26'!M323:M323)</f>
        <v>0</v>
      </c>
      <c r="E137" s="49">
        <f>SUM('Budget Detail FY 2019-26'!N323:N323)</f>
        <v>0</v>
      </c>
      <c r="F137" s="49">
        <f>SUM('Budget Detail FY 2019-26'!O323:O323)</f>
        <v>0</v>
      </c>
      <c r="G137" s="49">
        <f>SUM('Budget Detail FY 2019-26'!P323:P323)</f>
        <v>0</v>
      </c>
      <c r="H137" s="49">
        <f>SUM('Budget Detail FY 2019-26'!Q323:Q323)</f>
        <v>0</v>
      </c>
      <c r="I137" s="49">
        <f>SUM('Budget Detail FY 2019-26'!R323:R323)</f>
        <v>0</v>
      </c>
      <c r="J137" s="49">
        <f>SUM('Budget Detail FY 2019-26'!S323:S323)</f>
        <v>0</v>
      </c>
      <c r="K137" s="49">
        <f>SUM('Budget Detail FY 2019-26'!T323:T323)</f>
        <v>0</v>
      </c>
    </row>
    <row r="138" spans="2:11" ht="20.100000000000001" customHeight="1">
      <c r="B138" s="148" t="s">
        <v>609</v>
      </c>
      <c r="C138" s="2">
        <f>SUM('Budget Detail FY 2019-26'!L324:L324)</f>
        <v>84453</v>
      </c>
      <c r="D138" s="2">
        <f>SUM('Budget Detail FY 2019-26'!M324:M324)</f>
        <v>97930</v>
      </c>
      <c r="E138" s="2">
        <f>SUM('Budget Detail FY 2019-26'!N324:N324)</f>
        <v>175000</v>
      </c>
      <c r="F138" s="2">
        <f>SUM('Budget Detail FY 2019-26'!O324:O324)</f>
        <v>87245</v>
      </c>
      <c r="G138" s="2">
        <f>SUM('Budget Detail FY 2019-26'!P324:P324)</f>
        <v>138000</v>
      </c>
      <c r="H138" s="2">
        <f>SUM('Budget Detail FY 2019-26'!Q324:Q324)</f>
        <v>175000</v>
      </c>
      <c r="I138" s="2">
        <f>SUM('Budget Detail FY 2019-26'!R324:R324)</f>
        <v>175000</v>
      </c>
      <c r="J138" s="2">
        <f>SUM('Budget Detail FY 2019-26'!S324:S324)</f>
        <v>175000</v>
      </c>
      <c r="K138" s="2">
        <f>SUM('Budget Detail FY 2019-26'!T324:T324)</f>
        <v>175000</v>
      </c>
    </row>
    <row r="139" spans="2:11" ht="20.100000000000001" customHeight="1">
      <c r="B139" s="148" t="s">
        <v>610</v>
      </c>
      <c r="C139" s="2">
        <f>SUM('Budget Detail FY 2019-26'!L325:L329)</f>
        <v>429058</v>
      </c>
      <c r="D139" s="2">
        <f>SUM('Budget Detail FY 2019-26'!M325:M329)</f>
        <v>627267</v>
      </c>
      <c r="E139" s="2">
        <f>SUM('Budget Detail FY 2019-26'!N325:N329)</f>
        <v>942462</v>
      </c>
      <c r="F139" s="2">
        <f>SUM('Budget Detail FY 2019-26'!O325:O329)</f>
        <v>873788</v>
      </c>
      <c r="G139" s="2">
        <f>SUM('Budget Detail FY 2019-26'!P325:P329)</f>
        <v>2297413</v>
      </c>
      <c r="H139" s="2">
        <f>SUM('Budget Detail FY 2019-26'!Q325:Q329)</f>
        <v>787045</v>
      </c>
      <c r="I139" s="2">
        <f>SUM('Budget Detail FY 2019-26'!R325:R329)</f>
        <v>750000</v>
      </c>
      <c r="J139" s="2">
        <f>SUM('Budget Detail FY 2019-26'!S325:S329)</f>
        <v>730000</v>
      </c>
      <c r="K139" s="2">
        <f>SUM('Budget Detail FY 2019-26'!T325:T329)</f>
        <v>726933</v>
      </c>
    </row>
    <row r="140" spans="2:11" ht="20.100000000000001" customHeight="1" thickBot="1">
      <c r="B140" s="82" t="s">
        <v>612</v>
      </c>
      <c r="C140" s="480">
        <f t="shared" ref="C140:K140" si="12">SUM(C137:C139)</f>
        <v>609195</v>
      </c>
      <c r="D140" s="480">
        <f t="shared" si="12"/>
        <v>725197</v>
      </c>
      <c r="E140" s="480">
        <f t="shared" si="12"/>
        <v>1117462</v>
      </c>
      <c r="F140" s="480">
        <f t="shared" si="12"/>
        <v>961033</v>
      </c>
      <c r="G140" s="480">
        <f t="shared" si="12"/>
        <v>2435413</v>
      </c>
      <c r="H140" s="480">
        <f t="shared" si="12"/>
        <v>962045</v>
      </c>
      <c r="I140" s="480">
        <f t="shared" si="12"/>
        <v>925000</v>
      </c>
      <c r="J140" s="480">
        <f t="shared" si="12"/>
        <v>905000</v>
      </c>
      <c r="K140" s="480">
        <f t="shared" si="12"/>
        <v>901933</v>
      </c>
    </row>
    <row r="141" spans="2:11" ht="7.5" customHeight="1">
      <c r="B141" s="83"/>
      <c r="C141" s="2"/>
      <c r="D141" s="2"/>
      <c r="E141" s="2"/>
      <c r="F141" s="2"/>
      <c r="G141" s="2"/>
      <c r="H141" s="2"/>
      <c r="I141" s="2"/>
      <c r="J141" s="2"/>
      <c r="K141" s="2"/>
    </row>
    <row r="142" spans="2:11" ht="20.100000000000001" customHeight="1">
      <c r="B142" s="147" t="s">
        <v>613</v>
      </c>
      <c r="C142" s="49">
        <f>+C134-C140</f>
        <v>-63113</v>
      </c>
      <c r="D142" s="49">
        <f>+D134-D140</f>
        <v>60325</v>
      </c>
      <c r="E142" s="49">
        <f>+E134-E140</f>
        <v>-303601</v>
      </c>
      <c r="F142" s="49">
        <f>+F134-F140</f>
        <v>212035</v>
      </c>
      <c r="G142" s="49">
        <f>+G134-G140</f>
        <v>-1175394</v>
      </c>
      <c r="H142" s="49">
        <f>+H134-H140</f>
        <v>314557</v>
      </c>
      <c r="I142" s="49">
        <f>+I134-I140</f>
        <v>-49358</v>
      </c>
      <c r="J142" s="49">
        <f>+J134-J140</f>
        <v>-9106</v>
      </c>
      <c r="K142" s="49">
        <f>+K134-K140</f>
        <v>11559</v>
      </c>
    </row>
    <row r="143" spans="2:11" ht="7.5" customHeight="1">
      <c r="B143" s="85"/>
      <c r="C143" s="2"/>
      <c r="D143" s="2"/>
      <c r="E143" s="2"/>
      <c r="F143" s="2"/>
      <c r="G143" s="2"/>
      <c r="H143" s="2"/>
      <c r="I143" s="2"/>
      <c r="J143" s="2"/>
      <c r="K143" s="2"/>
    </row>
    <row r="144" spans="2:11" ht="20.100000000000001" customHeight="1" thickBot="1">
      <c r="B144" s="81" t="s">
        <v>614</v>
      </c>
      <c r="C144" s="478">
        <v>635382</v>
      </c>
      <c r="D144" s="478">
        <v>695707</v>
      </c>
      <c r="E144" s="478">
        <v>345323</v>
      </c>
      <c r="F144" s="478">
        <f>D144+F142</f>
        <v>907742</v>
      </c>
      <c r="G144" s="478">
        <f>F144+G142</f>
        <v>-267652</v>
      </c>
      <c r="H144" s="478">
        <f>G144+H142</f>
        <v>46905</v>
      </c>
      <c r="I144" s="478">
        <f>H144+I142</f>
        <v>-2453</v>
      </c>
      <c r="J144" s="478">
        <f>I144+J142</f>
        <v>-11559</v>
      </c>
      <c r="K144" s="478">
        <f>J144+K142</f>
        <v>0</v>
      </c>
    </row>
    <row r="145" spans="2:11" ht="15.75" thickTop="1">
      <c r="B145" s="4"/>
      <c r="C145" s="53"/>
      <c r="D145" s="53"/>
      <c r="E145" s="53"/>
      <c r="F145" s="53"/>
      <c r="G145" s="53"/>
      <c r="H145" s="53"/>
      <c r="I145" s="53"/>
      <c r="J145" s="53"/>
      <c r="K145" s="53"/>
    </row>
    <row r="146" spans="2:11">
      <c r="B146" s="1"/>
      <c r="C146" s="2"/>
      <c r="D146" s="2"/>
      <c r="E146" s="2"/>
      <c r="F146" s="2"/>
      <c r="G146" s="2"/>
      <c r="H146" s="2"/>
      <c r="I146" s="2"/>
      <c r="J146" s="2"/>
      <c r="K146" s="2"/>
    </row>
    <row r="147" spans="2:11">
      <c r="B147" s="1"/>
      <c r="C147" s="2"/>
      <c r="D147" s="2"/>
      <c r="E147" s="2"/>
      <c r="F147" s="2"/>
      <c r="G147" s="2"/>
      <c r="H147" s="2"/>
      <c r="I147" s="2"/>
      <c r="J147" s="2"/>
      <c r="K147" s="2"/>
    </row>
    <row r="148" spans="2:11">
      <c r="B148" s="1"/>
      <c r="C148" s="2"/>
      <c r="D148" s="2"/>
      <c r="E148" s="2"/>
      <c r="F148" s="2"/>
      <c r="G148" s="2"/>
      <c r="H148" s="2"/>
      <c r="I148" s="2"/>
      <c r="J148" s="2"/>
      <c r="K148" s="2"/>
    </row>
    <row r="149" spans="2:11">
      <c r="B149" s="1"/>
      <c r="C149" s="2"/>
      <c r="D149" s="2"/>
      <c r="E149" s="2"/>
      <c r="F149" s="2"/>
      <c r="G149" s="2"/>
      <c r="H149" s="2"/>
      <c r="I149" s="2"/>
      <c r="J149" s="2"/>
      <c r="K149" s="2"/>
    </row>
    <row r="150" spans="2:11">
      <c r="B150" s="1"/>
      <c r="C150" s="2"/>
      <c r="D150" s="2"/>
      <c r="E150" s="2"/>
      <c r="F150" s="2"/>
      <c r="G150" s="2"/>
      <c r="H150" s="2"/>
      <c r="I150" s="2"/>
      <c r="J150" s="2"/>
      <c r="K150" s="2"/>
    </row>
    <row r="151" spans="2:11">
      <c r="B151" s="1"/>
      <c r="C151" s="2"/>
      <c r="D151" s="2"/>
      <c r="E151" s="2"/>
      <c r="F151" s="2"/>
      <c r="G151" s="2"/>
      <c r="H151" s="2"/>
      <c r="I151" s="2"/>
      <c r="J151" s="2"/>
      <c r="K151" s="2"/>
    </row>
    <row r="152" spans="2:11">
      <c r="B152" s="1"/>
      <c r="C152" s="2"/>
      <c r="D152" s="2"/>
      <c r="E152" s="2"/>
      <c r="F152" s="2"/>
      <c r="G152" s="2"/>
      <c r="H152" s="2"/>
      <c r="I152" s="2"/>
      <c r="J152" s="2"/>
      <c r="K152" s="2"/>
    </row>
    <row r="153" spans="2:11">
      <c r="B153" s="1"/>
      <c r="C153" s="2"/>
      <c r="D153" s="2"/>
      <c r="E153" s="2"/>
      <c r="F153" s="2"/>
      <c r="G153" s="2"/>
      <c r="H153" s="2"/>
      <c r="I153" s="2"/>
      <c r="J153" s="2"/>
      <c r="K153" s="2"/>
    </row>
    <row r="154" spans="2:11">
      <c r="B154" s="1"/>
      <c r="C154" s="2"/>
      <c r="D154" s="2"/>
      <c r="E154" s="2"/>
      <c r="F154" s="2"/>
      <c r="G154" s="2"/>
      <c r="H154" s="2"/>
      <c r="I154" s="2"/>
      <c r="J154" s="2"/>
      <c r="K154" s="2"/>
    </row>
    <row r="155" spans="2:11">
      <c r="B155" s="1"/>
      <c r="C155" s="2"/>
      <c r="D155" s="2"/>
      <c r="E155" s="2"/>
      <c r="F155" s="2"/>
      <c r="G155" s="2"/>
      <c r="H155" s="2"/>
      <c r="I155" s="2"/>
      <c r="J155" s="2"/>
      <c r="K155" s="2"/>
    </row>
    <row r="156" spans="2:11">
      <c r="B156" s="1"/>
      <c r="C156" s="2"/>
      <c r="D156" s="2"/>
      <c r="E156" s="2"/>
      <c r="F156" s="2"/>
      <c r="G156" s="2"/>
      <c r="H156" s="2"/>
      <c r="I156" s="2"/>
      <c r="J156" s="2"/>
      <c r="K156" s="2"/>
    </row>
    <row r="159" spans="2:11" ht="18.75">
      <c r="B159" s="621" t="s">
        <v>620</v>
      </c>
      <c r="C159" s="621"/>
      <c r="D159" s="621"/>
      <c r="E159" s="621"/>
      <c r="F159" s="621"/>
      <c r="G159" s="621"/>
      <c r="H159" s="621"/>
      <c r="I159" s="621"/>
      <c r="J159" s="621"/>
      <c r="K159" s="621"/>
    </row>
    <row r="160" spans="2:11">
      <c r="B160" s="43"/>
      <c r="C160" s="2"/>
      <c r="D160" s="2"/>
      <c r="E160" s="2"/>
      <c r="F160" s="2"/>
      <c r="G160" s="2"/>
      <c r="H160" s="2"/>
      <c r="I160" s="2"/>
      <c r="J160" s="2"/>
      <c r="K160" s="2"/>
    </row>
    <row r="161" spans="2:11" ht="15" customHeight="1">
      <c r="B161" s="622" t="s">
        <v>1414</v>
      </c>
      <c r="C161" s="622"/>
      <c r="D161" s="622"/>
      <c r="E161" s="622"/>
      <c r="F161" s="622"/>
      <c r="G161" s="622"/>
      <c r="H161" s="622"/>
      <c r="I161" s="622"/>
      <c r="J161" s="622"/>
      <c r="K161" s="622"/>
    </row>
    <row r="162" spans="2:11" ht="15" customHeight="1">
      <c r="B162" s="622"/>
      <c r="C162" s="622"/>
      <c r="D162" s="622"/>
      <c r="E162" s="622"/>
      <c r="F162" s="622"/>
      <c r="G162" s="622"/>
      <c r="H162" s="622"/>
      <c r="I162" s="622"/>
      <c r="J162" s="622"/>
      <c r="K162" s="622"/>
    </row>
    <row r="163" spans="2:11" ht="7.5" customHeight="1">
      <c r="B163" s="19"/>
      <c r="C163" s="16"/>
      <c r="D163" s="16"/>
      <c r="E163" s="16"/>
      <c r="F163" s="16"/>
      <c r="G163" s="16"/>
      <c r="H163" s="2"/>
      <c r="I163" s="2"/>
      <c r="J163" s="2"/>
      <c r="K163" s="2"/>
    </row>
    <row r="164" spans="2:11">
      <c r="B164" s="4"/>
      <c r="C164" s="43"/>
      <c r="D164" s="406"/>
      <c r="E164" s="43" t="s">
        <v>841</v>
      </c>
      <c r="F164" s="568"/>
      <c r="G164" s="43" t="s">
        <v>842</v>
      </c>
      <c r="H164" s="406"/>
      <c r="I164" s="406"/>
      <c r="J164" s="406"/>
      <c r="K164" s="406"/>
    </row>
    <row r="165" spans="2:11">
      <c r="B165" s="43"/>
      <c r="C165" s="43" t="s">
        <v>810</v>
      </c>
      <c r="D165" s="43" t="s">
        <v>840</v>
      </c>
      <c r="E165" s="43" t="s">
        <v>595</v>
      </c>
      <c r="F165" s="43" t="s">
        <v>841</v>
      </c>
      <c r="G165" s="169" t="str">
        <f>'Fund Cover Sheets'!$M$1</f>
        <v>Adopted</v>
      </c>
      <c r="H165" s="43" t="s">
        <v>843</v>
      </c>
      <c r="I165" s="43" t="s">
        <v>844</v>
      </c>
      <c r="J165" s="43" t="s">
        <v>845</v>
      </c>
      <c r="K165" s="43" t="s">
        <v>846</v>
      </c>
    </row>
    <row r="166" spans="2:11" ht="15.75" thickBot="1">
      <c r="B166" s="44"/>
      <c r="C166" s="45" t="s">
        <v>1</v>
      </c>
      <c r="D166" s="45" t="s">
        <v>1</v>
      </c>
      <c r="E166" s="45" t="s">
        <v>565</v>
      </c>
      <c r="F166" s="45" t="s">
        <v>19</v>
      </c>
      <c r="G166" s="45" t="s">
        <v>565</v>
      </c>
      <c r="H166" s="45" t="s">
        <v>19</v>
      </c>
      <c r="I166" s="45" t="s">
        <v>19</v>
      </c>
      <c r="J166" s="45" t="s">
        <v>19</v>
      </c>
      <c r="K166" s="45" t="s">
        <v>19</v>
      </c>
    </row>
    <row r="167" spans="2:11">
      <c r="B167" s="1"/>
      <c r="C167" s="52"/>
      <c r="D167" s="2"/>
      <c r="E167" s="2"/>
      <c r="F167" s="2"/>
      <c r="G167" s="2"/>
      <c r="H167" s="2"/>
      <c r="I167" s="2"/>
      <c r="J167" s="2"/>
      <c r="K167" s="2"/>
    </row>
    <row r="168" spans="2:11">
      <c r="B168" s="83" t="s">
        <v>700</v>
      </c>
      <c r="C168" s="2"/>
      <c r="D168" s="2"/>
      <c r="E168" s="2"/>
      <c r="F168" s="2"/>
      <c r="G168" s="2"/>
      <c r="H168" s="2"/>
      <c r="I168" s="2"/>
      <c r="J168" s="2"/>
      <c r="K168" s="2"/>
    </row>
    <row r="169" spans="2:11" ht="20.100000000000001" customHeight="1">
      <c r="B169" s="148" t="s">
        <v>597</v>
      </c>
      <c r="C169" s="49">
        <f>SUM('Budget Detail FY 2019-26'!L340:L342)</f>
        <v>32878</v>
      </c>
      <c r="D169" s="49">
        <f>SUM('Budget Detail FY 2019-26'!M340:M342)</f>
        <v>38000</v>
      </c>
      <c r="E169" s="49">
        <f>SUM('Budget Detail FY 2019-26'!N340:N342)</f>
        <v>0</v>
      </c>
      <c r="F169" s="49">
        <f>SUM('Budget Detail FY 2019-26'!O340:O342)</f>
        <v>0</v>
      </c>
      <c r="G169" s="49">
        <f>SUM('Budget Detail FY 2019-26'!P340:P342)</f>
        <v>0</v>
      </c>
      <c r="H169" s="49">
        <f>SUM('Budget Detail FY 2019-26'!Q340:Q342)</f>
        <v>476475</v>
      </c>
      <c r="I169" s="49">
        <f>SUM('Budget Detail FY 2019-26'!R340:R342)</f>
        <v>0</v>
      </c>
      <c r="J169" s="49">
        <f>SUM('Budget Detail FY 2019-26'!S340:S342)</f>
        <v>0</v>
      </c>
      <c r="K169" s="49">
        <f>SUM('Budget Detail FY 2019-26'!T340:T342)</f>
        <v>0</v>
      </c>
    </row>
    <row r="170" spans="2:11" ht="20.100000000000001" customHeight="1">
      <c r="B170" s="148" t="s">
        <v>598</v>
      </c>
      <c r="C170" s="2">
        <f>SUM('Budget Detail FY 2019-26'!L343:L347)</f>
        <v>300743</v>
      </c>
      <c r="D170" s="2">
        <f>SUM('Budget Detail FY 2019-26'!M343:M347)</f>
        <v>154916</v>
      </c>
      <c r="E170" s="2">
        <f>SUM('Budget Detail FY 2019-26'!N343:N347)</f>
        <v>141000</v>
      </c>
      <c r="F170" s="2">
        <f>SUM('Budget Detail FY 2019-26'!O343:O347)</f>
        <v>637000</v>
      </c>
      <c r="G170" s="2">
        <f>SUM('Budget Detail FY 2019-26'!P343:P347)</f>
        <v>105000</v>
      </c>
      <c r="H170" s="2">
        <f>SUM('Budget Detail FY 2019-26'!Q343:Q347)</f>
        <v>105000</v>
      </c>
      <c r="I170" s="2">
        <f>SUM('Budget Detail FY 2019-26'!R343:R347)</f>
        <v>105000</v>
      </c>
      <c r="J170" s="2">
        <f>SUM('Budget Detail FY 2019-26'!S343:S347)</f>
        <v>105000</v>
      </c>
      <c r="K170" s="2">
        <f>SUM('Budget Detail FY 2019-26'!T343:T347)</f>
        <v>105000</v>
      </c>
    </row>
    <row r="171" spans="2:11" ht="20.100000000000001" customHeight="1">
      <c r="B171" s="148" t="s">
        <v>600</v>
      </c>
      <c r="C171" s="2">
        <f>'Budget Detail FY 2019-26'!L348</f>
        <v>752262</v>
      </c>
      <c r="D171" s="2">
        <f>'Budget Detail FY 2019-26'!M348</f>
        <v>775218</v>
      </c>
      <c r="E171" s="2">
        <f>'Budget Detail FY 2019-26'!N348</f>
        <v>780000</v>
      </c>
      <c r="F171" s="2">
        <f>'Budget Detail FY 2019-26'!O348</f>
        <v>780000</v>
      </c>
      <c r="G171" s="2">
        <f>'Budget Detail FY 2019-26'!P348</f>
        <v>785000</v>
      </c>
      <c r="H171" s="2">
        <f>'Budget Detail FY 2019-26'!Q348</f>
        <v>790000</v>
      </c>
      <c r="I171" s="2">
        <f>'Budget Detail FY 2019-26'!R348</f>
        <v>795000</v>
      </c>
      <c r="J171" s="2">
        <f>'Budget Detail FY 2019-26'!S348</f>
        <v>800000</v>
      </c>
      <c r="K171" s="2">
        <f>'Budget Detail FY 2019-26'!T348</f>
        <v>805000</v>
      </c>
    </row>
    <row r="172" spans="2:11" ht="20.100000000000001" customHeight="1">
      <c r="B172" s="148" t="s">
        <v>601</v>
      </c>
      <c r="C172" s="2">
        <f>'Budget Detail FY 2019-26'!L349+'Budget Detail FY 2019-26'!L350</f>
        <v>34012</v>
      </c>
      <c r="D172" s="2">
        <f>'Budget Detail FY 2019-26'!M349+'Budget Detail FY 2019-26'!M350</f>
        <v>61060</v>
      </c>
      <c r="E172" s="2">
        <f>'Budget Detail FY 2019-26'!N349+'Budget Detail FY 2019-26'!N350</f>
        <v>1098</v>
      </c>
      <c r="F172" s="2">
        <f>'Budget Detail FY 2019-26'!O349+'Budget Detail FY 2019-26'!O350</f>
        <v>65</v>
      </c>
      <c r="G172" s="2">
        <f>'Budget Detail FY 2019-26'!P349+'Budget Detail FY 2019-26'!P350</f>
        <v>500</v>
      </c>
      <c r="H172" s="2">
        <f>'Budget Detail FY 2019-26'!Q349+'Budget Detail FY 2019-26'!Q350</f>
        <v>1000</v>
      </c>
      <c r="I172" s="2">
        <f>'Budget Detail FY 2019-26'!R349+'Budget Detail FY 2019-26'!R350</f>
        <v>2000</v>
      </c>
      <c r="J172" s="2">
        <f>'Budget Detail FY 2019-26'!S349+'Budget Detail FY 2019-26'!S350</f>
        <v>3000</v>
      </c>
      <c r="K172" s="2">
        <f>'Budget Detail FY 2019-26'!T349+'Budget Detail FY 2019-26'!T350</f>
        <v>3000</v>
      </c>
    </row>
    <row r="173" spans="2:11" ht="20.100000000000001" customHeight="1">
      <c r="B173" s="148" t="s">
        <v>602</v>
      </c>
      <c r="C173" s="2">
        <f>SUM('Budget Detail FY 2019-26'!L351:L359)</f>
        <v>1169174</v>
      </c>
      <c r="D173" s="2">
        <f>SUM('Budget Detail FY 2019-26'!M351:M359)</f>
        <v>49999</v>
      </c>
      <c r="E173" s="2">
        <f>SUM('Budget Detail FY 2019-26'!N351:N359)</f>
        <v>151572</v>
      </c>
      <c r="F173" s="2">
        <f>SUM('Budget Detail FY 2019-26'!O351:O359)</f>
        <v>126987</v>
      </c>
      <c r="G173" s="2">
        <f>SUM('Budget Detail FY 2019-26'!P351:P359)</f>
        <v>2521322</v>
      </c>
      <c r="H173" s="2">
        <f>SUM('Budget Detail FY 2019-26'!Q351:Q359)</f>
        <v>682765</v>
      </c>
      <c r="I173" s="2">
        <f>SUM('Budget Detail FY 2019-26'!R351:R359)</f>
        <v>1015000</v>
      </c>
      <c r="J173" s="2">
        <f>SUM('Budget Detail FY 2019-26'!S351:S359)</f>
        <v>0</v>
      </c>
      <c r="K173" s="2">
        <f>SUM('Budget Detail FY 2019-26'!T351:T359)</f>
        <v>171600</v>
      </c>
    </row>
    <row r="174" spans="2:11" ht="20.100000000000001" customHeight="1">
      <c r="B174" s="148" t="s">
        <v>603</v>
      </c>
      <c r="C174" s="2">
        <f>'Budget Detail FY 2019-26'!L360</f>
        <v>0</v>
      </c>
      <c r="D174" s="2">
        <f>'Budget Detail FY 2019-26'!M360</f>
        <v>0</v>
      </c>
      <c r="E174" s="2">
        <f>'Budget Detail FY 2019-26'!N360</f>
        <v>2000</v>
      </c>
      <c r="F174" s="2">
        <f>'Budget Detail FY 2019-26'!O360</f>
        <v>0</v>
      </c>
      <c r="G174" s="2">
        <f>'Budget Detail FY 2019-26'!P360</f>
        <v>0</v>
      </c>
      <c r="H174" s="2">
        <f>'Budget Detail FY 2019-26'!Q360</f>
        <v>0</v>
      </c>
      <c r="I174" s="2">
        <f>'Budget Detail FY 2019-26'!R360</f>
        <v>0</v>
      </c>
      <c r="J174" s="2">
        <f>'Budget Detail FY 2019-26'!S360</f>
        <v>0</v>
      </c>
      <c r="K174" s="2">
        <f>'Budget Detail FY 2019-26'!T360</f>
        <v>0</v>
      </c>
    </row>
    <row r="175" spans="2:11" s="523" customFormat="1" ht="20.100000000000001" customHeight="1">
      <c r="B175" s="562" t="s">
        <v>1327</v>
      </c>
      <c r="C175" s="561">
        <f>SUM(C169:C174)</f>
        <v>2289069</v>
      </c>
      <c r="D175" s="561">
        <f>SUM(D169:D174)</f>
        <v>1079193</v>
      </c>
      <c r="E175" s="561">
        <f t="shared" ref="E175:F175" si="13">SUM(E169:E174)</f>
        <v>1075670</v>
      </c>
      <c r="F175" s="561">
        <f t="shared" si="13"/>
        <v>1544052</v>
      </c>
      <c r="G175" s="561">
        <f>SUM(G169:G174)</f>
        <v>3411822</v>
      </c>
      <c r="H175" s="561">
        <f>SUM(H169:H174)</f>
        <v>2055240</v>
      </c>
      <c r="I175" s="561">
        <f>SUM(I169:I174)</f>
        <v>1917000</v>
      </c>
      <c r="J175" s="561">
        <f t="shared" ref="J175:K175" si="14">SUM(J169:J174)</f>
        <v>908000</v>
      </c>
      <c r="K175" s="561">
        <f t="shared" si="14"/>
        <v>1084600</v>
      </c>
    </row>
    <row r="176" spans="2:11" s="523" customFormat="1" ht="6.95" customHeight="1">
      <c r="B176" s="148"/>
      <c r="C176" s="2"/>
      <c r="D176" s="2"/>
      <c r="E176" s="2"/>
      <c r="F176" s="2"/>
      <c r="G176" s="2"/>
      <c r="H176" s="2"/>
      <c r="I176" s="2"/>
      <c r="J176" s="2"/>
      <c r="K176" s="2"/>
    </row>
    <row r="177" spans="2:11" ht="20.100000000000001" customHeight="1">
      <c r="B177" s="148" t="s">
        <v>604</v>
      </c>
      <c r="C177" s="2">
        <f>'Budget Detail FY 2019-26'!L363+'Budget Detail FY 2019-26'!L364</f>
        <v>569725</v>
      </c>
      <c r="D177" s="2">
        <f>'Budget Detail FY 2019-26'!M363+'Budget Detail FY 2019-26'!M364</f>
        <v>240663</v>
      </c>
      <c r="E177" s="2">
        <f>'Budget Detail FY 2019-26'!N363+'Budget Detail FY 2019-26'!N364</f>
        <v>306000</v>
      </c>
      <c r="F177" s="2">
        <f>'Budget Detail FY 2019-26'!O363+'Budget Detail FY 2019-26'!O364</f>
        <v>1442336</v>
      </c>
      <c r="G177" s="2">
        <f>'Budget Detail FY 2019-26'!P363+'Budget Detail FY 2019-26'!P364</f>
        <v>2396250</v>
      </c>
      <c r="H177" s="2">
        <f>'Budget Detail FY 2019-26'!Q363+'Budget Detail FY 2019-26'!Q364</f>
        <v>74107</v>
      </c>
      <c r="I177" s="2">
        <f>'Budget Detail FY 2019-26'!R363+'Budget Detail FY 2019-26'!R364</f>
        <v>301944</v>
      </c>
      <c r="J177" s="2">
        <f>'Budget Detail FY 2019-26'!S363+'Budget Detail FY 2019-26'!S364</f>
        <v>306481</v>
      </c>
      <c r="K177" s="2">
        <f>'Budget Detail FY 2019-26'!T363+'Budget Detail FY 2019-26'!T364</f>
        <v>337489</v>
      </c>
    </row>
    <row r="178" spans="2:11" ht="20.100000000000001" customHeight="1" thickBot="1">
      <c r="B178" s="82" t="s">
        <v>1329</v>
      </c>
      <c r="C178" s="480">
        <f>C175+C177</f>
        <v>2858794</v>
      </c>
      <c r="D178" s="480">
        <f>D175+D177</f>
        <v>1319856</v>
      </c>
      <c r="E178" s="480">
        <f t="shared" ref="E178:F178" si="15">E175+E177</f>
        <v>1381670</v>
      </c>
      <c r="F178" s="480">
        <f t="shared" si="15"/>
        <v>2986388</v>
      </c>
      <c r="G178" s="480">
        <f>G175+G177</f>
        <v>5808072</v>
      </c>
      <c r="H178" s="480">
        <f t="shared" ref="H178:K178" si="16">H175+H177</f>
        <v>2129347</v>
      </c>
      <c r="I178" s="480">
        <f t="shared" si="16"/>
        <v>2218944</v>
      </c>
      <c r="J178" s="480">
        <f t="shared" si="16"/>
        <v>1214481</v>
      </c>
      <c r="K178" s="480">
        <f t="shared" si="16"/>
        <v>1422089</v>
      </c>
    </row>
    <row r="179" spans="2:11" ht="7.5" customHeight="1">
      <c r="B179" s="1"/>
      <c r="C179" s="2"/>
      <c r="D179" s="2"/>
      <c r="E179" s="2"/>
      <c r="F179" s="2"/>
      <c r="G179" s="2"/>
      <c r="H179" s="2"/>
      <c r="I179" s="2"/>
      <c r="J179" s="2"/>
      <c r="K179" s="2"/>
    </row>
    <row r="180" spans="2:11">
      <c r="B180" s="83" t="s">
        <v>435</v>
      </c>
      <c r="C180" s="2"/>
      <c r="D180" s="2"/>
      <c r="E180" s="2"/>
      <c r="F180" s="2"/>
      <c r="G180" s="2"/>
      <c r="H180" s="2"/>
      <c r="I180" s="2"/>
      <c r="J180" s="2"/>
      <c r="K180" s="2"/>
    </row>
    <row r="181" spans="2:11" ht="20.100000000000001" customHeight="1">
      <c r="B181" s="148" t="s">
        <v>608</v>
      </c>
      <c r="C181" s="49">
        <f>'Budget Detail FY 2019-26'!L370+'Budget Detail FY 2019-26'!L385+'Budget Detail FY 2019-26'!L386+'Budget Detail FY 2019-26'!L387+'Budget Detail FY 2019-26'!L389+'Budget Detail FY 2019-26'!L390+'Budget Detail FY 2019-26'!L388</f>
        <v>135926</v>
      </c>
      <c r="D181" s="49">
        <f>'Budget Detail FY 2019-26'!M370+'Budget Detail FY 2019-26'!M385+'Budget Detail FY 2019-26'!M386+'Budget Detail FY 2019-26'!M387+'Budget Detail FY 2019-26'!M389+'Budget Detail FY 2019-26'!M390+'Budget Detail FY 2019-26'!M388</f>
        <v>191913</v>
      </c>
      <c r="E181" s="49">
        <f>'Budget Detail FY 2019-26'!N370+'Budget Detail FY 2019-26'!N385+'Budget Detail FY 2019-26'!N386+'Budget Detail FY 2019-26'!N387+'Budget Detail FY 2019-26'!N389+'Budget Detail FY 2019-26'!N390+'Budget Detail FY 2019-26'!N388</f>
        <v>260964</v>
      </c>
      <c r="F181" s="49">
        <f>'Budget Detail FY 2019-26'!O370+'Budget Detail FY 2019-26'!O385+'Budget Detail FY 2019-26'!O386+'Budget Detail FY 2019-26'!O387+'Budget Detail FY 2019-26'!O389+'Budget Detail FY 2019-26'!O390+'Budget Detail FY 2019-26'!O388</f>
        <v>325271</v>
      </c>
      <c r="G181" s="49">
        <f>'Budget Detail FY 2019-26'!P370+'Budget Detail FY 2019-26'!P385+'Budget Detail FY 2019-26'!P386+'Budget Detail FY 2019-26'!P387+'Budget Detail FY 2019-26'!P389+'Budget Detail FY 2019-26'!P390+'Budget Detail FY 2019-26'!P388</f>
        <v>234189</v>
      </c>
      <c r="H181" s="49">
        <f>'Budget Detail FY 2019-26'!Q370+'Budget Detail FY 2019-26'!Q385+'Budget Detail FY 2019-26'!Q386+'Budget Detail FY 2019-26'!Q387+'Budget Detail FY 2019-26'!Q389+'Budget Detail FY 2019-26'!Q390+'Budget Detail FY 2019-26'!Q388</f>
        <v>233802</v>
      </c>
      <c r="I181" s="49">
        <f>'Budget Detail FY 2019-26'!R370+'Budget Detail FY 2019-26'!R385+'Budget Detail FY 2019-26'!R386+'Budget Detail FY 2019-26'!R387+'Budget Detail FY 2019-26'!R389+'Budget Detail FY 2019-26'!R390+'Budget Detail FY 2019-26'!R388</f>
        <v>147312</v>
      </c>
      <c r="J181" s="49">
        <f>'Budget Detail FY 2019-26'!S370+'Budget Detail FY 2019-26'!S385+'Budget Detail FY 2019-26'!S386+'Budget Detail FY 2019-26'!S387+'Budget Detail FY 2019-26'!S389+'Budget Detail FY 2019-26'!S390+'Budget Detail FY 2019-26'!S388</f>
        <v>154742</v>
      </c>
      <c r="K181" s="49">
        <f>'Budget Detail FY 2019-26'!T370+'Budget Detail FY 2019-26'!T385+'Budget Detail FY 2019-26'!T386+'Budget Detail FY 2019-26'!T387+'Budget Detail FY 2019-26'!T389+'Budget Detail FY 2019-26'!T390+'Budget Detail FY 2019-26'!T388</f>
        <v>162618</v>
      </c>
    </row>
    <row r="182" spans="2:11" ht="20.100000000000001" customHeight="1">
      <c r="B182" s="148" t="s">
        <v>609</v>
      </c>
      <c r="C182" s="2">
        <f>'Budget Detail FY 2019-26'!L371+'Budget Detail FY 2019-26'!L372+'Budget Detail FY 2019-26'!L391+'Budget Detail FY 2019-26'!L392+'Budget Detail FY 2019-26'!L393+'Budget Detail FY 2019-26'!L394</f>
        <v>56337</v>
      </c>
      <c r="D182" s="2">
        <f>'Budget Detail FY 2019-26'!M371+'Budget Detail FY 2019-26'!M372+'Budget Detail FY 2019-26'!M391+'Budget Detail FY 2019-26'!M392+'Budget Detail FY 2019-26'!M393+'Budget Detail FY 2019-26'!M394</f>
        <v>46637</v>
      </c>
      <c r="E182" s="2">
        <f>'Budget Detail FY 2019-26'!N371+'Budget Detail FY 2019-26'!N372+'Budget Detail FY 2019-26'!N391+'Budget Detail FY 2019-26'!N392+'Budget Detail FY 2019-26'!N393+'Budget Detail FY 2019-26'!N394</f>
        <v>173000</v>
      </c>
      <c r="F182" s="2">
        <f>'Budget Detail FY 2019-26'!O371+'Budget Detail FY 2019-26'!O372+'Budget Detail FY 2019-26'!O391+'Budget Detail FY 2019-26'!O392+'Budget Detail FY 2019-26'!O393+'Budget Detail FY 2019-26'!O394</f>
        <v>170530</v>
      </c>
      <c r="G182" s="2">
        <f>'Budget Detail FY 2019-26'!P371+'Budget Detail FY 2019-26'!P372+'Budget Detail FY 2019-26'!P391+'Budget Detail FY 2019-26'!P392+'Budget Detail FY 2019-26'!P393+'Budget Detail FY 2019-26'!P394</f>
        <v>102500</v>
      </c>
      <c r="H182" s="2">
        <f>'Budget Detail FY 2019-26'!P371+'Budget Detail FY 2019-26'!P372+'Budget Detail FY 2019-26'!P391+'Budget Detail FY 2019-26'!P392+'Budget Detail FY 2019-26'!P393+'Budget Detail FY 2019-26'!P394</f>
        <v>102500</v>
      </c>
      <c r="I182" s="2">
        <f>'Budget Detail FY 2019-26'!Q371+'Budget Detail FY 2019-26'!Q372+'Budget Detail FY 2019-26'!Q391+'Budget Detail FY 2019-26'!Q392+'Budget Detail FY 2019-26'!Q393+'Budget Detail FY 2019-26'!Q394</f>
        <v>102500</v>
      </c>
      <c r="J182" s="2">
        <f>'Budget Detail FY 2019-26'!R371+'Budget Detail FY 2019-26'!R372+'Budget Detail FY 2019-26'!R391+'Budget Detail FY 2019-26'!R392+'Budget Detail FY 2019-26'!R393+'Budget Detail FY 2019-26'!R394</f>
        <v>102500</v>
      </c>
      <c r="K182" s="2">
        <f>'Budget Detail FY 2019-26'!S371+'Budget Detail FY 2019-26'!S372+'Budget Detail FY 2019-26'!S391+'Budget Detail FY 2019-26'!S392+'Budget Detail FY 2019-26'!S393+'Budget Detail FY 2019-26'!S394</f>
        <v>102500</v>
      </c>
    </row>
    <row r="183" spans="2:11" ht="20.100000000000001" customHeight="1">
      <c r="B183" s="148" t="s">
        <v>610</v>
      </c>
      <c r="C183" s="2">
        <f>SUM('Budget Detail FY 2019-26'!L395:L413)+'Budget Detail FY 2019-26'!L375+'Budget Detail FY 2019-26'!L373+'Budget Detail FY 2019-26'!L374+'Budget Detail FY 2019-26'!L376</f>
        <v>1923491</v>
      </c>
      <c r="D183" s="2">
        <f>SUM('Budget Detail FY 2019-26'!M395:M413)+'Budget Detail FY 2019-26'!M375+'Budget Detail FY 2019-26'!M373+'Budget Detail FY 2019-26'!M374+'Budget Detail FY 2019-26'!M376</f>
        <v>663393</v>
      </c>
      <c r="E183" s="2">
        <f>SUM('Budget Detail FY 2019-26'!N395:N413)+'Budget Detail FY 2019-26'!N375+'Budget Detail FY 2019-26'!N373+'Budget Detail FY 2019-26'!N374+'Budget Detail FY 2019-26'!N376</f>
        <v>2774950</v>
      </c>
      <c r="F183" s="2">
        <f>SUM('Budget Detail FY 2019-26'!O395:O413)+'Budget Detail FY 2019-26'!O375+'Budget Detail FY 2019-26'!O373+'Budget Detail FY 2019-26'!O374+'Budget Detail FY 2019-26'!O376</f>
        <v>2313494</v>
      </c>
      <c r="G183" s="2">
        <f>SUM('Budget Detail FY 2019-26'!P395:P413)+'Budget Detail FY 2019-26'!P375+'Budget Detail FY 2019-26'!P373+'Budget Detail FY 2019-26'!P374+'Budget Detail FY 2019-26'!P376</f>
        <v>4403876</v>
      </c>
      <c r="H183" s="2">
        <f>SUM('Budget Detail FY 2019-26'!Q395:Q413)+'Budget Detail FY 2019-26'!Q375+'Budget Detail FY 2019-26'!Q373+'Budget Detail FY 2019-26'!Q374+'Budget Detail FY 2019-26'!Q376</f>
        <v>1837300</v>
      </c>
      <c r="I183" s="2">
        <f>SUM('Budget Detail FY 2019-26'!R395:R413)+'Budget Detail FY 2019-26'!R375+'Budget Detail FY 2019-26'!R373+'Budget Detail FY 2019-26'!R374+'Budget Detail FY 2019-26'!R376</f>
        <v>1551467</v>
      </c>
      <c r="J183" s="2">
        <f>SUM('Budget Detail FY 2019-26'!S395:S413)+'Budget Detail FY 2019-26'!S375+'Budget Detail FY 2019-26'!S373+'Budget Detail FY 2019-26'!S374+'Budget Detail FY 2019-26'!S376</f>
        <v>536467</v>
      </c>
      <c r="K183" s="2">
        <f>SUM('Budget Detail FY 2019-26'!T395:T413)+'Budget Detail FY 2019-26'!T375+'Budget Detail FY 2019-26'!T373+'Budget Detail FY 2019-26'!T374+'Budget Detail FY 2019-26'!T376</f>
        <v>786467</v>
      </c>
    </row>
    <row r="184" spans="2:11" ht="20.100000000000001" customHeight="1">
      <c r="B184" s="148" t="s">
        <v>555</v>
      </c>
      <c r="C184" s="2">
        <f>SUM('Budget Detail FY 2019-26'!L415:L418)</f>
        <v>407563</v>
      </c>
      <c r="D184" s="2">
        <f>SUM('Budget Detail FY 2019-26'!M415:M418)</f>
        <v>322188</v>
      </c>
      <c r="E184" s="2">
        <f>SUM('Budget Detail FY 2019-26'!N415:N418)</f>
        <v>321338</v>
      </c>
      <c r="F184" s="2">
        <f>SUM('Budget Detail FY 2019-26'!O415:O418)</f>
        <v>321338</v>
      </c>
      <c r="G184" s="2">
        <f>SUM('Budget Detail FY 2019-26'!P415:P418)</f>
        <v>315338</v>
      </c>
      <c r="H184" s="2">
        <f>SUM('Budget Detail FY 2019-26'!Q415:Q418)</f>
        <v>319338</v>
      </c>
      <c r="I184" s="2">
        <f>SUM('Budget Detail FY 2019-26'!R415:R418)</f>
        <v>313038</v>
      </c>
      <c r="J184" s="2">
        <f>SUM('Budget Detail FY 2019-26'!S415:S418)</f>
        <v>316738</v>
      </c>
      <c r="K184" s="2">
        <f>SUM('Budget Detail FY 2019-26'!T415:T418)</f>
        <v>315138</v>
      </c>
    </row>
    <row r="185" spans="2:11" s="523" customFormat="1" ht="20.100000000000001" customHeight="1">
      <c r="B185" s="562" t="s">
        <v>612</v>
      </c>
      <c r="C185" s="561">
        <f>SUM(C181:C184)</f>
        <v>2523317</v>
      </c>
      <c r="D185" s="561">
        <f>SUM(D181:D184)</f>
        <v>1224131</v>
      </c>
      <c r="E185" s="561">
        <f t="shared" ref="E185:F185" si="17">SUM(E181:E184)</f>
        <v>3530252</v>
      </c>
      <c r="F185" s="561">
        <f t="shared" si="17"/>
        <v>3130633</v>
      </c>
      <c r="G185" s="561">
        <f>SUM(G181:G184)</f>
        <v>5055903</v>
      </c>
      <c r="H185" s="561">
        <f t="shared" ref="H185:K185" si="18">SUM(H181:H184)</f>
        <v>2492940</v>
      </c>
      <c r="I185" s="561">
        <f t="shared" si="18"/>
        <v>2114317</v>
      </c>
      <c r="J185" s="561">
        <f t="shared" si="18"/>
        <v>1110447</v>
      </c>
      <c r="K185" s="561">
        <f t="shared" si="18"/>
        <v>1366723</v>
      </c>
    </row>
    <row r="186" spans="2:11" s="523" customFormat="1" ht="6.95" customHeight="1">
      <c r="B186" s="148"/>
      <c r="C186" s="2"/>
      <c r="D186" s="2"/>
      <c r="E186" s="2"/>
      <c r="F186" s="2"/>
      <c r="G186" s="2"/>
      <c r="H186" s="2"/>
      <c r="I186" s="2"/>
      <c r="J186" s="2"/>
      <c r="K186" s="2"/>
    </row>
    <row r="187" spans="2:11" ht="20.100000000000001" customHeight="1">
      <c r="B187" s="148" t="s">
        <v>611</v>
      </c>
      <c r="C187" s="2">
        <f>'Budget Detail FY 2019-26'!L379+'Budget Detail FY 2019-26'!L422+'Budget Detail FY 2019-26'!L421</f>
        <v>94947</v>
      </c>
      <c r="D187" s="2">
        <f>'Budget Detail FY 2019-26'!M379+'Budget Detail FY 2019-26'!M422+'Budget Detail FY 2019-26'!M421</f>
        <v>136998</v>
      </c>
      <c r="E187" s="2">
        <f>'Budget Detail FY 2019-26'!N379+'Budget Detail FY 2019-26'!N422+'Budget Detail FY 2019-26'!N421</f>
        <v>138895</v>
      </c>
      <c r="F187" s="2">
        <f>'Budget Detail FY 2019-26'!O379+'Budget Detail FY 2019-26'!O422+'Budget Detail FY 2019-26'!O421</f>
        <v>238895</v>
      </c>
      <c r="G187" s="2">
        <f>'Budget Detail FY 2019-26'!P379+'Budget Detail FY 2019-26'!P422+'Budget Detail FY 2019-26'!P421</f>
        <v>489382</v>
      </c>
      <c r="H187" s="2">
        <f>'Budget Detail FY 2019-26'!Q379+'Budget Detail FY 2019-26'!Q422+'Budget Detail FY 2019-26'!Q421</f>
        <v>104209</v>
      </c>
      <c r="I187" s="2">
        <f>'Budget Detail FY 2019-26'!R379+'Budget Detail FY 2019-26'!R422+'Budget Detail FY 2019-26'!R421</f>
        <v>104627</v>
      </c>
      <c r="J187" s="2">
        <f>'Budget Detail FY 2019-26'!S379+'Budget Detail FY 2019-26'!S422+'Budget Detail FY 2019-26'!S421</f>
        <v>104034</v>
      </c>
      <c r="K187" s="2">
        <f>'Budget Detail FY 2019-26'!T379+'Budget Detail FY 2019-26'!T422+'Budget Detail FY 2019-26'!T421</f>
        <v>55366</v>
      </c>
    </row>
    <row r="188" spans="2:11" ht="20.100000000000001" customHeight="1" thickBot="1">
      <c r="B188" s="82" t="s">
        <v>1328</v>
      </c>
      <c r="C188" s="480">
        <f>C185+C187</f>
        <v>2618264</v>
      </c>
      <c r="D188" s="480">
        <f>D185+D187</f>
        <v>1361129</v>
      </c>
      <c r="E188" s="480">
        <f>E185+E187</f>
        <v>3669147</v>
      </c>
      <c r="F188" s="480">
        <f t="shared" ref="F188" si="19">F185+F187</f>
        <v>3369528</v>
      </c>
      <c r="G188" s="480">
        <f>G185+G187</f>
        <v>5545285</v>
      </c>
      <c r="H188" s="480">
        <f>H185+H187</f>
        <v>2597149</v>
      </c>
      <c r="I188" s="480">
        <f t="shared" ref="I188:K188" si="20">I185+I187</f>
        <v>2218944</v>
      </c>
      <c r="J188" s="480">
        <f t="shared" si="20"/>
        <v>1214481</v>
      </c>
      <c r="K188" s="480">
        <f t="shared" si="20"/>
        <v>1422089</v>
      </c>
    </row>
    <row r="189" spans="2:11" ht="7.5" customHeight="1">
      <c r="B189" s="83"/>
      <c r="C189" s="2"/>
      <c r="D189" s="2"/>
      <c r="E189" s="2"/>
      <c r="F189" s="2"/>
      <c r="G189" s="2"/>
      <c r="H189" s="2"/>
      <c r="I189" s="2"/>
      <c r="J189" s="2"/>
      <c r="K189" s="2"/>
    </row>
    <row r="190" spans="2:11" ht="20.100000000000001" customHeight="1">
      <c r="B190" s="147" t="s">
        <v>613</v>
      </c>
      <c r="C190" s="49">
        <f>+C178-C188</f>
        <v>240530</v>
      </c>
      <c r="D190" s="49">
        <f>+D178-D188</f>
        <v>-41273</v>
      </c>
      <c r="E190" s="49">
        <f>+E178-E188</f>
        <v>-2287477</v>
      </c>
      <c r="F190" s="49">
        <f>+F178-F188</f>
        <v>-383140</v>
      </c>
      <c r="G190" s="49">
        <f>+G178-G188</f>
        <v>262787</v>
      </c>
      <c r="H190" s="49">
        <f>+H178-H188</f>
        <v>-467802</v>
      </c>
      <c r="I190" s="49">
        <f>+I178-I188</f>
        <v>0</v>
      </c>
      <c r="J190" s="49">
        <f>+J178-J188</f>
        <v>0</v>
      </c>
      <c r="K190" s="49">
        <f>+K178-K188</f>
        <v>0</v>
      </c>
    </row>
    <row r="191" spans="2:11" ht="7.5" customHeight="1">
      <c r="B191" s="88"/>
      <c r="C191" s="57"/>
      <c r="D191" s="57"/>
      <c r="E191" s="57"/>
      <c r="F191" s="57"/>
      <c r="G191" s="57"/>
      <c r="H191" s="57"/>
      <c r="I191" s="57"/>
      <c r="J191" s="57"/>
      <c r="K191" s="57"/>
    </row>
    <row r="192" spans="2:11" ht="20.100000000000001" customHeight="1" thickBot="1">
      <c r="B192" s="81" t="s">
        <v>614</v>
      </c>
      <c r="C192" s="478">
        <v>629429</v>
      </c>
      <c r="D192" s="478">
        <v>588155</v>
      </c>
      <c r="E192" s="478">
        <v>78960</v>
      </c>
      <c r="F192" s="478">
        <f>D192+F190</f>
        <v>205015</v>
      </c>
      <c r="G192" s="478">
        <f>F192+G190</f>
        <v>467802</v>
      </c>
      <c r="H192" s="478">
        <f>G192+H190</f>
        <v>0</v>
      </c>
      <c r="I192" s="478">
        <f>H192+I190</f>
        <v>0</v>
      </c>
      <c r="J192" s="478">
        <f>I192+J190</f>
        <v>0</v>
      </c>
      <c r="K192" s="478">
        <f>J192+K190</f>
        <v>0</v>
      </c>
    </row>
    <row r="193" spans="3:11" ht="15.75" thickTop="1"/>
    <row r="207" spans="3:11" s="572" customFormat="1">
      <c r="C207" s="517"/>
      <c r="D207" s="517"/>
      <c r="E207" s="517"/>
      <c r="F207" s="517"/>
      <c r="G207" s="517"/>
      <c r="H207" s="517"/>
      <c r="I207" s="517"/>
      <c r="J207" s="517"/>
      <c r="K207" s="517"/>
    </row>
    <row r="208" spans="3:11" s="572" customFormat="1">
      <c r="C208" s="517"/>
      <c r="D208" s="517"/>
      <c r="E208" s="517"/>
      <c r="F208" s="517"/>
      <c r="G208" s="517"/>
      <c r="H208" s="517"/>
      <c r="I208" s="517"/>
      <c r="J208" s="517"/>
      <c r="K208" s="517"/>
    </row>
    <row r="209" spans="2:11" s="572" customFormat="1" ht="18.75">
      <c r="B209" s="621" t="s">
        <v>1415</v>
      </c>
      <c r="C209" s="621"/>
      <c r="D209" s="621"/>
      <c r="E209" s="621"/>
      <c r="F209" s="621"/>
      <c r="G209" s="621"/>
      <c r="H209" s="621"/>
      <c r="I209" s="621"/>
      <c r="J209" s="621"/>
      <c r="K209" s="621"/>
    </row>
    <row r="210" spans="2:11" s="572" customFormat="1">
      <c r="B210" s="43"/>
      <c r="C210" s="2"/>
      <c r="D210" s="2"/>
      <c r="E210" s="2"/>
      <c r="F210" s="2"/>
      <c r="G210" s="2"/>
      <c r="H210" s="2"/>
      <c r="I210" s="2"/>
      <c r="J210" s="2"/>
      <c r="K210" s="2"/>
    </row>
    <row r="211" spans="2:11" s="572" customFormat="1" ht="15" customHeight="1">
      <c r="B211" s="622" t="s">
        <v>1454</v>
      </c>
      <c r="C211" s="622"/>
      <c r="D211" s="622"/>
      <c r="E211" s="622"/>
      <c r="F211" s="622"/>
      <c r="G211" s="622"/>
      <c r="H211" s="622"/>
      <c r="I211" s="622"/>
      <c r="J211" s="622"/>
      <c r="K211" s="622"/>
    </row>
    <row r="212" spans="2:11" s="572" customFormat="1" ht="15" customHeight="1">
      <c r="B212" s="622"/>
      <c r="C212" s="622"/>
      <c r="D212" s="622"/>
      <c r="E212" s="622"/>
      <c r="F212" s="622"/>
      <c r="G212" s="622"/>
      <c r="H212" s="622"/>
      <c r="I212" s="622"/>
      <c r="J212" s="622"/>
      <c r="K212" s="622"/>
    </row>
    <row r="213" spans="2:11" s="572" customFormat="1" ht="7.5" customHeight="1">
      <c r="B213" s="570"/>
      <c r="C213" s="16"/>
      <c r="D213" s="16"/>
      <c r="E213" s="16"/>
      <c r="F213" s="16"/>
      <c r="G213" s="16"/>
      <c r="H213" s="2"/>
      <c r="I213" s="2"/>
      <c r="J213" s="2"/>
      <c r="K213" s="2"/>
    </row>
    <row r="214" spans="2:11" s="572" customFormat="1">
      <c r="B214" s="574"/>
      <c r="C214" s="43"/>
      <c r="D214" s="573"/>
      <c r="E214" s="43" t="s">
        <v>841</v>
      </c>
      <c r="F214" s="573"/>
      <c r="G214" s="43" t="s">
        <v>842</v>
      </c>
      <c r="H214" s="573"/>
      <c r="I214" s="573"/>
      <c r="J214" s="573"/>
      <c r="K214" s="573"/>
    </row>
    <row r="215" spans="2:11" s="572" customFormat="1">
      <c r="B215" s="43"/>
      <c r="C215" s="43" t="s">
        <v>810</v>
      </c>
      <c r="D215" s="43" t="s">
        <v>840</v>
      </c>
      <c r="E215" s="43" t="s">
        <v>595</v>
      </c>
      <c r="F215" s="43" t="s">
        <v>841</v>
      </c>
      <c r="G215" s="169" t="str">
        <f>'Fund Cover Sheets'!$M$1</f>
        <v>Adopted</v>
      </c>
      <c r="H215" s="43" t="s">
        <v>843</v>
      </c>
      <c r="I215" s="43" t="s">
        <v>844</v>
      </c>
      <c r="J215" s="43" t="s">
        <v>845</v>
      </c>
      <c r="K215" s="43" t="s">
        <v>846</v>
      </c>
    </row>
    <row r="216" spans="2:11" s="572" customFormat="1" ht="15.75" thickBot="1">
      <c r="B216" s="44"/>
      <c r="C216" s="45" t="s">
        <v>1</v>
      </c>
      <c r="D216" s="45" t="s">
        <v>1</v>
      </c>
      <c r="E216" s="45" t="s">
        <v>565</v>
      </c>
      <c r="F216" s="45" t="s">
        <v>19</v>
      </c>
      <c r="G216" s="45" t="s">
        <v>565</v>
      </c>
      <c r="H216" s="45" t="s">
        <v>19</v>
      </c>
      <c r="I216" s="45" t="s">
        <v>19</v>
      </c>
      <c r="J216" s="45" t="s">
        <v>19</v>
      </c>
      <c r="K216" s="45" t="s">
        <v>19</v>
      </c>
    </row>
    <row r="217" spans="2:11" s="572" customFormat="1">
      <c r="B217" s="573"/>
      <c r="C217" s="52"/>
      <c r="D217" s="2"/>
      <c r="E217" s="2"/>
      <c r="F217" s="2"/>
      <c r="G217" s="2"/>
      <c r="H217" s="2"/>
      <c r="I217" s="2"/>
      <c r="J217" s="2"/>
      <c r="K217" s="2"/>
    </row>
    <row r="218" spans="2:11" s="572" customFormat="1">
      <c r="B218" s="83" t="s">
        <v>700</v>
      </c>
      <c r="C218" s="2"/>
      <c r="D218" s="2"/>
      <c r="E218" s="2"/>
      <c r="F218" s="2"/>
      <c r="G218" s="2"/>
      <c r="H218" s="2"/>
      <c r="I218" s="2"/>
      <c r="J218" s="2"/>
      <c r="K218" s="2"/>
    </row>
    <row r="219" spans="2:11" s="572" customFormat="1" ht="20.100000000000001" customHeight="1">
      <c r="B219" s="148" t="s">
        <v>598</v>
      </c>
      <c r="C219" s="49">
        <f>'Budget Detail FY 2019-26'!L439</f>
        <v>0</v>
      </c>
      <c r="D219" s="49">
        <f>'Budget Detail FY 2019-26'!M439</f>
        <v>0</v>
      </c>
      <c r="E219" s="49">
        <f>'Budget Detail FY 2019-26'!N439</f>
        <v>0</v>
      </c>
      <c r="F219" s="49">
        <f>'Budget Detail FY 2019-26'!O439</f>
        <v>0</v>
      </c>
      <c r="G219" s="49">
        <f>'Budget Detail FY 2019-26'!P439</f>
        <v>35000</v>
      </c>
      <c r="H219" s="49">
        <f>'Budget Detail FY 2019-26'!Q439</f>
        <v>35000</v>
      </c>
      <c r="I219" s="49">
        <f>'Budget Detail FY 2019-26'!R439</f>
        <v>35000</v>
      </c>
      <c r="J219" s="49">
        <f>'Budget Detail FY 2019-26'!S439</f>
        <v>35000</v>
      </c>
      <c r="K219" s="49">
        <f>'Budget Detail FY 2019-26'!T439</f>
        <v>35000</v>
      </c>
    </row>
    <row r="220" spans="2:11" s="582" customFormat="1" ht="20.100000000000001" customHeight="1">
      <c r="B220" s="148" t="s">
        <v>600</v>
      </c>
      <c r="C220" s="2">
        <f>'Budget Detail FY 2019-26'!L440</f>
        <v>0</v>
      </c>
      <c r="D220" s="2">
        <f>'Budget Detail FY 2019-26'!M440</f>
        <v>0</v>
      </c>
      <c r="E220" s="2">
        <f>'Budget Detail FY 2019-26'!N440</f>
        <v>0</v>
      </c>
      <c r="F220" s="2">
        <f>'Budget Detail FY 2019-26'!O440</f>
        <v>0</v>
      </c>
      <c r="G220" s="2">
        <f>'Budget Detail FY 2019-26'!P440</f>
        <v>147738</v>
      </c>
      <c r="H220" s="2">
        <f>'Budget Detail FY 2019-26'!Q440</f>
        <v>154583</v>
      </c>
      <c r="I220" s="2">
        <f>'Budget Detail FY 2019-26'!R440</f>
        <v>161541</v>
      </c>
      <c r="J220" s="2">
        <f>'Budget Detail FY 2019-26'!S440</f>
        <v>169161</v>
      </c>
      <c r="K220" s="2">
        <f>'Budget Detail FY 2019-26'!T440</f>
        <v>177041</v>
      </c>
    </row>
    <row r="221" spans="2:11" s="572" customFormat="1" ht="20.100000000000001" customHeight="1">
      <c r="B221" s="148" t="s">
        <v>601</v>
      </c>
      <c r="C221" s="2">
        <f>'Budget Detail FY 2019-26'!L441</f>
        <v>0</v>
      </c>
      <c r="D221" s="2">
        <f>'Budget Detail FY 2019-26'!M441</f>
        <v>0</v>
      </c>
      <c r="E221" s="2">
        <f>'Budget Detail FY 2019-26'!N441</f>
        <v>0</v>
      </c>
      <c r="F221" s="2">
        <f>'Budget Detail FY 2019-26'!O441</f>
        <v>0</v>
      </c>
      <c r="G221" s="2">
        <f>'Budget Detail FY 2019-26'!P441</f>
        <v>3000</v>
      </c>
      <c r="H221" s="2">
        <f>'Budget Detail FY 2019-26'!Q441</f>
        <v>1000</v>
      </c>
      <c r="I221" s="2">
        <f>'Budget Detail FY 2019-26'!R441</f>
        <v>1000</v>
      </c>
      <c r="J221" s="2">
        <f>'Budget Detail FY 2019-26'!S441</f>
        <v>2500</v>
      </c>
      <c r="K221" s="2">
        <f>'Budget Detail FY 2019-26'!T441</f>
        <v>2500</v>
      </c>
    </row>
    <row r="222" spans="2:11" s="572" customFormat="1" ht="20.100000000000001" customHeight="1">
      <c r="B222" s="148" t="s">
        <v>603</v>
      </c>
      <c r="C222" s="2">
        <f>'Budget Detail FY 2019-26'!L442</f>
        <v>0</v>
      </c>
      <c r="D222" s="2">
        <f>'Budget Detail FY 2019-26'!M442</f>
        <v>0</v>
      </c>
      <c r="E222" s="2">
        <f>'Budget Detail FY 2019-26'!N442</f>
        <v>0</v>
      </c>
      <c r="F222" s="2">
        <f>'Budget Detail FY 2019-26'!O442</f>
        <v>0</v>
      </c>
      <c r="G222" s="2">
        <f>'Budget Detail FY 2019-26'!P442</f>
        <v>2000</v>
      </c>
      <c r="H222" s="2">
        <f>'Budget Detail FY 2019-26'!Q442</f>
        <v>2000</v>
      </c>
      <c r="I222" s="2">
        <f>'Budget Detail FY 2019-26'!R442</f>
        <v>2000</v>
      </c>
      <c r="J222" s="2">
        <f>'Budget Detail FY 2019-26'!S442</f>
        <v>2000</v>
      </c>
      <c r="K222" s="2">
        <f>'Budget Detail FY 2019-26'!T442</f>
        <v>2000</v>
      </c>
    </row>
    <row r="223" spans="2:11" s="572" customFormat="1" ht="20.100000000000001" customHeight="1">
      <c r="B223" s="562" t="s">
        <v>1327</v>
      </c>
      <c r="C223" s="561">
        <f>SUM(C219:C222)</f>
        <v>0</v>
      </c>
      <c r="D223" s="561">
        <f>SUM(D219:D222)</f>
        <v>0</v>
      </c>
      <c r="E223" s="561">
        <f>SUM(E219:E222)</f>
        <v>0</v>
      </c>
      <c r="F223" s="561">
        <f>SUM(F219:F222)</f>
        <v>0</v>
      </c>
      <c r="G223" s="561">
        <f>SUM(G219:G222)</f>
        <v>187738</v>
      </c>
      <c r="H223" s="561">
        <f>SUM(H219:H222)</f>
        <v>192583</v>
      </c>
      <c r="I223" s="561">
        <f>SUM(I219:I222)</f>
        <v>199541</v>
      </c>
      <c r="J223" s="561">
        <f>SUM(J219:J222)</f>
        <v>208661</v>
      </c>
      <c r="K223" s="561">
        <f>SUM(K219:K222)</f>
        <v>216541</v>
      </c>
    </row>
    <row r="224" spans="2:11" s="572" customFormat="1" ht="6.95" customHeight="1">
      <c r="B224" s="148"/>
      <c r="C224" s="2"/>
      <c r="D224" s="2"/>
      <c r="E224" s="2"/>
      <c r="F224" s="2"/>
      <c r="G224" s="2"/>
      <c r="H224" s="2"/>
      <c r="I224" s="2"/>
      <c r="J224" s="2"/>
      <c r="K224" s="2"/>
    </row>
    <row r="225" spans="2:11" s="572" customFormat="1" ht="20.100000000000001" customHeight="1">
      <c r="B225" s="148" t="s">
        <v>604</v>
      </c>
      <c r="C225" s="2">
        <f>'Budget Detail FY 2019-26'!L450</f>
        <v>0</v>
      </c>
      <c r="D225" s="2">
        <f>'Budget Detail FY 2019-26'!M450</f>
        <v>0</v>
      </c>
      <c r="E225" s="2">
        <f>'Budget Detail FY 2019-26'!N450</f>
        <v>0</v>
      </c>
      <c r="F225" s="2">
        <f>'Budget Detail FY 2019-26'!O450</f>
        <v>0</v>
      </c>
      <c r="G225" s="2">
        <f>'Budget Detail FY 2019-26'!P450</f>
        <v>9396511</v>
      </c>
      <c r="H225" s="2">
        <f>'Budget Detail FY 2019-26'!Q450</f>
        <v>715401</v>
      </c>
      <c r="I225" s="2">
        <f>'Budget Detail FY 2019-26'!R450</f>
        <v>15816233</v>
      </c>
      <c r="J225" s="2">
        <f>'Budget Detail FY 2019-26'!S450</f>
        <v>1728149</v>
      </c>
      <c r="K225" s="2">
        <f>'Budget Detail FY 2019-26'!T450</f>
        <v>1724950</v>
      </c>
    </row>
    <row r="226" spans="2:11" s="572" customFormat="1" ht="20.100000000000001" customHeight="1" thickBot="1">
      <c r="B226" s="82" t="s">
        <v>1329</v>
      </c>
      <c r="C226" s="480">
        <f>C223+C225</f>
        <v>0</v>
      </c>
      <c r="D226" s="480">
        <f>D223+D225</f>
        <v>0</v>
      </c>
      <c r="E226" s="480">
        <f t="shared" ref="E226:F226" si="21">E223+E225</f>
        <v>0</v>
      </c>
      <c r="F226" s="480">
        <f t="shared" si="21"/>
        <v>0</v>
      </c>
      <c r="G226" s="480">
        <f>G223+G225</f>
        <v>9584249</v>
      </c>
      <c r="H226" s="480">
        <f t="shared" ref="H226:K226" si="22">H223+H225</f>
        <v>907984</v>
      </c>
      <c r="I226" s="480">
        <f t="shared" si="22"/>
        <v>16015774</v>
      </c>
      <c r="J226" s="480">
        <f t="shared" si="22"/>
        <v>1936810</v>
      </c>
      <c r="K226" s="480">
        <f t="shared" si="22"/>
        <v>1941491</v>
      </c>
    </row>
    <row r="227" spans="2:11" s="572" customFormat="1" ht="7.5" customHeight="1">
      <c r="B227" s="573"/>
      <c r="C227" s="2"/>
      <c r="D227" s="2"/>
      <c r="E227" s="2"/>
      <c r="F227" s="2"/>
      <c r="G227" s="2"/>
      <c r="H227" s="2"/>
      <c r="I227" s="2"/>
      <c r="J227" s="2"/>
      <c r="K227" s="2"/>
    </row>
    <row r="228" spans="2:11" s="572" customFormat="1">
      <c r="B228" s="83" t="s">
        <v>435</v>
      </c>
      <c r="C228" s="2"/>
      <c r="D228" s="2"/>
      <c r="E228" s="2"/>
      <c r="F228" s="2"/>
      <c r="G228" s="2"/>
      <c r="H228" s="2"/>
      <c r="I228" s="2"/>
      <c r="J228" s="2"/>
      <c r="K228" s="2"/>
    </row>
    <row r="229" spans="2:11" s="582" customFormat="1" ht="20.100000000000001" customHeight="1">
      <c r="B229" s="148" t="s">
        <v>606</v>
      </c>
      <c r="C229" s="49">
        <f>'Budget Detail FY 2019-26'!L455</f>
        <v>0</v>
      </c>
      <c r="D229" s="49">
        <f>'Budget Detail FY 2019-26'!M455</f>
        <v>0</v>
      </c>
      <c r="E229" s="49">
        <f>'Budget Detail FY 2019-26'!N455</f>
        <v>0</v>
      </c>
      <c r="F229" s="49">
        <f>'Budget Detail FY 2019-26'!O455</f>
        <v>0</v>
      </c>
      <c r="G229" s="49">
        <f>'Budget Detail FY 2019-26'!P455</f>
        <v>50117</v>
      </c>
      <c r="H229" s="49">
        <f>'Budget Detail FY 2019-26'!Q455</f>
        <v>51245</v>
      </c>
      <c r="I229" s="49">
        <f>'Budget Detail FY 2019-26'!R455</f>
        <v>52526</v>
      </c>
      <c r="J229" s="49">
        <f>'Budget Detail FY 2019-26'!S455</f>
        <v>54102</v>
      </c>
      <c r="K229" s="49">
        <f>'Budget Detail FY 2019-26'!T455</f>
        <v>55725</v>
      </c>
    </row>
    <row r="230" spans="2:11" s="582" customFormat="1" ht="20.100000000000001" customHeight="1">
      <c r="B230" s="148" t="s">
        <v>607</v>
      </c>
      <c r="C230" s="2">
        <f>'Budget Detail FY 2019-26'!L456+'Budget Detail FY 2019-26'!L457+'Budget Detail FY 2019-26'!L458+'Budget Detail FY 2019-26'!L459+'Budget Detail FY 2019-26'!L460+'Budget Detail FY 2019-26'!L461</f>
        <v>0</v>
      </c>
      <c r="D230" s="2">
        <f>'Budget Detail FY 2019-26'!M456+'Budget Detail FY 2019-26'!M457+'Budget Detail FY 2019-26'!M458+'Budget Detail FY 2019-26'!M459+'Budget Detail FY 2019-26'!M460+'Budget Detail FY 2019-26'!M461</f>
        <v>0</v>
      </c>
      <c r="E230" s="2">
        <f>'Budget Detail FY 2019-26'!N456+'Budget Detail FY 2019-26'!N457+'Budget Detail FY 2019-26'!N458+'Budget Detail FY 2019-26'!N459+'Budget Detail FY 2019-26'!N460+'Budget Detail FY 2019-26'!N461</f>
        <v>0</v>
      </c>
      <c r="F230" s="2">
        <f>'Budget Detail FY 2019-26'!O456+'Budget Detail FY 2019-26'!O457+'Budget Detail FY 2019-26'!O458+'Budget Detail FY 2019-26'!O459+'Budget Detail FY 2019-26'!O460+'Budget Detail FY 2019-26'!O461</f>
        <v>0</v>
      </c>
      <c r="G230" s="2">
        <f>'Budget Detail FY 2019-26'!P456+'Budget Detail FY 2019-26'!P457+'Budget Detail FY 2019-26'!P458+'Budget Detail FY 2019-26'!P459+'Budget Detail FY 2019-26'!P460+'Budget Detail FY 2019-26'!P461</f>
        <v>32111</v>
      </c>
      <c r="H230" s="2">
        <f>'Budget Detail FY 2019-26'!Q456+'Budget Detail FY 2019-26'!Q457+'Budget Detail FY 2019-26'!Q458+'Budget Detail FY 2019-26'!Q459+'Budget Detail FY 2019-26'!Q460+'Budget Detail FY 2019-26'!Q461</f>
        <v>34653</v>
      </c>
      <c r="I230" s="2">
        <f>'Budget Detail FY 2019-26'!R456+'Budget Detail FY 2019-26'!R457+'Budget Detail FY 2019-26'!R458+'Budget Detail FY 2019-26'!R459+'Budget Detail FY 2019-26'!R460+'Budget Detail FY 2019-26'!R461</f>
        <v>36995</v>
      </c>
      <c r="J230" s="2">
        <f>'Budget Detail FY 2019-26'!S456+'Budget Detail FY 2019-26'!S457+'Budget Detail FY 2019-26'!S458+'Budget Detail FY 2019-26'!S459+'Budget Detail FY 2019-26'!S460+'Budget Detail FY 2019-26'!S461</f>
        <v>39538</v>
      </c>
      <c r="K230" s="2">
        <f>'Budget Detail FY 2019-26'!T456+'Budget Detail FY 2019-26'!T457+'Budget Detail FY 2019-26'!T458+'Budget Detail FY 2019-26'!T459+'Budget Detail FY 2019-26'!T460+'Budget Detail FY 2019-26'!T461</f>
        <v>42119</v>
      </c>
    </row>
    <row r="231" spans="2:11" s="572" customFormat="1" ht="20.100000000000001" customHeight="1">
      <c r="B231" s="148" t="s">
        <v>608</v>
      </c>
      <c r="C231" s="2">
        <f>'Budget Detail FY 2019-26'!L463+'Budget Detail FY 2019-26'!L464+'Budget Detail FY 2019-26'!L465+'Budget Detail FY 2019-26'!L462</f>
        <v>0</v>
      </c>
      <c r="D231" s="2">
        <f>'Budget Detail FY 2019-26'!M463+'Budget Detail FY 2019-26'!M464+'Budget Detail FY 2019-26'!M465+'Budget Detail FY 2019-26'!M462</f>
        <v>0</v>
      </c>
      <c r="E231" s="2">
        <f>'Budget Detail FY 2019-26'!N463+'Budget Detail FY 2019-26'!N464+'Budget Detail FY 2019-26'!N465+'Budget Detail FY 2019-26'!N462</f>
        <v>0</v>
      </c>
      <c r="F231" s="2">
        <f>'Budget Detail FY 2019-26'!O463+'Budget Detail FY 2019-26'!O464+'Budget Detail FY 2019-26'!O465+'Budget Detail FY 2019-26'!O462</f>
        <v>0</v>
      </c>
      <c r="G231" s="2">
        <f>'Budget Detail FY 2019-26'!P463+'Budget Detail FY 2019-26'!P464+'Budget Detail FY 2019-26'!P465+'Budget Detail FY 2019-26'!P462</f>
        <v>307988</v>
      </c>
      <c r="H231" s="2">
        <f>'Budget Detail FY 2019-26'!Q463+'Budget Detail FY 2019-26'!Q464+'Budget Detail FY 2019-26'!Q465+'Budget Detail FY 2019-26'!Q462</f>
        <v>153686</v>
      </c>
      <c r="I231" s="2">
        <f>'Budget Detail FY 2019-26'!R463+'Budget Detail FY 2019-26'!R464+'Budget Detail FY 2019-26'!R465+'Budget Detail FY 2019-26'!R462</f>
        <v>201052</v>
      </c>
      <c r="J231" s="2">
        <f>'Budget Detail FY 2019-26'!S463+'Budget Detail FY 2019-26'!S464+'Budget Detail FY 2019-26'!S465+'Budget Detail FY 2019-26'!S462</f>
        <v>160521</v>
      </c>
      <c r="K231" s="2">
        <f>'Budget Detail FY 2019-26'!T463+'Budget Detail FY 2019-26'!T464+'Budget Detail FY 2019-26'!T465+'Budget Detail FY 2019-26'!T462</f>
        <v>164197</v>
      </c>
    </row>
    <row r="232" spans="2:11" s="572" customFormat="1" ht="20.100000000000001" customHeight="1">
      <c r="B232" s="148" t="s">
        <v>609</v>
      </c>
      <c r="C232" s="2">
        <f>'Budget Detail FY 2019-26'!L466+'Budget Detail FY 2019-26'!L467</f>
        <v>0</v>
      </c>
      <c r="D232" s="2">
        <f>'Budget Detail FY 2019-26'!M466+'Budget Detail FY 2019-26'!M467</f>
        <v>0</v>
      </c>
      <c r="E232" s="2">
        <f>'Budget Detail FY 2019-26'!N466+'Budget Detail FY 2019-26'!N467</f>
        <v>0</v>
      </c>
      <c r="F232" s="2">
        <f>'Budget Detail FY 2019-26'!O466+'Budget Detail FY 2019-26'!O467</f>
        <v>0</v>
      </c>
      <c r="G232" s="2">
        <f>'Budget Detail FY 2019-26'!P466+'Budget Detail FY 2019-26'!P467</f>
        <v>27000</v>
      </c>
      <c r="H232" s="2">
        <f>'Budget Detail FY 2019-26'!Q466+'Budget Detail FY 2019-26'!Q467</f>
        <v>27000</v>
      </c>
      <c r="I232" s="2">
        <f>'Budget Detail FY 2019-26'!R466+'Budget Detail FY 2019-26'!R467</f>
        <v>27000</v>
      </c>
      <c r="J232" s="2">
        <f>'Budget Detail FY 2019-26'!S466+'Budget Detail FY 2019-26'!S467</f>
        <v>27000</v>
      </c>
      <c r="K232" s="2">
        <f>'Budget Detail FY 2019-26'!T466+'Budget Detail FY 2019-26'!T467</f>
        <v>27000</v>
      </c>
    </row>
    <row r="233" spans="2:11" s="572" customFormat="1" ht="20.100000000000001" customHeight="1">
      <c r="B233" s="148" t="s">
        <v>610</v>
      </c>
      <c r="C233" s="2">
        <f>'Budget Detail FY 2019-26'!L468+'Budget Detail FY 2019-26'!L469</f>
        <v>0</v>
      </c>
      <c r="D233" s="2">
        <f>'Budget Detail FY 2019-26'!M468+'Budget Detail FY 2019-26'!M469</f>
        <v>0</v>
      </c>
      <c r="E233" s="2">
        <f>'Budget Detail FY 2019-26'!N468+'Budget Detail FY 2019-26'!N469</f>
        <v>0</v>
      </c>
      <c r="F233" s="2">
        <f>'Budget Detail FY 2019-26'!O468+'Budget Detail FY 2019-26'!O469</f>
        <v>0</v>
      </c>
      <c r="G233" s="2">
        <f>'Budget Detail FY 2019-26'!P468+'Budget Detail FY 2019-26'!P469</f>
        <v>6980000</v>
      </c>
      <c r="H233" s="2">
        <f>'Budget Detail FY 2019-26'!Q468+'Budget Detail FY 2019-26'!Q469</f>
        <v>0</v>
      </c>
      <c r="I233" s="2">
        <f>'Budget Detail FY 2019-26'!R468+'Budget Detail FY 2019-26'!R469</f>
        <v>15056251</v>
      </c>
      <c r="J233" s="2">
        <f>'Budget Detail FY 2019-26'!S468+'Budget Detail FY 2019-26'!S469</f>
        <v>0</v>
      </c>
      <c r="K233" s="2">
        <f>'Budget Detail FY 2019-26'!T468+'Budget Detail FY 2019-26'!T469</f>
        <v>0</v>
      </c>
    </row>
    <row r="234" spans="2:11" s="572" customFormat="1" ht="20.100000000000001" customHeight="1">
      <c r="B234" s="148" t="s">
        <v>555</v>
      </c>
      <c r="C234" s="2">
        <f>'Budget Detail FY 2019-26'!L471+'Budget Detail FY 2019-26'!L472+'Budget Detail FY 2019-26'!L474+'Budget Detail FY 2019-26'!L475</f>
        <v>0</v>
      </c>
      <c r="D234" s="2">
        <f>'Budget Detail FY 2019-26'!M471+'Budget Detail FY 2019-26'!M472+'Budget Detail FY 2019-26'!M474+'Budget Detail FY 2019-26'!M475</f>
        <v>0</v>
      </c>
      <c r="E234" s="2">
        <f>'Budget Detail FY 2019-26'!N471+'Budget Detail FY 2019-26'!N472+'Budget Detail FY 2019-26'!N474+'Budget Detail FY 2019-26'!N475</f>
        <v>0</v>
      </c>
      <c r="F234" s="2">
        <f>'Budget Detail FY 2019-26'!O471+'Budget Detail FY 2019-26'!O472+'Budget Detail FY 2019-26'!O474+'Budget Detail FY 2019-26'!O475</f>
        <v>0</v>
      </c>
      <c r="G234" s="2">
        <f>'Budget Detail FY 2019-26'!P471+'Budget Detail FY 2019-26'!P472+'Budget Detail FY 2019-26'!P474+'Budget Detail FY 2019-26'!P475</f>
        <v>157033</v>
      </c>
      <c r="H234" s="2">
        <f>'Budget Detail FY 2019-26'!Q471+'Budget Detail FY 2019-26'!Q472+'Budget Detail FY 2019-26'!Q474+'Budget Detail FY 2019-26'!Q475</f>
        <v>606400</v>
      </c>
      <c r="I234" s="2">
        <f>'Budget Detail FY 2019-26'!R471+'Budget Detail FY 2019-26'!R472+'Budget Detail FY 2019-26'!R474+'Budget Detail FY 2019-26'!R475</f>
        <v>606950</v>
      </c>
      <c r="J234" s="2">
        <f>'Budget Detail FY 2019-26'!S471+'Budget Detail FY 2019-26'!S472+'Budget Detail FY 2019-26'!S474+'Budget Detail FY 2019-26'!S475</f>
        <v>1620649</v>
      </c>
      <c r="K234" s="2">
        <f>'Budget Detail FY 2019-26'!T471+'Budget Detail FY 2019-26'!T472+'Budget Detail FY 2019-26'!T474+'Budget Detail FY 2019-26'!T475</f>
        <v>1617450</v>
      </c>
    </row>
    <row r="235" spans="2:11" s="572" customFormat="1" ht="20.100000000000001" customHeight="1">
      <c r="B235" s="562" t="s">
        <v>612</v>
      </c>
      <c r="C235" s="561">
        <f>SUM(C229:C234)</f>
        <v>0</v>
      </c>
      <c r="D235" s="561">
        <f>SUM(D229:D234)</f>
        <v>0</v>
      </c>
      <c r="E235" s="561">
        <f t="shared" ref="E235:F235" si="23">SUM(E229:E234)</f>
        <v>0</v>
      </c>
      <c r="F235" s="561">
        <f t="shared" si="23"/>
        <v>0</v>
      </c>
      <c r="G235" s="561">
        <f>SUM(G229:G234)</f>
        <v>7554249</v>
      </c>
      <c r="H235" s="561">
        <f t="shared" ref="H235:K235" si="24">SUM(H229:H234)</f>
        <v>872984</v>
      </c>
      <c r="I235" s="561">
        <f t="shared" si="24"/>
        <v>15980774</v>
      </c>
      <c r="J235" s="561">
        <f t="shared" si="24"/>
        <v>1901810</v>
      </c>
      <c r="K235" s="561">
        <f t="shared" si="24"/>
        <v>1906491</v>
      </c>
    </row>
    <row r="236" spans="2:11" s="572" customFormat="1" ht="6.95" customHeight="1">
      <c r="B236" s="148"/>
      <c r="C236" s="2"/>
      <c r="D236" s="2"/>
      <c r="E236" s="2"/>
      <c r="F236" s="2"/>
      <c r="G236" s="2"/>
      <c r="H236" s="2"/>
      <c r="I236" s="2"/>
      <c r="J236" s="2"/>
      <c r="K236" s="2"/>
    </row>
    <row r="237" spans="2:11" s="572" customFormat="1" ht="20.100000000000001" customHeight="1">
      <c r="B237" s="148" t="s">
        <v>611</v>
      </c>
      <c r="C237" s="2">
        <f>'Budget Detail FY 2019-26'!L481</f>
        <v>0</v>
      </c>
      <c r="D237" s="2">
        <f>'Budget Detail FY 2019-26'!M481</f>
        <v>0</v>
      </c>
      <c r="E237" s="2">
        <f>'Budget Detail FY 2019-26'!N481</f>
        <v>0</v>
      </c>
      <c r="F237" s="2">
        <f>'Budget Detail FY 2019-26'!O481</f>
        <v>0</v>
      </c>
      <c r="G237" s="2">
        <f>'Budget Detail FY 2019-26'!P481</f>
        <v>2030000</v>
      </c>
      <c r="H237" s="2">
        <f>'Budget Detail FY 2019-26'!Q481</f>
        <v>35000</v>
      </c>
      <c r="I237" s="2">
        <f>'Budget Detail FY 2019-26'!R481</f>
        <v>35000</v>
      </c>
      <c r="J237" s="2">
        <f>'Budget Detail FY 2019-26'!S481</f>
        <v>35000</v>
      </c>
      <c r="K237" s="2">
        <f>'Budget Detail FY 2019-26'!T481</f>
        <v>35000</v>
      </c>
    </row>
    <row r="238" spans="2:11" s="572" customFormat="1" ht="20.100000000000001" customHeight="1" thickBot="1">
      <c r="B238" s="82" t="s">
        <v>1328</v>
      </c>
      <c r="C238" s="480">
        <f>C235+C237</f>
        <v>0</v>
      </c>
      <c r="D238" s="480">
        <f>D235+D237</f>
        <v>0</v>
      </c>
      <c r="E238" s="480">
        <f>E235+E237</f>
        <v>0</v>
      </c>
      <c r="F238" s="480">
        <f t="shared" ref="F238" si="25">F235+F237</f>
        <v>0</v>
      </c>
      <c r="G238" s="480">
        <f>G235+G237</f>
        <v>9584249</v>
      </c>
      <c r="H238" s="480">
        <f>H235+H237</f>
        <v>907984</v>
      </c>
      <c r="I238" s="480">
        <f t="shared" ref="I238:K238" si="26">I235+I237</f>
        <v>16015774</v>
      </c>
      <c r="J238" s="480">
        <f t="shared" si="26"/>
        <v>1936810</v>
      </c>
      <c r="K238" s="480">
        <f t="shared" si="26"/>
        <v>1941491</v>
      </c>
    </row>
    <row r="239" spans="2:11" s="572" customFormat="1" ht="7.5" customHeight="1">
      <c r="B239" s="83"/>
      <c r="C239" s="2"/>
      <c r="D239" s="2"/>
      <c r="E239" s="2"/>
      <c r="F239" s="2"/>
      <c r="G239" s="2"/>
      <c r="H239" s="2"/>
      <c r="I239" s="2"/>
      <c r="J239" s="2"/>
      <c r="K239" s="2"/>
    </row>
    <row r="240" spans="2:11" s="572" customFormat="1" ht="20.100000000000001" customHeight="1">
      <c r="B240" s="147" t="s">
        <v>613</v>
      </c>
      <c r="C240" s="49">
        <f>+C226-C238</f>
        <v>0</v>
      </c>
      <c r="D240" s="49">
        <f>+D226-D238</f>
        <v>0</v>
      </c>
      <c r="E240" s="49">
        <f>+E226-E238</f>
        <v>0</v>
      </c>
      <c r="F240" s="49">
        <f>+F226-F238</f>
        <v>0</v>
      </c>
      <c r="G240" s="49">
        <f>+G226-G238</f>
        <v>0</v>
      </c>
      <c r="H240" s="49">
        <f>+H226-H238</f>
        <v>0</v>
      </c>
      <c r="I240" s="49">
        <f>+I226-I238</f>
        <v>0</v>
      </c>
      <c r="J240" s="49">
        <f>+J226-J238</f>
        <v>0</v>
      </c>
      <c r="K240" s="49">
        <f>+K226-K238</f>
        <v>0</v>
      </c>
    </row>
    <row r="241" spans="2:11" s="572" customFormat="1" ht="7.5" customHeight="1">
      <c r="B241" s="88"/>
      <c r="C241" s="57"/>
      <c r="D241" s="57"/>
      <c r="E241" s="57"/>
      <c r="F241" s="57"/>
      <c r="G241" s="57"/>
      <c r="H241" s="57"/>
      <c r="I241" s="57"/>
      <c r="J241" s="57"/>
      <c r="K241" s="57"/>
    </row>
    <row r="242" spans="2:11" s="572" customFormat="1" ht="20.100000000000001" customHeight="1" thickBot="1">
      <c r="B242" s="81" t="s">
        <v>614</v>
      </c>
      <c r="C242" s="478">
        <v>0</v>
      </c>
      <c r="D242" s="478">
        <v>0</v>
      </c>
      <c r="E242" s="478">
        <v>0</v>
      </c>
      <c r="F242" s="478">
        <v>0</v>
      </c>
      <c r="G242" s="478">
        <f>F242+G240</f>
        <v>0</v>
      </c>
      <c r="H242" s="478">
        <f>G242+H240</f>
        <v>0</v>
      </c>
      <c r="I242" s="478">
        <f>H242+I240</f>
        <v>0</v>
      </c>
      <c r="J242" s="478">
        <f>I242+J240</f>
        <v>0</v>
      </c>
      <c r="K242" s="478">
        <f>J242+K240</f>
        <v>0</v>
      </c>
    </row>
    <row r="243" spans="2:11" s="572" customFormat="1" ht="15.75" thickTop="1">
      <c r="C243" s="517"/>
      <c r="D243" s="517"/>
      <c r="E243" s="517"/>
      <c r="F243" s="517"/>
      <c r="G243" s="517"/>
      <c r="H243" s="517"/>
      <c r="I243" s="517"/>
      <c r="J243" s="517"/>
      <c r="K243" s="517"/>
    </row>
    <row r="244" spans="2:11" s="572" customFormat="1">
      <c r="C244" s="517"/>
      <c r="D244" s="517"/>
      <c r="E244" s="517"/>
      <c r="F244" s="517"/>
      <c r="G244" s="517"/>
      <c r="H244" s="517"/>
      <c r="I244" s="517"/>
      <c r="J244" s="517"/>
      <c r="K244" s="517"/>
    </row>
    <row r="245" spans="2:11" s="572" customFormat="1">
      <c r="C245" s="517"/>
      <c r="D245" s="517"/>
      <c r="E245" s="517"/>
      <c r="F245" s="517"/>
      <c r="G245" s="517"/>
      <c r="H245" s="517"/>
      <c r="I245" s="517"/>
      <c r="J245" s="517"/>
      <c r="K245" s="517"/>
    </row>
    <row r="246" spans="2:11" s="572" customFormat="1">
      <c r="C246" s="517"/>
      <c r="D246" s="517"/>
      <c r="E246" s="517"/>
      <c r="F246" s="517"/>
      <c r="G246" s="517"/>
      <c r="H246" s="517"/>
      <c r="I246" s="517"/>
      <c r="J246" s="517"/>
      <c r="K246" s="517"/>
    </row>
    <row r="247" spans="2:11" s="572" customFormat="1">
      <c r="C247" s="517"/>
      <c r="D247" s="517"/>
      <c r="E247" s="517"/>
      <c r="F247" s="517"/>
      <c r="G247" s="517"/>
      <c r="H247" s="517"/>
      <c r="I247" s="517"/>
      <c r="J247" s="517"/>
      <c r="K247" s="517"/>
    </row>
    <row r="248" spans="2:11" s="572" customFormat="1">
      <c r="C248" s="517"/>
      <c r="D248" s="517"/>
      <c r="E248" s="517"/>
      <c r="F248" s="517"/>
      <c r="G248" s="517"/>
      <c r="H248" s="517"/>
      <c r="I248" s="517"/>
      <c r="J248" s="517"/>
      <c r="K248" s="517"/>
    </row>
    <row r="249" spans="2:11" s="572" customFormat="1">
      <c r="C249" s="517"/>
      <c r="D249" s="517"/>
      <c r="E249" s="517"/>
      <c r="F249" s="517"/>
      <c r="G249" s="517"/>
      <c r="H249" s="517"/>
      <c r="I249" s="517"/>
      <c r="J249" s="517"/>
      <c r="K249" s="517"/>
    </row>
    <row r="250" spans="2:11" s="572" customFormat="1">
      <c r="C250" s="517"/>
      <c r="D250" s="517"/>
      <c r="E250" s="517"/>
      <c r="F250" s="517"/>
      <c r="G250" s="517"/>
      <c r="H250" s="517"/>
      <c r="I250" s="517"/>
      <c r="J250" s="517"/>
      <c r="K250" s="517"/>
    </row>
    <row r="251" spans="2:11" s="572" customFormat="1">
      <c r="C251" s="517"/>
      <c r="D251" s="517"/>
      <c r="E251" s="517"/>
      <c r="F251" s="517"/>
      <c r="G251" s="517"/>
      <c r="H251" s="517"/>
      <c r="I251" s="517"/>
      <c r="J251" s="517"/>
      <c r="K251" s="517"/>
    </row>
    <row r="252" spans="2:11" s="572" customFormat="1">
      <c r="C252" s="517"/>
      <c r="D252" s="517"/>
      <c r="E252" s="517"/>
      <c r="F252" s="517"/>
      <c r="G252" s="517"/>
      <c r="H252" s="517"/>
      <c r="I252" s="517"/>
      <c r="J252" s="517"/>
      <c r="K252" s="517"/>
    </row>
    <row r="253" spans="2:11" s="572" customFormat="1">
      <c r="C253" s="517"/>
      <c r="D253" s="517"/>
      <c r="E253" s="517"/>
      <c r="F253" s="517"/>
      <c r="G253" s="517"/>
      <c r="H253" s="517"/>
      <c r="I253" s="517"/>
      <c r="J253" s="517"/>
      <c r="K253" s="517"/>
    </row>
    <row r="254" spans="2:11" s="572" customFormat="1">
      <c r="C254" s="517"/>
      <c r="D254" s="517"/>
      <c r="E254" s="517"/>
      <c r="F254" s="517"/>
      <c r="G254" s="517"/>
      <c r="H254" s="517"/>
      <c r="I254" s="517"/>
      <c r="J254" s="517"/>
      <c r="K254" s="517"/>
    </row>
    <row r="255" spans="2:11" s="572" customFormat="1">
      <c r="C255" s="517"/>
      <c r="D255" s="517"/>
      <c r="E255" s="517"/>
      <c r="F255" s="517"/>
      <c r="G255" s="517"/>
      <c r="H255" s="517"/>
      <c r="I255" s="517"/>
      <c r="J255" s="517"/>
      <c r="K255" s="517"/>
    </row>
    <row r="256" spans="2:11" s="572" customFormat="1">
      <c r="C256" s="517"/>
      <c r="D256" s="517"/>
      <c r="E256" s="517"/>
      <c r="F256" s="517"/>
      <c r="G256" s="517"/>
      <c r="H256" s="517"/>
      <c r="I256" s="517"/>
      <c r="J256" s="517"/>
      <c r="K256" s="517"/>
    </row>
    <row r="257" spans="2:11" s="572" customFormat="1">
      <c r="C257" s="517"/>
      <c r="D257" s="517"/>
      <c r="E257" s="517"/>
      <c r="F257" s="517"/>
      <c r="G257" s="517"/>
      <c r="H257" s="517"/>
      <c r="I257" s="517"/>
      <c r="J257" s="517"/>
      <c r="K257" s="517"/>
    </row>
    <row r="258" spans="2:11" ht="18.75">
      <c r="B258" s="621" t="s">
        <v>772</v>
      </c>
      <c r="C258" s="621"/>
      <c r="D258" s="621"/>
      <c r="E258" s="621"/>
      <c r="F258" s="621"/>
      <c r="G258" s="621"/>
      <c r="H258" s="621"/>
      <c r="I258" s="621"/>
      <c r="J258" s="621"/>
      <c r="K258" s="621"/>
    </row>
    <row r="259" spans="2:11" ht="15" customHeight="1">
      <c r="B259" s="43"/>
      <c r="C259" s="2"/>
      <c r="D259" s="2"/>
      <c r="E259" s="2"/>
      <c r="F259" s="2"/>
      <c r="G259" s="2"/>
      <c r="H259" s="2"/>
      <c r="I259" s="2"/>
      <c r="J259" s="2"/>
      <c r="K259" s="2"/>
    </row>
    <row r="260" spans="2:11" ht="12.75" customHeight="1">
      <c r="B260" s="622" t="s">
        <v>1249</v>
      </c>
      <c r="C260" s="622"/>
      <c r="D260" s="622"/>
      <c r="E260" s="622"/>
      <c r="F260" s="622"/>
      <c r="G260" s="622"/>
      <c r="H260" s="622"/>
      <c r="I260" s="622"/>
      <c r="J260" s="622"/>
      <c r="K260" s="622"/>
    </row>
    <row r="261" spans="2:11" ht="12.75" customHeight="1">
      <c r="B261" s="622"/>
      <c r="C261" s="622"/>
      <c r="D261" s="622"/>
      <c r="E261" s="622"/>
      <c r="F261" s="622"/>
      <c r="G261" s="622"/>
      <c r="H261" s="622"/>
      <c r="I261" s="622"/>
      <c r="J261" s="622"/>
      <c r="K261" s="622"/>
    </row>
    <row r="262" spans="2:11" ht="12.75" customHeight="1">
      <c r="B262" s="622"/>
      <c r="C262" s="622"/>
      <c r="D262" s="622"/>
      <c r="E262" s="622"/>
      <c r="F262" s="622"/>
      <c r="G262" s="622"/>
      <c r="H262" s="622"/>
      <c r="I262" s="622"/>
      <c r="J262" s="622"/>
      <c r="K262" s="622"/>
    </row>
    <row r="263" spans="2:11" ht="15" customHeight="1">
      <c r="B263" s="622"/>
      <c r="C263" s="622"/>
      <c r="D263" s="622"/>
      <c r="E263" s="622"/>
      <c r="F263" s="622"/>
      <c r="G263" s="622"/>
      <c r="H263" s="622"/>
      <c r="I263" s="622"/>
      <c r="J263" s="622"/>
      <c r="K263" s="622"/>
    </row>
    <row r="264" spans="2:11" ht="12" customHeight="1">
      <c r="B264" s="622"/>
      <c r="C264" s="622"/>
      <c r="D264" s="622"/>
      <c r="E264" s="622"/>
      <c r="F264" s="622"/>
      <c r="G264" s="622"/>
      <c r="H264" s="622"/>
      <c r="I264" s="622"/>
      <c r="J264" s="622"/>
      <c r="K264" s="622"/>
    </row>
    <row r="265" spans="2:11">
      <c r="B265" s="4"/>
      <c r="C265" s="43"/>
      <c r="D265" s="406"/>
      <c r="E265" s="43" t="s">
        <v>841</v>
      </c>
      <c r="F265" s="568"/>
      <c r="G265" s="43" t="s">
        <v>842</v>
      </c>
      <c r="H265" s="406"/>
      <c r="I265" s="406"/>
      <c r="J265" s="406"/>
      <c r="K265" s="406"/>
    </row>
    <row r="266" spans="2:11">
      <c r="B266" s="43"/>
      <c r="C266" s="43" t="s">
        <v>810</v>
      </c>
      <c r="D266" s="43" t="s">
        <v>840</v>
      </c>
      <c r="E266" s="43" t="s">
        <v>595</v>
      </c>
      <c r="F266" s="43" t="s">
        <v>841</v>
      </c>
      <c r="G266" s="169" t="str">
        <f>'Fund Cover Sheets'!$M$1</f>
        <v>Adopted</v>
      </c>
      <c r="H266" s="43" t="s">
        <v>843</v>
      </c>
      <c r="I266" s="43" t="s">
        <v>844</v>
      </c>
      <c r="J266" s="43" t="s">
        <v>845</v>
      </c>
      <c r="K266" s="43" t="s">
        <v>846</v>
      </c>
    </row>
    <row r="267" spans="2:11" ht="15.75" thickBot="1">
      <c r="B267" s="44"/>
      <c r="C267" s="45" t="s">
        <v>1</v>
      </c>
      <c r="D267" s="45" t="s">
        <v>1</v>
      </c>
      <c r="E267" s="45" t="s">
        <v>565</v>
      </c>
      <c r="F267" s="45" t="s">
        <v>19</v>
      </c>
      <c r="G267" s="45" t="s">
        <v>565</v>
      </c>
      <c r="H267" s="45" t="s">
        <v>19</v>
      </c>
      <c r="I267" s="45" t="s">
        <v>19</v>
      </c>
      <c r="J267" s="45" t="s">
        <v>19</v>
      </c>
      <c r="K267" s="45" t="s">
        <v>19</v>
      </c>
    </row>
    <row r="268" spans="2:11" ht="7.5" customHeight="1">
      <c r="B268" s="1"/>
      <c r="C268" s="52"/>
      <c r="D268" s="2"/>
      <c r="E268" s="2"/>
      <c r="F268" s="2"/>
      <c r="G268" s="2"/>
      <c r="H268" s="2"/>
      <c r="I268" s="2"/>
      <c r="J268" s="2"/>
      <c r="K268" s="2"/>
    </row>
    <row r="269" spans="2:11">
      <c r="B269" s="83" t="s">
        <v>700</v>
      </c>
      <c r="C269" s="2"/>
      <c r="D269" s="2"/>
      <c r="E269" s="2"/>
      <c r="F269" s="2"/>
      <c r="G269" s="2"/>
      <c r="H269" s="2"/>
      <c r="I269" s="2"/>
      <c r="J269" s="2"/>
      <c r="K269" s="2"/>
    </row>
    <row r="270" spans="2:11" s="420" customFormat="1" ht="20.100000000000001" customHeight="1">
      <c r="B270" s="148" t="s">
        <v>597</v>
      </c>
      <c r="C270" s="49">
        <f>'Budget Detail FY 2019-26'!L497</f>
        <v>0</v>
      </c>
      <c r="D270" s="49">
        <f>'Budget Detail FY 2019-26'!M497</f>
        <v>4795</v>
      </c>
      <c r="E270" s="49">
        <f>'Budget Detail FY 2019-26'!N497</f>
        <v>0</v>
      </c>
      <c r="F270" s="49">
        <f>'Budget Detail FY 2019-26'!O497</f>
        <v>0</v>
      </c>
      <c r="G270" s="49">
        <f>'Budget Detail FY 2019-26'!P497</f>
        <v>0</v>
      </c>
      <c r="H270" s="49">
        <f>'Budget Detail FY 2019-26'!Q497</f>
        <v>0</v>
      </c>
      <c r="I270" s="49">
        <f>'Budget Detail FY 2019-26'!R497</f>
        <v>0</v>
      </c>
      <c r="J270" s="49">
        <f>'Budget Detail FY 2019-26'!S497</f>
        <v>0</v>
      </c>
      <c r="K270" s="49">
        <f>'Budget Detail FY 2019-26'!T497</f>
        <v>0</v>
      </c>
    </row>
    <row r="271" spans="2:11" ht="20.100000000000001" customHeight="1">
      <c r="B271" s="148" t="s">
        <v>598</v>
      </c>
      <c r="C271" s="2">
        <f>SUM('Budget Detail FY 2019-26'!L498:L503)</f>
        <v>243142</v>
      </c>
      <c r="D271" s="2">
        <f>SUM('Budget Detail FY 2019-26'!M498:M503)</f>
        <v>363661</v>
      </c>
      <c r="E271" s="2">
        <f>SUM('Budget Detail FY 2019-26'!N498:N503)</f>
        <v>109500</v>
      </c>
      <c r="F271" s="2">
        <f>SUM('Budget Detail FY 2019-26'!O498:O503)</f>
        <v>244573</v>
      </c>
      <c r="G271" s="2">
        <f>SUM('Budget Detail FY 2019-26'!P498:P503)</f>
        <v>109500</v>
      </c>
      <c r="H271" s="2">
        <f>SUM('Budget Detail FY 2019-26'!Q498:Q503)</f>
        <v>109500</v>
      </c>
      <c r="I271" s="2">
        <f>SUM('Budget Detail FY 2019-26'!R498:R503)</f>
        <v>109500</v>
      </c>
      <c r="J271" s="2">
        <f>SUM('Budget Detail FY 2019-26'!S498:S503)</f>
        <v>109500</v>
      </c>
      <c r="K271" s="2">
        <f>SUM('Budget Detail FY 2019-26'!T498:T503)</f>
        <v>109500</v>
      </c>
    </row>
    <row r="272" spans="2:11" ht="20.100000000000001" customHeight="1">
      <c r="B272" s="148" t="s">
        <v>599</v>
      </c>
      <c r="C272" s="2">
        <f>SUM('Budget Detail FY 2019-26'!L504:L505)</f>
        <v>8640</v>
      </c>
      <c r="D272" s="2">
        <f>SUM('Budget Detail FY 2019-26'!M504:M505)</f>
        <v>6799</v>
      </c>
      <c r="E272" s="2">
        <f>SUM('Budget Detail FY 2019-26'!N504:N505)</f>
        <v>8800</v>
      </c>
      <c r="F272" s="2">
        <f>SUM('Budget Detail FY 2019-26'!O504:O505)</f>
        <v>3650</v>
      </c>
      <c r="G272" s="2">
        <f>SUM('Budget Detail FY 2019-26'!P504:P505)</f>
        <v>7800</v>
      </c>
      <c r="H272" s="2">
        <f>SUM('Budget Detail FY 2019-26'!Q504:Q505)</f>
        <v>7800</v>
      </c>
      <c r="I272" s="2">
        <f>SUM('Budget Detail FY 2019-26'!R504:R505)</f>
        <v>7800</v>
      </c>
      <c r="J272" s="2">
        <f>SUM('Budget Detail FY 2019-26'!S504:S505)</f>
        <v>7800</v>
      </c>
      <c r="K272" s="2">
        <f>SUM('Budget Detail FY 2019-26'!T504:T505)</f>
        <v>7800</v>
      </c>
    </row>
    <row r="273" spans="2:11" ht="20.100000000000001" customHeight="1">
      <c r="B273" s="148" t="s">
        <v>600</v>
      </c>
      <c r="C273" s="2">
        <f>SUM('Budget Detail FY 2019-26'!L506:L511)</f>
        <v>232472</v>
      </c>
      <c r="D273" s="2">
        <f>SUM('Budget Detail FY 2019-26'!M506:M511)</f>
        <v>92968</v>
      </c>
      <c r="E273" s="2">
        <f>SUM('Budget Detail FY 2019-26'!N506:N511)</f>
        <v>373559</v>
      </c>
      <c r="F273" s="2">
        <f>SUM('Budget Detail FY 2019-26'!O506:O511)</f>
        <v>1232289</v>
      </c>
      <c r="G273" s="2">
        <f>SUM('Budget Detail FY 2019-26'!P506:P511)</f>
        <v>294830</v>
      </c>
      <c r="H273" s="2">
        <f>SUM('Budget Detail FY 2019-26'!Q506:Q511)</f>
        <v>563210</v>
      </c>
      <c r="I273" s="2">
        <f>SUM('Budget Detail FY 2019-26'!R506:R511)</f>
        <v>457388</v>
      </c>
      <c r="J273" s="2">
        <f>SUM('Budget Detail FY 2019-26'!S506:S511)</f>
        <v>492378</v>
      </c>
      <c r="K273" s="2">
        <f>SUM('Budget Detail FY 2019-26'!T506:T511)</f>
        <v>571792</v>
      </c>
    </row>
    <row r="274" spans="2:11" ht="20.100000000000001" customHeight="1">
      <c r="B274" s="148" t="s">
        <v>601</v>
      </c>
      <c r="C274" s="2">
        <f>SUM('Budget Detail FY 2019-26'!L512:L513)</f>
        <v>862</v>
      </c>
      <c r="D274" s="2">
        <f>SUM('Budget Detail FY 2019-26'!M512:M513)</f>
        <v>2233</v>
      </c>
      <c r="E274" s="2">
        <f>SUM('Budget Detail FY 2019-26'!N512:N513)</f>
        <v>1000</v>
      </c>
      <c r="F274" s="2">
        <f>SUM('Budget Detail FY 2019-26'!O512:O513)</f>
        <v>1000</v>
      </c>
      <c r="G274" s="2">
        <f>SUM('Budget Detail FY 2019-26'!P512:P513)</f>
        <v>1000</v>
      </c>
      <c r="H274" s="2">
        <f>SUM('Budget Detail FY 2019-26'!Q512:Q513)</f>
        <v>1000</v>
      </c>
      <c r="I274" s="2">
        <f>SUM('Budget Detail FY 2019-26'!R512:R513)</f>
        <v>1000</v>
      </c>
      <c r="J274" s="2">
        <f>SUM('Budget Detail FY 2019-26'!S512:S513)</f>
        <v>1000</v>
      </c>
      <c r="K274" s="2">
        <f>SUM('Budget Detail FY 2019-26'!T512:T513)</f>
        <v>1000</v>
      </c>
    </row>
    <row r="275" spans="2:11" s="348" customFormat="1" ht="20.100000000000001" customHeight="1">
      <c r="B275" s="148" t="s">
        <v>602</v>
      </c>
      <c r="C275" s="2">
        <f>'Budget Detail FY 2019-26'!L515+'Budget Detail FY 2019-26'!L514</f>
        <v>0</v>
      </c>
      <c r="D275" s="2">
        <f>'Budget Detail FY 2019-26'!M515+'Budget Detail FY 2019-26'!M514</f>
        <v>44082</v>
      </c>
      <c r="E275" s="2">
        <f>'Budget Detail FY 2019-26'!N515+'Budget Detail FY 2019-26'!N514</f>
        <v>59464</v>
      </c>
      <c r="F275" s="2">
        <f>'Budget Detail FY 2019-26'!O515+'Budget Detail FY 2019-26'!O514</f>
        <v>7190</v>
      </c>
      <c r="G275" s="2">
        <f>'Budget Detail FY 2019-26'!P515+'Budget Detail FY 2019-26'!P514</f>
        <v>102096</v>
      </c>
      <c r="H275" s="2">
        <f>'Budget Detail FY 2019-26'!Q515+'Budget Detail FY 2019-26'!Q514</f>
        <v>0</v>
      </c>
      <c r="I275" s="2">
        <f>'Budget Detail FY 2019-26'!R515+'Budget Detail FY 2019-26'!R514</f>
        <v>0</v>
      </c>
      <c r="J275" s="2">
        <f>'Budget Detail FY 2019-26'!S515+'Budget Detail FY 2019-26'!S514</f>
        <v>0</v>
      </c>
      <c r="K275" s="2">
        <f>'Budget Detail FY 2019-26'!T515+'Budget Detail FY 2019-26'!T514</f>
        <v>0</v>
      </c>
    </row>
    <row r="276" spans="2:11" ht="20.100000000000001" customHeight="1">
      <c r="B276" s="148" t="s">
        <v>603</v>
      </c>
      <c r="C276" s="2">
        <f>SUM('Budget Detail FY 2019-26'!L516:L519)</f>
        <v>511</v>
      </c>
      <c r="D276" s="2">
        <f>SUM('Budget Detail FY 2019-26'!M516:M519)</f>
        <v>645</v>
      </c>
      <c r="E276" s="2">
        <f>SUM('Budget Detail FY 2019-26'!N516:N519)</f>
        <v>1000</v>
      </c>
      <c r="F276" s="2">
        <f>SUM('Budget Detail FY 2019-26'!O516:O519)</f>
        <v>1000</v>
      </c>
      <c r="G276" s="2">
        <f>SUM('Budget Detail FY 2019-26'!P516:P519)</f>
        <v>1000</v>
      </c>
      <c r="H276" s="2">
        <f>SUM('Budget Detail FY 2019-26'!Q516:Q519)</f>
        <v>1000</v>
      </c>
      <c r="I276" s="2">
        <f>SUM('Budget Detail FY 2019-26'!R516:R519)</f>
        <v>1000</v>
      </c>
      <c r="J276" s="2">
        <f>SUM('Budget Detail FY 2019-26'!S516:S519)</f>
        <v>1000</v>
      </c>
      <c r="K276" s="2">
        <f>SUM('Budget Detail FY 2019-26'!T516:T519)</f>
        <v>1000</v>
      </c>
    </row>
    <row r="277" spans="2:11" s="523" customFormat="1" ht="20.100000000000001" customHeight="1">
      <c r="B277" s="562" t="s">
        <v>1327</v>
      </c>
      <c r="C277" s="561">
        <f>SUM(C270:C276)</f>
        <v>485627</v>
      </c>
      <c r="D277" s="561">
        <f>SUM(D270:D276)</f>
        <v>515183</v>
      </c>
      <c r="E277" s="561">
        <f t="shared" ref="E277:F277" si="27">SUM(E270:E276)</f>
        <v>553323</v>
      </c>
      <c r="F277" s="561">
        <f t="shared" si="27"/>
        <v>1489702</v>
      </c>
      <c r="G277" s="561">
        <f t="shared" ref="G277" si="28">SUM(G270:G276)</f>
        <v>516226</v>
      </c>
      <c r="H277" s="561">
        <f t="shared" ref="H277:K277" si="29">SUM(H270:H276)</f>
        <v>682510</v>
      </c>
      <c r="I277" s="561">
        <f t="shared" si="29"/>
        <v>576688</v>
      </c>
      <c r="J277" s="561">
        <f t="shared" si="29"/>
        <v>611678</v>
      </c>
      <c r="K277" s="561">
        <f t="shared" si="29"/>
        <v>691092</v>
      </c>
    </row>
    <row r="278" spans="2:11" s="523" customFormat="1" ht="6.95" customHeight="1">
      <c r="B278" s="148"/>
      <c r="C278" s="2"/>
      <c r="D278" s="2"/>
      <c r="E278" s="2"/>
      <c r="F278" s="2"/>
      <c r="G278" s="2"/>
      <c r="H278" s="2"/>
      <c r="I278" s="2"/>
      <c r="J278" s="2"/>
      <c r="K278" s="2"/>
    </row>
    <row r="279" spans="2:11" ht="20.100000000000001" customHeight="1">
      <c r="B279" s="148" t="s">
        <v>604</v>
      </c>
      <c r="C279" s="2">
        <f>SUM('Budget Detail FY 2019-26'!L522:L526)</f>
        <v>6068</v>
      </c>
      <c r="D279" s="2">
        <f>SUM('Budget Detail FY 2019-26'!M522:M526)</f>
        <v>558996</v>
      </c>
      <c r="E279" s="2">
        <f>SUM('Budget Detail FY 2019-26'!N522:N526)</f>
        <v>0</v>
      </c>
      <c r="F279" s="2">
        <f>SUM('Budget Detail FY 2019-26'!O522:O526)</f>
        <v>17932</v>
      </c>
      <c r="G279" s="2">
        <f>SUM('Budget Detail FY 2019-26'!P522:P526)</f>
        <v>0</v>
      </c>
      <c r="H279" s="2">
        <f>SUM('Budget Detail FY 2019-26'!Q522:Q526)</f>
        <v>0</v>
      </c>
      <c r="I279" s="2">
        <f>SUM('Budget Detail FY 2019-26'!R522:R526)</f>
        <v>0</v>
      </c>
      <c r="J279" s="2">
        <f>SUM('Budget Detail FY 2019-26'!S522:S526)</f>
        <v>0</v>
      </c>
      <c r="K279" s="2">
        <f>SUM('Budget Detail FY 2019-26'!T522:T526)</f>
        <v>0</v>
      </c>
    </row>
    <row r="280" spans="2:11" ht="20.100000000000001" customHeight="1" thickBot="1">
      <c r="B280" s="82" t="s">
        <v>1329</v>
      </c>
      <c r="C280" s="480">
        <f>C277+C279</f>
        <v>491695</v>
      </c>
      <c r="D280" s="480">
        <f>D277+D279</f>
        <v>1074179</v>
      </c>
      <c r="E280" s="480">
        <f t="shared" ref="E280:F280" si="30">E277+E279</f>
        <v>553323</v>
      </c>
      <c r="F280" s="480">
        <f t="shared" si="30"/>
        <v>1507634</v>
      </c>
      <c r="G280" s="480">
        <f>G277+G279</f>
        <v>516226</v>
      </c>
      <c r="H280" s="480">
        <f t="shared" ref="H280:K280" si="31">H277+H279</f>
        <v>682510</v>
      </c>
      <c r="I280" s="480">
        <f t="shared" si="31"/>
        <v>576688</v>
      </c>
      <c r="J280" s="480">
        <f t="shared" si="31"/>
        <v>611678</v>
      </c>
      <c r="K280" s="480">
        <f t="shared" si="31"/>
        <v>691092</v>
      </c>
    </row>
    <row r="281" spans="2:11" ht="7.5" customHeight="1">
      <c r="B281" s="1"/>
      <c r="C281" s="2"/>
      <c r="D281" s="2"/>
      <c r="E281" s="2"/>
      <c r="F281" s="2"/>
      <c r="G281" s="2"/>
      <c r="H281" s="2"/>
      <c r="I281" s="2"/>
      <c r="J281" s="2"/>
      <c r="K281" s="2"/>
    </row>
    <row r="282" spans="2:11">
      <c r="B282" s="83" t="s">
        <v>773</v>
      </c>
      <c r="C282" s="2"/>
      <c r="D282" s="2"/>
      <c r="E282" s="2"/>
      <c r="F282" s="2"/>
      <c r="G282" s="2"/>
      <c r="H282" s="2"/>
      <c r="I282" s="2"/>
      <c r="J282" s="2"/>
      <c r="K282" s="2"/>
    </row>
    <row r="283" spans="2:11" ht="20.100000000000001" customHeight="1">
      <c r="B283" s="148" t="s">
        <v>608</v>
      </c>
      <c r="C283" s="49">
        <f>SUM('Budget Detail FY 2019-26'!L532:L532)</f>
        <v>5013</v>
      </c>
      <c r="D283" s="49">
        <f>SUM('Budget Detail FY 2019-26'!M532:M532)</f>
        <v>4289</v>
      </c>
      <c r="E283" s="49">
        <f>SUM('Budget Detail FY 2019-26'!N532:N532)</f>
        <v>8750</v>
      </c>
      <c r="F283" s="49">
        <f>SUM('Budget Detail FY 2019-26'!O532:O532)</f>
        <v>8750</v>
      </c>
      <c r="G283" s="49">
        <f>SUM('Budget Detail FY 2019-26'!P532:P532)</f>
        <v>8750</v>
      </c>
      <c r="H283" s="49">
        <f>SUM('Budget Detail FY 2019-26'!Q532:Q532)</f>
        <v>8750</v>
      </c>
      <c r="I283" s="49">
        <f>SUM('Budget Detail FY 2019-26'!R532:R532)</f>
        <v>8750</v>
      </c>
      <c r="J283" s="49">
        <f>SUM('Budget Detail FY 2019-26'!S532:S532)</f>
        <v>8750</v>
      </c>
      <c r="K283" s="49">
        <f>SUM('Budget Detail FY 2019-26'!T532:T532)</f>
        <v>8750</v>
      </c>
    </row>
    <row r="284" spans="2:11" ht="20.100000000000001" customHeight="1">
      <c r="B284" s="148" t="s">
        <v>610</v>
      </c>
      <c r="C284" s="2">
        <f>SUM('Budget Detail FY 2019-26'!L533:L534)</f>
        <v>150707</v>
      </c>
      <c r="D284" s="2">
        <f>SUM('Budget Detail FY 2019-26'!M533:M534)</f>
        <v>59702</v>
      </c>
      <c r="E284" s="2">
        <f>SUM('Budget Detail FY 2019-26'!N533:N534)</f>
        <v>174500</v>
      </c>
      <c r="F284" s="2">
        <f>SUM('Budget Detail FY 2019-26'!O533:O534)</f>
        <v>174500</v>
      </c>
      <c r="G284" s="2">
        <f>SUM('Budget Detail FY 2019-26'!P533:P534)</f>
        <v>310000</v>
      </c>
      <c r="H284" s="2">
        <f>SUM('Budget Detail FY 2019-26'!Q533:Q534)</f>
        <v>245000</v>
      </c>
      <c r="I284" s="2">
        <f>SUM('Budget Detail FY 2019-26'!R533:R534)</f>
        <v>180000</v>
      </c>
      <c r="J284" s="2">
        <f>SUM('Budget Detail FY 2019-26'!S533:S534)</f>
        <v>180000</v>
      </c>
      <c r="K284" s="2">
        <f>SUM('Budget Detail FY 2019-26'!T533:T534)</f>
        <v>245000</v>
      </c>
    </row>
    <row r="285" spans="2:11" ht="20.100000000000001" customHeight="1" thickBot="1">
      <c r="B285" s="82" t="s">
        <v>778</v>
      </c>
      <c r="C285" s="480">
        <f t="shared" ref="C285:K285" si="32">SUM(C283:C284)</f>
        <v>155720</v>
      </c>
      <c r="D285" s="480">
        <f t="shared" si="32"/>
        <v>63991</v>
      </c>
      <c r="E285" s="480">
        <f t="shared" si="32"/>
        <v>183250</v>
      </c>
      <c r="F285" s="480">
        <f t="shared" si="32"/>
        <v>183250</v>
      </c>
      <c r="G285" s="480">
        <f t="shared" si="32"/>
        <v>318750</v>
      </c>
      <c r="H285" s="480">
        <f t="shared" si="32"/>
        <v>253750</v>
      </c>
      <c r="I285" s="480">
        <f t="shared" si="32"/>
        <v>188750</v>
      </c>
      <c r="J285" s="480">
        <f t="shared" si="32"/>
        <v>188750</v>
      </c>
      <c r="K285" s="480">
        <f t="shared" si="32"/>
        <v>253750</v>
      </c>
    </row>
    <row r="286" spans="2:11" ht="7.5" customHeight="1">
      <c r="B286" s="83"/>
      <c r="C286" s="3"/>
      <c r="D286" s="3"/>
      <c r="E286" s="3"/>
      <c r="F286" s="3"/>
      <c r="G286" s="3"/>
      <c r="H286" s="3"/>
      <c r="I286" s="3"/>
      <c r="J286" s="3"/>
      <c r="K286" s="3"/>
    </row>
    <row r="287" spans="2:11">
      <c r="B287" s="83" t="s">
        <v>1123</v>
      </c>
      <c r="C287" s="2"/>
      <c r="D287" s="2"/>
      <c r="E287" s="2"/>
      <c r="F287" s="2"/>
      <c r="G287" s="2"/>
      <c r="H287" s="2"/>
      <c r="I287" s="2"/>
      <c r="J287" s="2"/>
      <c r="K287" s="2"/>
    </row>
    <row r="288" spans="2:11" ht="20.100000000000001" customHeight="1">
      <c r="B288" s="148" t="s">
        <v>609</v>
      </c>
      <c r="C288" s="49">
        <f>'Budget Detail FY 2019-26'!L538</f>
        <v>18162</v>
      </c>
      <c r="D288" s="49">
        <f>'Budget Detail FY 2019-26'!M538</f>
        <v>66720</v>
      </c>
      <c r="E288" s="49">
        <f>'Budget Detail FY 2019-26'!N538</f>
        <v>5664</v>
      </c>
      <c r="F288" s="49">
        <f>'Budget Detail FY 2019-26'!O538</f>
        <v>4329</v>
      </c>
      <c r="G288" s="49">
        <f>'Budget Detail FY 2019-26'!P538</f>
        <v>12232</v>
      </c>
      <c r="H288" s="49">
        <f>'Budget Detail FY 2019-26'!Q538</f>
        <v>76309</v>
      </c>
      <c r="I288" s="49">
        <f>'Budget Detail FY 2019-26'!R538</f>
        <v>13018</v>
      </c>
      <c r="J288" s="49">
        <f>'Budget Detail FY 2019-26'!S538</f>
        <v>48008</v>
      </c>
      <c r="K288" s="49">
        <f>'Budget Detail FY 2019-26'!T538</f>
        <v>62422</v>
      </c>
    </row>
    <row r="289" spans="2:11" ht="20.100000000000001" customHeight="1">
      <c r="B289" s="148" t="s">
        <v>610</v>
      </c>
      <c r="C289" s="2">
        <f>'Budget Detail FY 2019-26'!L539</f>
        <v>44985</v>
      </c>
      <c r="D289" s="2">
        <f>'Budget Detail FY 2019-26'!M539</f>
        <v>0</v>
      </c>
      <c r="E289" s="2">
        <f>'Budget Detail FY 2019-26'!N539</f>
        <v>0</v>
      </c>
      <c r="F289" s="2">
        <f>'Budget Detail FY 2019-26'!O539</f>
        <v>0</v>
      </c>
      <c r="G289" s="2">
        <f>'Budget Detail FY 2019-26'!P539</f>
        <v>0</v>
      </c>
      <c r="H289" s="2">
        <f>'Budget Detail FY 2019-26'!Q539</f>
        <v>0</v>
      </c>
      <c r="I289" s="2">
        <f>'Budget Detail FY 2019-26'!R539</f>
        <v>0</v>
      </c>
      <c r="J289" s="2">
        <f>'Budget Detail FY 2019-26'!S539</f>
        <v>0</v>
      </c>
      <c r="K289" s="2">
        <f>'Budget Detail FY 2019-26'!T539</f>
        <v>0</v>
      </c>
    </row>
    <row r="290" spans="2:11" ht="20.100000000000001" customHeight="1" thickBot="1">
      <c r="B290" s="82" t="s">
        <v>778</v>
      </c>
      <c r="C290" s="480">
        <f>SUM(C288:C289)</f>
        <v>63147</v>
      </c>
      <c r="D290" s="480">
        <f t="shared" ref="D290:K290" si="33">SUM(D288:D289)</f>
        <v>66720</v>
      </c>
      <c r="E290" s="480">
        <f t="shared" si="33"/>
        <v>5664</v>
      </c>
      <c r="F290" s="480">
        <f t="shared" si="33"/>
        <v>4329</v>
      </c>
      <c r="G290" s="480">
        <f t="shared" si="33"/>
        <v>12232</v>
      </c>
      <c r="H290" s="480">
        <f t="shared" si="33"/>
        <v>76309</v>
      </c>
      <c r="I290" s="480">
        <f t="shared" si="33"/>
        <v>13018</v>
      </c>
      <c r="J290" s="480">
        <f t="shared" si="33"/>
        <v>48008</v>
      </c>
      <c r="K290" s="480">
        <f t="shared" si="33"/>
        <v>62422</v>
      </c>
    </row>
    <row r="291" spans="2:11" ht="7.5" customHeight="1">
      <c r="B291" s="83"/>
      <c r="C291" s="3"/>
      <c r="D291" s="3"/>
      <c r="E291" s="3"/>
      <c r="F291" s="3"/>
      <c r="G291" s="3"/>
      <c r="H291" s="3"/>
      <c r="I291" s="3"/>
      <c r="J291" s="3"/>
      <c r="K291" s="3"/>
    </row>
    <row r="292" spans="2:11">
      <c r="B292" s="83" t="s">
        <v>774</v>
      </c>
      <c r="C292" s="2"/>
      <c r="D292" s="2"/>
      <c r="E292" s="2"/>
      <c r="F292" s="2"/>
      <c r="G292" s="2"/>
      <c r="H292" s="2"/>
      <c r="I292" s="2"/>
      <c r="J292" s="2"/>
      <c r="K292" s="2"/>
    </row>
    <row r="293" spans="2:11" ht="20.100000000000001" customHeight="1">
      <c r="B293" s="148" t="s">
        <v>608</v>
      </c>
      <c r="C293" s="49">
        <f>SUM('Budget Detail FY 2019-26'!L543:L544)</f>
        <v>3504</v>
      </c>
      <c r="D293" s="49">
        <f>SUM('Budget Detail FY 2019-26'!M543:M544)</f>
        <v>580</v>
      </c>
      <c r="E293" s="49">
        <f>SUM('Budget Detail FY 2019-26'!N543:N544)</f>
        <v>750</v>
      </c>
      <c r="F293" s="49">
        <f>SUM('Budget Detail FY 2019-26'!O543:O544)</f>
        <v>402</v>
      </c>
      <c r="G293" s="49">
        <f>SUM('Budget Detail FY 2019-26'!P543:P544)</f>
        <v>750</v>
      </c>
      <c r="H293" s="49">
        <f>SUM('Budget Detail FY 2019-26'!Q543:Q544)</f>
        <v>750</v>
      </c>
      <c r="I293" s="49">
        <f>SUM('Budget Detail FY 2019-26'!R543:R544)</f>
        <v>750</v>
      </c>
      <c r="J293" s="49">
        <f>SUM('Budget Detail FY 2019-26'!S543:S544)</f>
        <v>750</v>
      </c>
      <c r="K293" s="49">
        <f>SUM('Budget Detail FY 2019-26'!T543:T544)</f>
        <v>750</v>
      </c>
    </row>
    <row r="294" spans="2:11" ht="20.100000000000001" customHeight="1">
      <c r="B294" s="148" t="s">
        <v>609</v>
      </c>
      <c r="C294" s="2">
        <f>'Budget Detail FY 2019-26'!L545</f>
        <v>0</v>
      </c>
      <c r="D294" s="2">
        <f>'Budget Detail FY 2019-26'!M545</f>
        <v>0</v>
      </c>
      <c r="E294" s="2">
        <f>'Budget Detail FY 2019-26'!N545</f>
        <v>1000</v>
      </c>
      <c r="F294" s="2">
        <f>'Budget Detail FY 2019-26'!O545</f>
        <v>1000</v>
      </c>
      <c r="G294" s="2">
        <f>'Budget Detail FY 2019-26'!P545</f>
        <v>1000</v>
      </c>
      <c r="H294" s="2">
        <f>'Budget Detail FY 2019-26'!Q545</f>
        <v>1000</v>
      </c>
      <c r="I294" s="2">
        <f>'Budget Detail FY 2019-26'!R545</f>
        <v>1000</v>
      </c>
      <c r="J294" s="2">
        <f>'Budget Detail FY 2019-26'!S545</f>
        <v>1000</v>
      </c>
      <c r="K294" s="2">
        <f>'Budget Detail FY 2019-26'!T545</f>
        <v>1000</v>
      </c>
    </row>
    <row r="295" spans="2:11" ht="20.100000000000001" customHeight="1">
      <c r="B295" s="148" t="s">
        <v>610</v>
      </c>
      <c r="C295" s="2">
        <f>SUM('Budget Detail FY 2019-26'!L546:L547)</f>
        <v>41932</v>
      </c>
      <c r="D295" s="2">
        <f>SUM('Budget Detail FY 2019-26'!M546:M547)</f>
        <v>201110</v>
      </c>
      <c r="E295" s="2">
        <f>SUM('Budget Detail FY 2019-26'!N546:N547)</f>
        <v>230000</v>
      </c>
      <c r="F295" s="2">
        <f>SUM('Budget Detail FY 2019-26'!O546:O547)</f>
        <v>215315</v>
      </c>
      <c r="G295" s="2">
        <f>SUM('Budget Detail FY 2019-26'!P546:P547)</f>
        <v>695000</v>
      </c>
      <c r="H295" s="2">
        <f>SUM('Budget Detail FY 2019-26'!Q546:Q547)</f>
        <v>150000</v>
      </c>
      <c r="I295" s="2">
        <f>SUM('Budget Detail FY 2019-26'!R546:R547)</f>
        <v>150000</v>
      </c>
      <c r="J295" s="2">
        <f>SUM('Budget Detail FY 2019-26'!S546:S547)</f>
        <v>150000</v>
      </c>
      <c r="K295" s="2">
        <f>SUM('Budget Detail FY 2019-26'!T546:T547)</f>
        <v>150000</v>
      </c>
    </row>
    <row r="296" spans="2:11" ht="20.100000000000001" customHeight="1">
      <c r="B296" s="148" t="s">
        <v>555</v>
      </c>
      <c r="C296" s="2">
        <f>SUM('Budget Detail FY 2019-26'!L549:L550)</f>
        <v>72778</v>
      </c>
      <c r="D296" s="2">
        <f>SUM('Budget Detail FY 2019-26'!M549:M550)</f>
        <v>66676</v>
      </c>
      <c r="E296" s="2">
        <f>SUM('Budget Detail FY 2019-26'!N549:N550)</f>
        <v>69396</v>
      </c>
      <c r="F296" s="2">
        <f>SUM('Budget Detail FY 2019-26'!O549:O550)</f>
        <v>69396</v>
      </c>
      <c r="G296" s="2">
        <f>SUM('Budget Detail FY 2019-26'!P549:P550)</f>
        <v>69396</v>
      </c>
      <c r="H296" s="2">
        <f>SUM('Budget Detail FY 2019-26'!Q549:Q550)</f>
        <v>69396</v>
      </c>
      <c r="I296" s="2">
        <f>SUM('Budget Detail FY 2019-26'!R549:R550)</f>
        <v>69396</v>
      </c>
      <c r="J296" s="2">
        <f>SUM('Budget Detail FY 2019-26'!S549:S550)</f>
        <v>69396</v>
      </c>
      <c r="K296" s="2">
        <f>SUM('Budget Detail FY 2019-26'!T549:T550)</f>
        <v>69396</v>
      </c>
    </row>
    <row r="297" spans="2:11" s="523" customFormat="1" ht="20.100000000000001" customHeight="1">
      <c r="B297" s="563" t="s">
        <v>612</v>
      </c>
      <c r="C297" s="561">
        <f>SUM(C293:C296)</f>
        <v>118214</v>
      </c>
      <c r="D297" s="561">
        <f>SUM(D293:D296)</f>
        <v>268366</v>
      </c>
      <c r="E297" s="561">
        <f>SUM(E293:E296)</f>
        <v>301146</v>
      </c>
      <c r="F297" s="561">
        <f t="shared" ref="F297" si="34">SUM(F293:F296)</f>
        <v>286113</v>
      </c>
      <c r="G297" s="561">
        <f>SUM(G293:G296)</f>
        <v>766146</v>
      </c>
      <c r="H297" s="561">
        <f t="shared" ref="H297:K297" si="35">SUM(H293:H296)</f>
        <v>221146</v>
      </c>
      <c r="I297" s="561">
        <f t="shared" si="35"/>
        <v>221146</v>
      </c>
      <c r="J297" s="561">
        <f t="shared" si="35"/>
        <v>221146</v>
      </c>
      <c r="K297" s="561">
        <f t="shared" si="35"/>
        <v>221146</v>
      </c>
    </row>
    <row r="298" spans="2:11" s="523" customFormat="1" ht="6.95" customHeight="1">
      <c r="B298" s="148"/>
      <c r="C298" s="2"/>
      <c r="D298" s="2"/>
      <c r="E298" s="2"/>
      <c r="F298" s="2"/>
      <c r="G298" s="2"/>
      <c r="H298" s="2"/>
      <c r="I298" s="2"/>
      <c r="J298" s="2"/>
      <c r="K298" s="2"/>
    </row>
    <row r="299" spans="2:11" s="354" customFormat="1" ht="20.100000000000001" customHeight="1">
      <c r="B299" s="148" t="s">
        <v>611</v>
      </c>
      <c r="C299" s="2">
        <f>'Budget Detail FY 2019-26'!L553</f>
        <v>0</v>
      </c>
      <c r="D299" s="2">
        <f>'Budget Detail FY 2019-26'!M553</f>
        <v>531617</v>
      </c>
      <c r="E299" s="2">
        <f>'Budget Detail FY 2019-26'!N553</f>
        <v>0</v>
      </c>
      <c r="F299" s="2">
        <f>'Budget Detail FY 2019-26'!O553</f>
        <v>0</v>
      </c>
      <c r="G299" s="2">
        <f>'Budget Detail FY 2019-26'!P553</f>
        <v>0</v>
      </c>
      <c r="H299" s="2">
        <f>'Budget Detail FY 2019-26'!Q553</f>
        <v>0</v>
      </c>
      <c r="I299" s="2">
        <f>'Budget Detail FY 2019-26'!R553</f>
        <v>0</v>
      </c>
      <c r="J299" s="2">
        <f>'Budget Detail FY 2019-26'!S553</f>
        <v>0</v>
      </c>
      <c r="K299" s="2">
        <f>'Budget Detail FY 2019-26'!T553</f>
        <v>0</v>
      </c>
    </row>
    <row r="300" spans="2:11" ht="20.100000000000001" customHeight="1" thickBot="1">
      <c r="B300" s="82" t="s">
        <v>1330</v>
      </c>
      <c r="C300" s="480">
        <f>C297+C299</f>
        <v>118214</v>
      </c>
      <c r="D300" s="480">
        <f>D297+D299</f>
        <v>799983</v>
      </c>
      <c r="E300" s="480">
        <f t="shared" ref="E300:F300" si="36">E297+E299</f>
        <v>301146</v>
      </c>
      <c r="F300" s="480">
        <f t="shared" si="36"/>
        <v>286113</v>
      </c>
      <c r="G300" s="480">
        <f>G297+G299</f>
        <v>766146</v>
      </c>
      <c r="H300" s="480">
        <f t="shared" ref="H300:K300" si="37">H297+H299</f>
        <v>221146</v>
      </c>
      <c r="I300" s="480">
        <f t="shared" si="37"/>
        <v>221146</v>
      </c>
      <c r="J300" s="480">
        <f t="shared" si="37"/>
        <v>221146</v>
      </c>
      <c r="K300" s="480">
        <f t="shared" si="37"/>
        <v>221146</v>
      </c>
    </row>
    <row r="301" spans="2:11" ht="7.5" customHeight="1">
      <c r="B301" s="83"/>
      <c r="C301" s="3"/>
      <c r="D301" s="3"/>
      <c r="E301" s="3"/>
      <c r="F301" s="3"/>
      <c r="G301" s="3"/>
      <c r="H301" s="3"/>
      <c r="I301" s="3"/>
      <c r="J301" s="3"/>
      <c r="K301" s="3"/>
    </row>
    <row r="302" spans="2:11">
      <c r="B302" s="83" t="s">
        <v>896</v>
      </c>
      <c r="C302" s="2"/>
      <c r="D302" s="2"/>
      <c r="E302" s="2"/>
      <c r="F302" s="2"/>
      <c r="G302" s="2"/>
      <c r="H302" s="2"/>
      <c r="I302" s="2"/>
      <c r="J302" s="2"/>
      <c r="K302" s="2"/>
    </row>
    <row r="303" spans="2:11" ht="20.100000000000001" customHeight="1">
      <c r="B303" s="148" t="s">
        <v>608</v>
      </c>
      <c r="C303" s="49">
        <f>'Budget Detail FY 2019-26'!L559</f>
        <v>0</v>
      </c>
      <c r="D303" s="49">
        <f>'Budget Detail FY 2019-26'!M559</f>
        <v>10</v>
      </c>
      <c r="E303" s="49">
        <f>'Budget Detail FY 2019-26'!N559</f>
        <v>1600</v>
      </c>
      <c r="F303" s="49">
        <f>'Budget Detail FY 2019-26'!O559</f>
        <v>1600</v>
      </c>
      <c r="G303" s="49">
        <f>'Budget Detail FY 2019-26'!P559</f>
        <v>1600</v>
      </c>
      <c r="H303" s="49">
        <f>'Budget Detail FY 2019-26'!Q559</f>
        <v>1600</v>
      </c>
      <c r="I303" s="49">
        <f>'Budget Detail FY 2019-26'!R559</f>
        <v>1600</v>
      </c>
      <c r="J303" s="49">
        <f>'Budget Detail FY 2019-26'!S559</f>
        <v>1600</v>
      </c>
      <c r="K303" s="49">
        <f>'Budget Detail FY 2019-26'!T559</f>
        <v>1600</v>
      </c>
    </row>
    <row r="304" spans="2:11" ht="20.100000000000001" customHeight="1">
      <c r="B304" s="148" t="s">
        <v>610</v>
      </c>
      <c r="C304" s="2">
        <f>SUM('Budget Detail FY 2019-26'!L560:L564)</f>
        <v>13539</v>
      </c>
      <c r="D304" s="2">
        <f>SUM('Budget Detail FY 2019-26'!M560:M564)</f>
        <v>109076</v>
      </c>
      <c r="E304" s="2">
        <f>SUM('Budget Detail FY 2019-26'!N560:N564)</f>
        <v>262460</v>
      </c>
      <c r="F304" s="2">
        <f>SUM('Budget Detail FY 2019-26'!O560:O564)</f>
        <v>168678</v>
      </c>
      <c r="G304" s="2">
        <f>SUM('Budget Detail FY 2019-26'!P560:P564)</f>
        <v>515096</v>
      </c>
      <c r="H304" s="2">
        <f>SUM('Budget Detail FY 2019-26'!Q560:Q564)</f>
        <v>150000</v>
      </c>
      <c r="I304" s="2">
        <f>SUM('Budget Detail FY 2019-26'!R560:R564)</f>
        <v>150000</v>
      </c>
      <c r="J304" s="2">
        <f>SUM('Budget Detail FY 2019-26'!S560:S564)</f>
        <v>150000</v>
      </c>
      <c r="K304" s="2">
        <f>SUM('Budget Detail FY 2019-26'!T560:T564)</f>
        <v>150000</v>
      </c>
    </row>
    <row r="305" spans="2:11" ht="20.100000000000001" customHeight="1">
      <c r="B305" s="148" t="s">
        <v>555</v>
      </c>
      <c r="C305" s="2">
        <f>SUM('Budget Detail FY 2019-26'!L566:L567)</f>
        <v>2280</v>
      </c>
      <c r="D305" s="2">
        <f>SUM('Budget Detail FY 2019-26'!M566:M567)</f>
        <v>2089</v>
      </c>
      <c r="E305" s="2">
        <f>SUM('Budget Detail FY 2019-26'!N566:N567)</f>
        <v>2174</v>
      </c>
      <c r="F305" s="2">
        <f>SUM('Budget Detail FY 2019-26'!O566:O567)</f>
        <v>2174</v>
      </c>
      <c r="G305" s="2">
        <f>SUM('Budget Detail FY 2019-26'!P566:P567)</f>
        <v>2174</v>
      </c>
      <c r="H305" s="2">
        <f>SUM('Budget Detail FY 2019-26'!Q566:Q567)</f>
        <v>2174</v>
      </c>
      <c r="I305" s="2">
        <f>SUM('Budget Detail FY 2019-26'!R566:R567)</f>
        <v>2174</v>
      </c>
      <c r="J305" s="2">
        <f>SUM('Budget Detail FY 2019-26'!S566:S567)</f>
        <v>2174</v>
      </c>
      <c r="K305" s="2">
        <f>SUM('Budget Detail FY 2019-26'!T566:T567)</f>
        <v>2174</v>
      </c>
    </row>
    <row r="306" spans="2:11" s="523" customFormat="1" ht="20.100000000000001" customHeight="1">
      <c r="B306" s="563" t="s">
        <v>612</v>
      </c>
      <c r="C306" s="561">
        <f>SUM(C303:C305)</f>
        <v>15819</v>
      </c>
      <c r="D306" s="561">
        <f>SUM(D303:D305)</f>
        <v>111175</v>
      </c>
      <c r="E306" s="561">
        <f t="shared" ref="E306:F306" si="38">SUM(E303:E305)</f>
        <v>266234</v>
      </c>
      <c r="F306" s="561">
        <f t="shared" si="38"/>
        <v>172452</v>
      </c>
      <c r="G306" s="561">
        <f>SUM(G303:G305)</f>
        <v>518870</v>
      </c>
      <c r="H306" s="561">
        <f t="shared" ref="H306:K306" si="39">SUM(H303:H305)</f>
        <v>153774</v>
      </c>
      <c r="I306" s="561">
        <f t="shared" si="39"/>
        <v>153774</v>
      </c>
      <c r="J306" s="561">
        <f t="shared" si="39"/>
        <v>153774</v>
      </c>
      <c r="K306" s="561">
        <f t="shared" si="39"/>
        <v>153774</v>
      </c>
    </row>
    <row r="307" spans="2:11" s="523" customFormat="1" ht="6.95" customHeight="1">
      <c r="B307" s="148"/>
      <c r="C307" s="2"/>
      <c r="D307" s="2"/>
      <c r="E307" s="2"/>
      <c r="F307" s="2"/>
      <c r="G307" s="2"/>
      <c r="H307" s="2"/>
      <c r="I307" s="2"/>
      <c r="J307" s="2"/>
      <c r="K307" s="2"/>
    </row>
    <row r="308" spans="2:11" s="354" customFormat="1" ht="20.100000000000001" customHeight="1">
      <c r="B308" s="148" t="s">
        <v>611</v>
      </c>
      <c r="C308" s="2">
        <f>'Budget Detail FY 2019-26'!L570</f>
        <v>0</v>
      </c>
      <c r="D308" s="2">
        <f>'Budget Detail FY 2019-26'!M570</f>
        <v>16656</v>
      </c>
      <c r="E308" s="387">
        <f>'Budget Detail FY 2019-26'!N570</f>
        <v>0</v>
      </c>
      <c r="F308" s="387">
        <f>'Budget Detail FY 2019-26'!O570</f>
        <v>0</v>
      </c>
      <c r="G308" s="387">
        <f>'Budget Detail FY 2019-26'!P570</f>
        <v>0</v>
      </c>
      <c r="H308" s="387">
        <f>'Budget Detail FY 2019-26'!Q570</f>
        <v>0</v>
      </c>
      <c r="I308" s="387">
        <f>'Budget Detail FY 2019-26'!R570</f>
        <v>0</v>
      </c>
      <c r="J308" s="387">
        <f>'Budget Detail FY 2019-26'!S570</f>
        <v>0</v>
      </c>
      <c r="K308" s="387">
        <f>'Budget Detail FY 2019-26'!T570</f>
        <v>0</v>
      </c>
    </row>
    <row r="309" spans="2:11" ht="20.100000000000001" customHeight="1" thickBot="1">
      <c r="B309" s="82" t="s">
        <v>1330</v>
      </c>
      <c r="C309" s="480">
        <f>C308+C306</f>
        <v>15819</v>
      </c>
      <c r="D309" s="480">
        <f>D308+D306</f>
        <v>127831</v>
      </c>
      <c r="E309" s="480">
        <f t="shared" ref="E309:F309" si="40">E308+E306</f>
        <v>266234</v>
      </c>
      <c r="F309" s="480">
        <f t="shared" si="40"/>
        <v>172452</v>
      </c>
      <c r="G309" s="480">
        <f>G308+G306</f>
        <v>518870</v>
      </c>
      <c r="H309" s="480">
        <f t="shared" ref="H309:K309" si="41">H308+H306</f>
        <v>153774</v>
      </c>
      <c r="I309" s="480">
        <f t="shared" si="41"/>
        <v>153774</v>
      </c>
      <c r="J309" s="480">
        <f t="shared" si="41"/>
        <v>153774</v>
      </c>
      <c r="K309" s="480">
        <f t="shared" si="41"/>
        <v>153774</v>
      </c>
    </row>
    <row r="310" spans="2:11" ht="7.5" customHeight="1">
      <c r="B310" s="83"/>
      <c r="C310" s="3"/>
      <c r="D310" s="3"/>
      <c r="E310" s="3"/>
      <c r="F310" s="3"/>
      <c r="G310" s="3"/>
      <c r="H310" s="3"/>
      <c r="I310" s="3"/>
      <c r="J310" s="3"/>
      <c r="K310" s="3"/>
    </row>
    <row r="311" spans="2:11" ht="20.100000000000001" customHeight="1" thickBot="1">
      <c r="B311" s="82" t="s">
        <v>1328</v>
      </c>
      <c r="C311" s="480">
        <f>C285+C300+C309+C290</f>
        <v>352900</v>
      </c>
      <c r="D311" s="480">
        <f>D285+D300+D309+D290</f>
        <v>1058525</v>
      </c>
      <c r="E311" s="480">
        <f>E285+E300+E309+E290</f>
        <v>756294</v>
      </c>
      <c r="F311" s="480">
        <f>F285+F300+F309+F290</f>
        <v>646144</v>
      </c>
      <c r="G311" s="480">
        <f>G285+G300+G309+G290</f>
        <v>1615998</v>
      </c>
      <c r="H311" s="480">
        <f>H285+H300+H309+H290</f>
        <v>704979</v>
      </c>
      <c r="I311" s="480">
        <f>I285+I300+I309+I290</f>
        <v>576688</v>
      </c>
      <c r="J311" s="480">
        <f>J285+J300+J309+J290</f>
        <v>611678</v>
      </c>
      <c r="K311" s="480">
        <f>K285+K300+K309+K290</f>
        <v>691092</v>
      </c>
    </row>
    <row r="312" spans="2:11" ht="7.5" customHeight="1">
      <c r="B312" s="83"/>
      <c r="C312" s="3"/>
      <c r="D312" s="3"/>
      <c r="E312" s="3"/>
      <c r="F312" s="3"/>
      <c r="G312" s="3"/>
      <c r="H312" s="3"/>
      <c r="I312" s="3"/>
      <c r="J312" s="3"/>
      <c r="K312" s="3"/>
    </row>
    <row r="313" spans="2:11" ht="20.100000000000001" customHeight="1">
      <c r="B313" s="147" t="s">
        <v>613</v>
      </c>
      <c r="C313" s="49">
        <f>C280-C311</f>
        <v>138795</v>
      </c>
      <c r="D313" s="49">
        <f>D280-D311</f>
        <v>15654</v>
      </c>
      <c r="E313" s="49">
        <f>E280-E311</f>
        <v>-202971</v>
      </c>
      <c r="F313" s="49">
        <f>F280-F311</f>
        <v>861490</v>
      </c>
      <c r="G313" s="49">
        <f>G280-G311</f>
        <v>-1099772</v>
      </c>
      <c r="H313" s="49">
        <f>H280-H311</f>
        <v>-22469</v>
      </c>
      <c r="I313" s="49">
        <f>I280-I311</f>
        <v>0</v>
      </c>
      <c r="J313" s="49">
        <f>J280-J311</f>
        <v>0</v>
      </c>
      <c r="K313" s="49">
        <f>K280-K311</f>
        <v>0</v>
      </c>
    </row>
    <row r="314" spans="2:11" ht="7.5" customHeight="1">
      <c r="B314" s="87"/>
      <c r="C314" s="65"/>
      <c r="D314" s="65"/>
      <c r="E314" s="65"/>
      <c r="F314" s="65"/>
      <c r="G314" s="65"/>
      <c r="H314" s="65"/>
      <c r="I314" s="65"/>
      <c r="J314" s="65"/>
      <c r="K314" s="65"/>
    </row>
    <row r="315" spans="2:11">
      <c r="B315" s="88" t="s">
        <v>775</v>
      </c>
      <c r="C315" s="481">
        <v>0</v>
      </c>
      <c r="D315" s="481">
        <f>'Budget Detail FY 2019-26'!M583</f>
        <v>73881</v>
      </c>
      <c r="E315" s="481">
        <v>0</v>
      </c>
      <c r="F315" s="481">
        <f>'Budget Detail FY 2019-26'!O583</f>
        <v>189218</v>
      </c>
      <c r="G315" s="481">
        <f>'Budget Detail FY 2019-26'!P583</f>
        <v>0</v>
      </c>
      <c r="H315" s="481">
        <f>'Budget Detail FY 2019-26'!Q583</f>
        <v>0</v>
      </c>
      <c r="I315" s="481">
        <f>'Budget Detail FY 2019-26'!R583</f>
        <v>0</v>
      </c>
      <c r="J315" s="481">
        <f>'Budget Detail FY 2019-26'!S583</f>
        <v>0</v>
      </c>
      <c r="K315" s="481">
        <f>'Budget Detail FY 2019-26'!T583</f>
        <v>0</v>
      </c>
    </row>
    <row r="316" spans="2:11" ht="7.5" customHeight="1">
      <c r="B316" s="88"/>
      <c r="C316" s="57"/>
      <c r="D316" s="57"/>
      <c r="E316" s="57"/>
      <c r="F316" s="57"/>
      <c r="G316" s="57"/>
      <c r="H316" s="57"/>
      <c r="I316" s="57"/>
      <c r="J316" s="57"/>
      <c r="K316" s="57"/>
    </row>
    <row r="317" spans="2:11">
      <c r="B317" s="88" t="s">
        <v>1122</v>
      </c>
      <c r="C317" s="57">
        <f>'Budget Detail FY 2019-26'!L585</f>
        <v>0</v>
      </c>
      <c r="D317" s="57">
        <f>'Budget Detail FY 2019-26'!M585</f>
        <v>941</v>
      </c>
      <c r="E317" s="57">
        <f>'Budget Detail FY 2019-26'!N585</f>
        <v>450</v>
      </c>
      <c r="F317" s="57">
        <f>'Budget Detail FY 2019-26'!O585</f>
        <v>941</v>
      </c>
      <c r="G317" s="57">
        <f>'Budget Detail FY 2019-26'!P585</f>
        <v>941</v>
      </c>
      <c r="H317" s="57">
        <f>'Budget Detail FY 2019-26'!Q585</f>
        <v>941</v>
      </c>
      <c r="I317" s="57">
        <f>'Budget Detail FY 2019-26'!R585</f>
        <v>941</v>
      </c>
      <c r="J317" s="57">
        <f>'Budget Detail FY 2019-26'!S585</f>
        <v>941</v>
      </c>
      <c r="K317" s="57">
        <f>'Budget Detail FY 2019-26'!T585</f>
        <v>941</v>
      </c>
    </row>
    <row r="318" spans="2:11" s="618" customFormat="1" ht="7.5" customHeight="1">
      <c r="B318" s="88"/>
      <c r="C318" s="57"/>
      <c r="D318" s="57"/>
      <c r="E318" s="57"/>
      <c r="F318" s="57"/>
      <c r="G318" s="57"/>
      <c r="H318" s="57"/>
      <c r="I318" s="57"/>
      <c r="J318" s="57"/>
      <c r="K318" s="57"/>
    </row>
    <row r="319" spans="2:11">
      <c r="B319" s="88" t="s">
        <v>776</v>
      </c>
      <c r="C319" s="57">
        <v>91907</v>
      </c>
      <c r="D319" s="57">
        <v>101612</v>
      </c>
      <c r="E319" s="57">
        <v>0</v>
      </c>
      <c r="F319" s="57">
        <f>'Budget Detail FY 2019-26'!O587</f>
        <v>611115</v>
      </c>
      <c r="G319" s="57">
        <f>'Budget Detail FY 2019-26'!P587</f>
        <v>22469</v>
      </c>
      <c r="H319" s="57">
        <f>'Budget Detail FY 2019-26'!Q587</f>
        <v>0</v>
      </c>
      <c r="I319" s="57">
        <f>'Budget Detail FY 2019-26'!R587</f>
        <v>0</v>
      </c>
      <c r="J319" s="57">
        <f>'Budget Detail FY 2019-26'!S587</f>
        <v>0</v>
      </c>
      <c r="K319" s="57">
        <f>'Budget Detail FY 2019-26'!T587</f>
        <v>0</v>
      </c>
    </row>
    <row r="320" spans="2:11" ht="7.5" customHeight="1">
      <c r="B320" s="88"/>
      <c r="C320" s="57"/>
      <c r="D320" s="57"/>
      <c r="E320" s="57"/>
      <c r="F320" s="57"/>
      <c r="G320" s="57"/>
      <c r="H320" s="57"/>
      <c r="I320" s="57"/>
      <c r="J320" s="57"/>
      <c r="K320" s="57"/>
    </row>
    <row r="321" spans="2:11">
      <c r="B321" s="88" t="s">
        <v>897</v>
      </c>
      <c r="C321" s="57">
        <v>404135</v>
      </c>
      <c r="D321" s="57">
        <f>'Budget Detail FY 2019-26'!M589</f>
        <v>335258</v>
      </c>
      <c r="E321" s="57">
        <v>264563</v>
      </c>
      <c r="F321" s="57">
        <f>'Budget Detail FY 2019-26'!O589</f>
        <v>571908</v>
      </c>
      <c r="G321" s="57">
        <f>'Budget Detail FY 2019-26'!P589</f>
        <v>250000</v>
      </c>
      <c r="H321" s="57">
        <f>'Budget Detail FY 2019-26'!Q589</f>
        <v>250000</v>
      </c>
      <c r="I321" s="57">
        <f>'Budget Detail FY 2019-26'!R589</f>
        <v>250000</v>
      </c>
      <c r="J321" s="57">
        <f>'Budget Detail FY 2019-26'!S589</f>
        <v>250000</v>
      </c>
      <c r="K321" s="57">
        <f>'Budget Detail FY 2019-26'!T589</f>
        <v>250000</v>
      </c>
    </row>
    <row r="322" spans="2:11" ht="7.5" customHeight="1">
      <c r="B322" s="88"/>
      <c r="C322" s="57"/>
      <c r="D322" s="57"/>
      <c r="E322" s="57"/>
      <c r="F322" s="57"/>
      <c r="G322" s="57"/>
      <c r="H322" s="57"/>
      <c r="I322" s="57"/>
      <c r="J322" s="57"/>
      <c r="K322" s="57"/>
    </row>
    <row r="323" spans="2:11" ht="15.75" customHeight="1" thickBot="1">
      <c r="B323" s="81" t="s">
        <v>614</v>
      </c>
      <c r="C323" s="478">
        <v>496042</v>
      </c>
      <c r="D323" s="478">
        <v>511692</v>
      </c>
      <c r="E323" s="478">
        <v>265013</v>
      </c>
      <c r="F323" s="478">
        <f>D323+F313</f>
        <v>1373182</v>
      </c>
      <c r="G323" s="478">
        <f>F323+G313</f>
        <v>273410</v>
      </c>
      <c r="H323" s="478">
        <f>G323+H313</f>
        <v>250941</v>
      </c>
      <c r="I323" s="478">
        <f>H323+I313</f>
        <v>250941</v>
      </c>
      <c r="J323" s="478">
        <f>I323+J313</f>
        <v>250941</v>
      </c>
      <c r="K323" s="478">
        <f>J323+K313</f>
        <v>250941</v>
      </c>
    </row>
    <row r="324" spans="2:11" ht="7.5" customHeight="1" thickTop="1">
      <c r="B324" s="4"/>
      <c r="C324" s="2"/>
      <c r="D324" s="2"/>
      <c r="E324" s="2"/>
      <c r="F324" s="2"/>
      <c r="G324" s="2"/>
      <c r="H324" s="2"/>
      <c r="I324" s="2"/>
      <c r="J324" s="2"/>
      <c r="K324" s="2"/>
    </row>
    <row r="325" spans="2:11">
      <c r="B325" s="4"/>
      <c r="C325" s="2"/>
      <c r="D325" s="2"/>
      <c r="E325" s="2"/>
      <c r="F325" s="2"/>
      <c r="G325" s="2"/>
      <c r="H325" s="2"/>
      <c r="I325" s="2"/>
      <c r="J325" s="2"/>
      <c r="K325" s="2"/>
    </row>
    <row r="326" spans="2:11">
      <c r="B326" s="1"/>
      <c r="C326" s="2"/>
      <c r="D326" s="2"/>
      <c r="E326" s="2"/>
      <c r="F326" s="2"/>
      <c r="G326" s="2"/>
      <c r="H326" s="2"/>
      <c r="I326" s="2"/>
      <c r="J326" s="2"/>
      <c r="K326" s="2"/>
    </row>
    <row r="327" spans="2:11">
      <c r="B327" s="1"/>
      <c r="C327" s="2"/>
      <c r="D327" s="2"/>
      <c r="E327" s="2"/>
      <c r="F327" s="2"/>
      <c r="G327" s="2"/>
      <c r="H327" s="2"/>
      <c r="I327" s="2"/>
      <c r="J327" s="2"/>
      <c r="K327" s="2"/>
    </row>
    <row r="328" spans="2:11">
      <c r="B328" s="1"/>
      <c r="C328" s="2"/>
      <c r="D328" s="2"/>
      <c r="E328" s="2"/>
      <c r="F328" s="2"/>
      <c r="G328" s="2"/>
      <c r="H328" s="2"/>
      <c r="I328" s="2"/>
      <c r="J328" s="2"/>
      <c r="K328" s="2"/>
    </row>
    <row r="329" spans="2:11">
      <c r="B329" s="1"/>
      <c r="C329" s="2"/>
      <c r="D329" s="2"/>
      <c r="E329" s="2"/>
      <c r="F329" s="2"/>
      <c r="G329" s="2"/>
      <c r="H329" s="2"/>
      <c r="I329" s="2"/>
      <c r="J329" s="2"/>
      <c r="K329" s="2"/>
    </row>
    <row r="330" spans="2:11">
      <c r="B330" s="1"/>
      <c r="C330" s="2"/>
      <c r="D330" s="2"/>
      <c r="E330" s="2"/>
      <c r="F330" s="2"/>
      <c r="G330" s="2"/>
      <c r="H330" s="2"/>
      <c r="I330" s="2"/>
      <c r="J330" s="2"/>
      <c r="K330" s="2"/>
    </row>
    <row r="331" spans="2:11">
      <c r="B331" s="1"/>
      <c r="C331" s="2"/>
      <c r="D331" s="2"/>
      <c r="E331" s="2"/>
      <c r="F331" s="2"/>
      <c r="G331" s="2"/>
      <c r="H331" s="2"/>
      <c r="I331" s="2"/>
      <c r="J331" s="2"/>
      <c r="K331" s="2"/>
    </row>
    <row r="332" spans="2:11">
      <c r="B332" s="1"/>
      <c r="C332" s="2"/>
      <c r="D332" s="2"/>
      <c r="E332" s="2"/>
      <c r="F332" s="2"/>
      <c r="G332" s="2"/>
      <c r="H332" s="2"/>
      <c r="I332" s="2"/>
      <c r="J332" s="2"/>
      <c r="K332" s="2"/>
    </row>
    <row r="333" spans="2:11">
      <c r="B333" s="1"/>
      <c r="C333" s="2"/>
      <c r="D333" s="2"/>
      <c r="E333" s="2"/>
      <c r="F333" s="2"/>
      <c r="G333" s="2"/>
      <c r="H333" s="2"/>
      <c r="I333" s="2"/>
      <c r="J333" s="2"/>
      <c r="K333" s="2"/>
    </row>
    <row r="334" spans="2:11">
      <c r="B334" s="1"/>
      <c r="C334" s="2"/>
      <c r="D334" s="2"/>
      <c r="E334" s="2"/>
      <c r="F334" s="2"/>
      <c r="G334" s="2"/>
      <c r="H334" s="2"/>
      <c r="I334" s="2"/>
      <c r="J334" s="2"/>
      <c r="K334" s="2"/>
    </row>
    <row r="335" spans="2:11">
      <c r="B335" s="1"/>
      <c r="C335" s="2"/>
      <c r="D335" s="2"/>
      <c r="E335" s="2"/>
      <c r="F335" s="2"/>
      <c r="G335" s="2"/>
      <c r="H335" s="2"/>
      <c r="I335" s="2"/>
      <c r="J335" s="2"/>
      <c r="K335" s="2"/>
    </row>
    <row r="337" spans="2:11" ht="18.75">
      <c r="B337" s="621" t="s">
        <v>621</v>
      </c>
      <c r="C337" s="621"/>
      <c r="D337" s="621"/>
      <c r="E337" s="621"/>
      <c r="F337" s="621"/>
      <c r="G337" s="621"/>
      <c r="H337" s="621"/>
      <c r="I337" s="621"/>
      <c r="J337" s="621"/>
      <c r="K337" s="621"/>
    </row>
    <row r="338" spans="2:11">
      <c r="B338" s="43"/>
      <c r="C338" s="2"/>
      <c r="D338" s="2"/>
      <c r="E338" s="2"/>
      <c r="F338" s="2"/>
      <c r="G338" s="2"/>
      <c r="H338" s="2"/>
      <c r="I338" s="2"/>
      <c r="J338" s="2"/>
      <c r="K338" s="2"/>
    </row>
    <row r="339" spans="2:11" ht="12.75" customHeight="1">
      <c r="B339" s="622" t="s">
        <v>961</v>
      </c>
      <c r="C339" s="622"/>
      <c r="D339" s="622"/>
      <c r="E339" s="622"/>
      <c r="F339" s="622"/>
      <c r="G339" s="622"/>
      <c r="H339" s="622"/>
      <c r="I339" s="622"/>
      <c r="J339" s="622"/>
      <c r="K339" s="622"/>
    </row>
    <row r="340" spans="2:11" ht="20.25" customHeight="1">
      <c r="B340" s="622"/>
      <c r="C340" s="622"/>
      <c r="D340" s="622"/>
      <c r="E340" s="622"/>
      <c r="F340" s="622"/>
      <c r="G340" s="622"/>
      <c r="H340" s="622"/>
      <c r="I340" s="622"/>
      <c r="J340" s="622"/>
      <c r="K340" s="622"/>
    </row>
    <row r="341" spans="2:11">
      <c r="B341" s="19"/>
      <c r="C341" s="16"/>
      <c r="D341" s="16"/>
      <c r="E341" s="16"/>
      <c r="F341" s="16"/>
      <c r="G341" s="16"/>
      <c r="H341" s="16"/>
      <c r="I341" s="16"/>
      <c r="J341" s="16"/>
      <c r="K341" s="16"/>
    </row>
    <row r="342" spans="2:11">
      <c r="B342" s="4"/>
      <c r="C342" s="43"/>
      <c r="D342" s="406"/>
      <c r="E342" s="43" t="s">
        <v>841</v>
      </c>
      <c r="F342" s="568"/>
      <c r="G342" s="43" t="s">
        <v>842</v>
      </c>
      <c r="H342" s="406"/>
      <c r="I342" s="406"/>
      <c r="J342" s="406"/>
      <c r="K342" s="406"/>
    </row>
    <row r="343" spans="2:11">
      <c r="B343" s="43"/>
      <c r="C343" s="43" t="s">
        <v>810</v>
      </c>
      <c r="D343" s="43" t="s">
        <v>840</v>
      </c>
      <c r="E343" s="43" t="s">
        <v>595</v>
      </c>
      <c r="F343" s="43" t="s">
        <v>841</v>
      </c>
      <c r="G343" s="169" t="str">
        <f>'Fund Cover Sheets'!$M$1</f>
        <v>Adopted</v>
      </c>
      <c r="H343" s="43" t="s">
        <v>843</v>
      </c>
      <c r="I343" s="43" t="s">
        <v>844</v>
      </c>
      <c r="J343" s="43" t="s">
        <v>845</v>
      </c>
      <c r="K343" s="43" t="s">
        <v>846</v>
      </c>
    </row>
    <row r="344" spans="2:11" ht="15.75" thickBot="1">
      <c r="B344" s="44"/>
      <c r="C344" s="45" t="s">
        <v>1</v>
      </c>
      <c r="D344" s="45" t="s">
        <v>1</v>
      </c>
      <c r="E344" s="45" t="s">
        <v>565</v>
      </c>
      <c r="F344" s="45" t="s">
        <v>19</v>
      </c>
      <c r="G344" s="45" t="s">
        <v>565</v>
      </c>
      <c r="H344" s="45" t="s">
        <v>19</v>
      </c>
      <c r="I344" s="45" t="s">
        <v>19</v>
      </c>
      <c r="J344" s="45" t="s">
        <v>19</v>
      </c>
      <c r="K344" s="45" t="s">
        <v>19</v>
      </c>
    </row>
    <row r="345" spans="2:11">
      <c r="B345" s="1"/>
      <c r="C345" s="52"/>
      <c r="D345" s="2"/>
      <c r="E345" s="2"/>
      <c r="F345" s="2"/>
      <c r="G345" s="2"/>
      <c r="H345" s="2"/>
      <c r="I345" s="2"/>
      <c r="J345" s="2"/>
      <c r="K345" s="2"/>
    </row>
    <row r="346" spans="2:11">
      <c r="B346" s="83" t="s">
        <v>700</v>
      </c>
      <c r="C346" s="2"/>
      <c r="D346" s="2"/>
      <c r="E346" s="2"/>
      <c r="F346" s="2"/>
      <c r="G346" s="2"/>
      <c r="H346" s="2"/>
      <c r="I346" s="2"/>
      <c r="J346" s="2"/>
      <c r="K346" s="2"/>
    </row>
    <row r="347" spans="2:11" ht="20.100000000000001" customHeight="1">
      <c r="B347" s="147" t="s">
        <v>598</v>
      </c>
      <c r="C347" s="49">
        <f>'Budget Detail FY 2019-26'!L596</f>
        <v>8944</v>
      </c>
      <c r="D347" s="49">
        <f>'Budget Detail FY 2019-26'!M596</f>
        <v>8555</v>
      </c>
      <c r="E347" s="49">
        <f>'Budget Detail FY 2019-26'!N596</f>
        <v>8000</v>
      </c>
      <c r="F347" s="49">
        <f>'Budget Detail FY 2019-26'!O596</f>
        <v>12000</v>
      </c>
      <c r="G347" s="49">
        <f>'Budget Detail FY 2019-26'!P596</f>
        <v>8000</v>
      </c>
      <c r="H347" s="49">
        <f>'Budget Detail FY 2019-26'!Q596</f>
        <v>8000</v>
      </c>
      <c r="I347" s="49">
        <f>'Budget Detail FY 2019-26'!R596</f>
        <v>0</v>
      </c>
      <c r="J347" s="49">
        <f>'Budget Detail FY 2019-26'!S596</f>
        <v>0</v>
      </c>
      <c r="K347" s="49">
        <f>'Budget Detail FY 2019-26'!T596</f>
        <v>0</v>
      </c>
    </row>
    <row r="348" spans="2:11" s="523" customFormat="1" ht="20.100000000000001" customHeight="1">
      <c r="B348" s="564" t="s">
        <v>1327</v>
      </c>
      <c r="C348" s="561">
        <f>SUM(C347)</f>
        <v>8944</v>
      </c>
      <c r="D348" s="561">
        <f>SUM(D347)</f>
        <v>8555</v>
      </c>
      <c r="E348" s="561">
        <f t="shared" ref="E348:F348" si="42">SUM(E347)</f>
        <v>8000</v>
      </c>
      <c r="F348" s="561">
        <f t="shared" si="42"/>
        <v>12000</v>
      </c>
      <c r="G348" s="561">
        <f>SUM(G347)</f>
        <v>8000</v>
      </c>
      <c r="H348" s="561">
        <f t="shared" ref="H348:K348" si="43">SUM(H347)</f>
        <v>8000</v>
      </c>
      <c r="I348" s="561">
        <f t="shared" si="43"/>
        <v>0</v>
      </c>
      <c r="J348" s="561">
        <f t="shared" si="43"/>
        <v>0</v>
      </c>
      <c r="K348" s="561">
        <f t="shared" si="43"/>
        <v>0</v>
      </c>
    </row>
    <row r="349" spans="2:11" s="523" customFormat="1" ht="6.95" customHeight="1">
      <c r="B349" s="147"/>
      <c r="C349" s="49"/>
      <c r="D349" s="49"/>
      <c r="E349" s="49"/>
      <c r="F349" s="49"/>
      <c r="G349" s="49"/>
      <c r="H349" s="49"/>
      <c r="I349" s="49"/>
      <c r="J349" s="49"/>
      <c r="K349" s="49"/>
    </row>
    <row r="350" spans="2:11" ht="20.100000000000001" customHeight="1">
      <c r="B350" s="148" t="s">
        <v>604</v>
      </c>
      <c r="C350" s="2">
        <f>SUM('Budget Detail FY 2019-26'!L599:L599)</f>
        <v>315781</v>
      </c>
      <c r="D350" s="2">
        <f>SUM('Budget Detail FY 2019-26'!M599:M599)</f>
        <v>315470</v>
      </c>
      <c r="E350" s="2">
        <f>SUM('Budget Detail FY 2019-26'!N599:N599)</f>
        <v>315225</v>
      </c>
      <c r="F350" s="2">
        <f>SUM('Budget Detail FY 2019-26'!O599:O599)</f>
        <v>311225</v>
      </c>
      <c r="G350" s="2">
        <f>SUM('Budget Detail FY 2019-26'!P599:P599)</f>
        <v>321375</v>
      </c>
      <c r="H350" s="2">
        <f>SUM('Budget Detail FY 2019-26'!Q599:Q599)</f>
        <v>322075</v>
      </c>
      <c r="I350" s="2">
        <f>SUM('Budget Detail FY 2019-26'!R599:R599)</f>
        <v>0</v>
      </c>
      <c r="J350" s="2">
        <f>SUM('Budget Detail FY 2019-26'!S599:S599)</f>
        <v>0</v>
      </c>
      <c r="K350" s="2">
        <f>SUM('Budget Detail FY 2019-26'!T599:T599)</f>
        <v>0</v>
      </c>
    </row>
    <row r="351" spans="2:11" ht="20.100000000000001" customHeight="1" thickBot="1">
      <c r="B351" s="82" t="s">
        <v>605</v>
      </c>
      <c r="C351" s="480">
        <f>C350+C348</f>
        <v>324725</v>
      </c>
      <c r="D351" s="480">
        <f>D350+D348</f>
        <v>324025</v>
      </c>
      <c r="E351" s="480">
        <f t="shared" ref="E351:F351" si="44">E350+E348</f>
        <v>323225</v>
      </c>
      <c r="F351" s="480">
        <f t="shared" si="44"/>
        <v>323225</v>
      </c>
      <c r="G351" s="480">
        <f>G350+G348</f>
        <v>329375</v>
      </c>
      <c r="H351" s="480">
        <f t="shared" ref="H351:K351" si="45">H350+H348</f>
        <v>330075</v>
      </c>
      <c r="I351" s="480">
        <f t="shared" si="45"/>
        <v>0</v>
      </c>
      <c r="J351" s="480">
        <f t="shared" si="45"/>
        <v>0</v>
      </c>
      <c r="K351" s="480">
        <f t="shared" si="45"/>
        <v>0</v>
      </c>
    </row>
    <row r="352" spans="2:11">
      <c r="B352" s="1"/>
      <c r="C352" s="2"/>
      <c r="D352" s="2"/>
      <c r="E352" s="2"/>
      <c r="F352" s="2"/>
      <c r="G352" s="2"/>
      <c r="H352" s="2"/>
      <c r="I352" s="2"/>
      <c r="J352" s="2"/>
      <c r="K352" s="2"/>
    </row>
    <row r="353" spans="2:11">
      <c r="B353" s="83" t="s">
        <v>435</v>
      </c>
      <c r="C353" s="2"/>
      <c r="D353" s="2"/>
      <c r="E353" s="2"/>
      <c r="F353" s="2"/>
      <c r="G353" s="2"/>
      <c r="H353" s="2"/>
      <c r="I353" s="2"/>
      <c r="J353" s="2"/>
      <c r="K353" s="2"/>
    </row>
    <row r="354" spans="2:11" ht="20.100000000000001" customHeight="1">
      <c r="B354" s="148" t="s">
        <v>608</v>
      </c>
      <c r="C354" s="49">
        <f>'Budget Detail FY 2019-26'!L604</f>
        <v>475</v>
      </c>
      <c r="D354" s="49">
        <f>'Budget Detail FY 2019-26'!M604</f>
        <v>475</v>
      </c>
      <c r="E354" s="49">
        <f>'Budget Detail FY 2019-26'!N604</f>
        <v>475</v>
      </c>
      <c r="F354" s="49">
        <f>'Budget Detail FY 2019-26'!O604</f>
        <v>475</v>
      </c>
      <c r="G354" s="49">
        <f>'Budget Detail FY 2019-26'!P604</f>
        <v>475</v>
      </c>
      <c r="H354" s="49">
        <f>'Budget Detail FY 2019-26'!Q604</f>
        <v>475</v>
      </c>
      <c r="I354" s="49">
        <f>'Budget Detail FY 2019-26'!R604</f>
        <v>0</v>
      </c>
      <c r="J354" s="49">
        <f>'Budget Detail FY 2019-26'!S604</f>
        <v>0</v>
      </c>
      <c r="K354" s="49">
        <f>'Budget Detail FY 2019-26'!T604</f>
        <v>0</v>
      </c>
    </row>
    <row r="355" spans="2:11" ht="20.100000000000001" customHeight="1">
      <c r="B355" s="148" t="s">
        <v>555</v>
      </c>
      <c r="C355" s="2">
        <f>SUM('Budget Detail FY 2019-26'!L606:L607)</f>
        <v>324250</v>
      </c>
      <c r="D355" s="2">
        <f>SUM('Budget Detail FY 2019-26'!M606:M607)</f>
        <v>323550</v>
      </c>
      <c r="E355" s="2">
        <f>SUM('Budget Detail FY 2019-26'!N606:N607)</f>
        <v>322750</v>
      </c>
      <c r="F355" s="2">
        <f>SUM('Budget Detail FY 2019-26'!O606:O607)</f>
        <v>322750</v>
      </c>
      <c r="G355" s="2">
        <f>SUM('Budget Detail FY 2019-26'!P606:P607)</f>
        <v>328900</v>
      </c>
      <c r="H355" s="2">
        <f>SUM('Budget Detail FY 2019-26'!Q606:Q607)</f>
        <v>329600</v>
      </c>
      <c r="I355" s="2">
        <f>SUM('Budget Detail FY 2019-26'!R606:R607)</f>
        <v>0</v>
      </c>
      <c r="J355" s="2">
        <f>SUM('Budget Detail FY 2019-26'!S606:S607)</f>
        <v>0</v>
      </c>
      <c r="K355" s="2">
        <f>SUM('Budget Detail FY 2019-26'!T606:T607)</f>
        <v>0</v>
      </c>
    </row>
    <row r="356" spans="2:11" ht="20.100000000000001" customHeight="1" thickBot="1">
      <c r="B356" s="82" t="s">
        <v>612</v>
      </c>
      <c r="C356" s="480">
        <f t="shared" ref="C356:K356" si="46">SUM(C354:C355)</f>
        <v>324725</v>
      </c>
      <c r="D356" s="480">
        <f t="shared" si="46"/>
        <v>324025</v>
      </c>
      <c r="E356" s="480">
        <f t="shared" si="46"/>
        <v>323225</v>
      </c>
      <c r="F356" s="480">
        <f t="shared" si="46"/>
        <v>323225</v>
      </c>
      <c r="G356" s="480">
        <f t="shared" si="46"/>
        <v>329375</v>
      </c>
      <c r="H356" s="480">
        <f t="shared" si="46"/>
        <v>330075</v>
      </c>
      <c r="I356" s="480">
        <f t="shared" si="46"/>
        <v>0</v>
      </c>
      <c r="J356" s="480">
        <f t="shared" si="46"/>
        <v>0</v>
      </c>
      <c r="K356" s="480">
        <f t="shared" si="46"/>
        <v>0</v>
      </c>
    </row>
    <row r="357" spans="2:11">
      <c r="B357" s="83"/>
      <c r="C357" s="2"/>
      <c r="D357" s="2"/>
      <c r="E357" s="2"/>
      <c r="F357" s="2"/>
      <c r="G357" s="2"/>
      <c r="H357" s="2"/>
      <c r="I357" s="2"/>
      <c r="J357" s="2"/>
      <c r="K357" s="2"/>
    </row>
    <row r="358" spans="2:11" ht="20.100000000000001" customHeight="1">
      <c r="B358" s="147" t="s">
        <v>613</v>
      </c>
      <c r="C358" s="49">
        <f>+C351-C356</f>
        <v>0</v>
      </c>
      <c r="D358" s="49">
        <f>+D351-D356</f>
        <v>0</v>
      </c>
      <c r="E358" s="49">
        <f>+E351-E356</f>
        <v>0</v>
      </c>
      <c r="F358" s="49">
        <f>+F351-F356</f>
        <v>0</v>
      </c>
      <c r="G358" s="49">
        <f>+G351-G356</f>
        <v>0</v>
      </c>
      <c r="H358" s="49">
        <f>+H351-H356</f>
        <v>0</v>
      </c>
      <c r="I358" s="49">
        <f>+I351-I356</f>
        <v>0</v>
      </c>
      <c r="J358" s="49">
        <f>+J351-J356</f>
        <v>0</v>
      </c>
      <c r="K358" s="49">
        <f>+K351-K356</f>
        <v>0</v>
      </c>
    </row>
    <row r="359" spans="2:11">
      <c r="B359" s="85"/>
      <c r="C359" s="2"/>
      <c r="D359" s="2"/>
      <c r="E359" s="2"/>
      <c r="F359" s="2"/>
      <c r="G359" s="2"/>
      <c r="H359" s="2"/>
      <c r="I359" s="2"/>
      <c r="J359" s="2"/>
      <c r="K359" s="2"/>
    </row>
    <row r="360" spans="2:11" ht="20.100000000000001" customHeight="1" thickBot="1">
      <c r="B360" s="81" t="s">
        <v>614</v>
      </c>
      <c r="C360" s="478">
        <v>0</v>
      </c>
      <c r="D360" s="478">
        <v>0</v>
      </c>
      <c r="E360" s="478">
        <v>0</v>
      </c>
      <c r="F360" s="478">
        <f>D360+F358</f>
        <v>0</v>
      </c>
      <c r="G360" s="478">
        <f>F360+G358</f>
        <v>0</v>
      </c>
      <c r="H360" s="478">
        <f>G360+H358</f>
        <v>0</v>
      </c>
      <c r="I360" s="478">
        <f>H360+I358</f>
        <v>0</v>
      </c>
      <c r="J360" s="478">
        <f>I360+J358</f>
        <v>0</v>
      </c>
      <c r="K360" s="478">
        <f>J360+K358</f>
        <v>0</v>
      </c>
    </row>
    <row r="361" spans="2:11" ht="15.75" thickTop="1">
      <c r="B361" s="4"/>
      <c r="C361" s="2"/>
      <c r="D361" s="2"/>
      <c r="E361" s="2"/>
      <c r="F361" s="2"/>
      <c r="G361" s="2"/>
      <c r="H361" s="2"/>
      <c r="I361" s="2"/>
      <c r="J361" s="2"/>
      <c r="K361" s="2"/>
    </row>
    <row r="362" spans="2:11">
      <c r="B362" s="4"/>
      <c r="C362" s="2"/>
      <c r="D362" s="2"/>
      <c r="E362" s="2"/>
      <c r="F362" s="2"/>
      <c r="G362" s="2"/>
      <c r="H362" s="2"/>
      <c r="I362" s="2"/>
      <c r="J362" s="2"/>
      <c r="K362" s="2"/>
    </row>
    <row r="363" spans="2:11">
      <c r="B363" s="1"/>
      <c r="C363" s="2"/>
      <c r="D363" s="2"/>
      <c r="E363" s="2"/>
      <c r="F363" s="2"/>
      <c r="G363" s="2"/>
      <c r="H363" s="2"/>
      <c r="I363" s="2"/>
      <c r="J363" s="2"/>
      <c r="K363" s="2"/>
    </row>
    <row r="364" spans="2:11">
      <c r="B364" s="1"/>
      <c r="C364" s="2"/>
      <c r="D364" s="2"/>
      <c r="E364" s="2"/>
      <c r="F364" s="2"/>
      <c r="G364" s="2"/>
      <c r="H364" s="2"/>
      <c r="I364" s="2"/>
      <c r="J364" s="2"/>
      <c r="K364" s="2"/>
    </row>
    <row r="365" spans="2:11">
      <c r="B365" s="1"/>
      <c r="C365" s="2"/>
      <c r="D365" s="2"/>
      <c r="E365" s="2"/>
      <c r="F365" s="2"/>
      <c r="G365" s="2"/>
      <c r="H365" s="2"/>
      <c r="I365" s="2"/>
      <c r="J365" s="2"/>
      <c r="K365" s="2"/>
    </row>
    <row r="366" spans="2:11">
      <c r="B366" s="1"/>
      <c r="C366" s="2"/>
      <c r="D366" s="2"/>
      <c r="E366" s="2"/>
      <c r="F366" s="2"/>
      <c r="G366" s="2"/>
      <c r="H366" s="2"/>
      <c r="I366" s="2"/>
      <c r="J366" s="2"/>
      <c r="K366" s="2"/>
    </row>
    <row r="367" spans="2:11">
      <c r="B367" s="1"/>
      <c r="C367" s="2"/>
      <c r="D367" s="2"/>
      <c r="E367" s="2"/>
      <c r="F367" s="2"/>
      <c r="G367" s="2"/>
      <c r="H367" s="2"/>
      <c r="I367" s="2"/>
      <c r="J367" s="2"/>
      <c r="K367" s="2"/>
    </row>
    <row r="368" spans="2:11">
      <c r="B368" s="1"/>
      <c r="C368" s="2"/>
      <c r="D368" s="2"/>
      <c r="E368" s="2"/>
      <c r="F368" s="2"/>
      <c r="G368" s="2"/>
      <c r="H368" s="2"/>
      <c r="I368" s="2"/>
      <c r="J368" s="2"/>
      <c r="K368" s="2"/>
    </row>
    <row r="369" spans="2:11">
      <c r="B369" s="1"/>
      <c r="C369" s="2"/>
      <c r="D369" s="2"/>
      <c r="E369" s="2"/>
      <c r="F369" s="2"/>
      <c r="G369" s="2"/>
      <c r="H369" s="2"/>
      <c r="I369" s="2"/>
      <c r="J369" s="2"/>
      <c r="K369" s="2"/>
    </row>
    <row r="370" spans="2:11">
      <c r="B370" s="1"/>
      <c r="C370" s="2"/>
      <c r="D370" s="2"/>
      <c r="E370" s="2"/>
      <c r="F370" s="2"/>
      <c r="G370" s="2"/>
      <c r="H370" s="2"/>
      <c r="I370" s="2"/>
      <c r="J370" s="2"/>
      <c r="K370" s="2"/>
    </row>
    <row r="371" spans="2:11">
      <c r="B371" s="1"/>
      <c r="C371" s="2"/>
      <c r="D371" s="2"/>
      <c r="E371" s="2"/>
      <c r="F371" s="2"/>
      <c r="G371" s="2"/>
      <c r="H371" s="2"/>
      <c r="I371" s="2"/>
      <c r="J371" s="2"/>
      <c r="K371" s="2"/>
    </row>
    <row r="372" spans="2:11">
      <c r="B372" s="1"/>
      <c r="C372" s="2"/>
      <c r="D372" s="2"/>
      <c r="E372" s="2"/>
      <c r="F372" s="2"/>
      <c r="G372" s="2"/>
      <c r="H372" s="2"/>
      <c r="I372" s="2"/>
      <c r="J372" s="2"/>
      <c r="K372" s="2"/>
    </row>
    <row r="374" spans="2:11" ht="18.75">
      <c r="B374" s="621" t="s">
        <v>622</v>
      </c>
      <c r="C374" s="621"/>
      <c r="D374" s="621"/>
      <c r="E374" s="621"/>
      <c r="F374" s="621"/>
      <c r="G374" s="621"/>
      <c r="H374" s="621"/>
      <c r="I374" s="621"/>
      <c r="J374" s="621"/>
      <c r="K374" s="621"/>
    </row>
    <row r="375" spans="2:11">
      <c r="B375" s="43"/>
      <c r="C375" s="2"/>
      <c r="D375" s="2"/>
      <c r="E375" s="2"/>
      <c r="F375" s="2"/>
      <c r="G375" s="2"/>
      <c r="H375" s="2"/>
      <c r="I375" s="2"/>
      <c r="J375" s="2"/>
      <c r="K375" s="2"/>
    </row>
    <row r="376" spans="2:11" ht="12.75" customHeight="1">
      <c r="B376" s="622" t="s">
        <v>623</v>
      </c>
      <c r="C376" s="622"/>
      <c r="D376" s="622"/>
      <c r="E376" s="622"/>
      <c r="F376" s="622"/>
      <c r="G376" s="622"/>
      <c r="H376" s="622"/>
      <c r="I376" s="622"/>
      <c r="J376" s="622"/>
      <c r="K376" s="622"/>
    </row>
    <row r="377" spans="2:11" ht="18" customHeight="1">
      <c r="B377" s="622"/>
      <c r="C377" s="622"/>
      <c r="D377" s="622"/>
      <c r="E377" s="622"/>
      <c r="F377" s="622"/>
      <c r="G377" s="622"/>
      <c r="H377" s="622"/>
      <c r="I377" s="622"/>
      <c r="J377" s="622"/>
      <c r="K377" s="622"/>
    </row>
    <row r="378" spans="2:11" ht="7.5" customHeight="1">
      <c r="B378" s="19"/>
      <c r="C378" s="16"/>
      <c r="D378" s="16"/>
      <c r="E378" s="16"/>
      <c r="F378" s="2"/>
      <c r="G378" s="2"/>
      <c r="H378" s="2"/>
      <c r="I378" s="2"/>
      <c r="J378" s="2"/>
      <c r="K378" s="2"/>
    </row>
    <row r="379" spans="2:11">
      <c r="B379" s="4"/>
      <c r="C379" s="43"/>
      <c r="D379" s="406"/>
      <c r="E379" s="43" t="s">
        <v>841</v>
      </c>
      <c r="F379" s="568"/>
      <c r="G379" s="43" t="s">
        <v>842</v>
      </c>
      <c r="H379" s="406"/>
      <c r="I379" s="406"/>
      <c r="J379" s="406"/>
      <c r="K379" s="406"/>
    </row>
    <row r="380" spans="2:11">
      <c r="B380" s="43"/>
      <c r="C380" s="43" t="s">
        <v>810</v>
      </c>
      <c r="D380" s="43" t="s">
        <v>840</v>
      </c>
      <c r="E380" s="43" t="s">
        <v>595</v>
      </c>
      <c r="F380" s="43" t="s">
        <v>841</v>
      </c>
      <c r="G380" s="169" t="str">
        <f>'Fund Cover Sheets'!$M$1</f>
        <v>Adopted</v>
      </c>
      <c r="H380" s="43" t="s">
        <v>843</v>
      </c>
      <c r="I380" s="43" t="s">
        <v>844</v>
      </c>
      <c r="J380" s="43" t="s">
        <v>845</v>
      </c>
      <c r="K380" s="43" t="s">
        <v>846</v>
      </c>
    </row>
    <row r="381" spans="2:11" ht="15.75" thickBot="1">
      <c r="B381" s="44"/>
      <c r="C381" s="45" t="s">
        <v>1</v>
      </c>
      <c r="D381" s="45" t="s">
        <v>1</v>
      </c>
      <c r="E381" s="45" t="s">
        <v>565</v>
      </c>
      <c r="F381" s="45" t="s">
        <v>19</v>
      </c>
      <c r="G381" s="45" t="s">
        <v>565</v>
      </c>
      <c r="H381" s="45" t="s">
        <v>19</v>
      </c>
      <c r="I381" s="45" t="s">
        <v>19</v>
      </c>
      <c r="J381" s="45" t="s">
        <v>19</v>
      </c>
      <c r="K381" s="45" t="s">
        <v>19</v>
      </c>
    </row>
    <row r="382" spans="2:11">
      <c r="B382" s="1"/>
      <c r="C382" s="52"/>
      <c r="D382" s="2"/>
      <c r="E382" s="2"/>
      <c r="F382" s="2"/>
      <c r="G382" s="2"/>
      <c r="H382" s="2"/>
      <c r="I382" s="2"/>
      <c r="J382" s="2"/>
      <c r="K382" s="2"/>
    </row>
    <row r="383" spans="2:11">
      <c r="B383" s="83" t="s">
        <v>700</v>
      </c>
      <c r="C383" s="2"/>
      <c r="D383" s="2"/>
      <c r="E383" s="2"/>
      <c r="F383" s="2"/>
      <c r="G383" s="2"/>
      <c r="H383" s="2"/>
      <c r="I383" s="2"/>
      <c r="J383" s="2"/>
      <c r="K383" s="2"/>
    </row>
    <row r="384" spans="2:11" s="614" customFormat="1" ht="20.100000000000001" customHeight="1">
      <c r="B384" s="148" t="s">
        <v>597</v>
      </c>
      <c r="C384" s="49">
        <f>'Budget Detail FY 2019-26'!L617</f>
        <v>0</v>
      </c>
      <c r="D384" s="49">
        <f>'Budget Detail FY 2019-26'!M617</f>
        <v>0</v>
      </c>
      <c r="E384" s="2">
        <f>'Budget Detail FY 2019-26'!N617</f>
        <v>0</v>
      </c>
      <c r="F384" s="2">
        <f>'Budget Detail FY 2019-26'!O617</f>
        <v>0</v>
      </c>
      <c r="G384" s="2">
        <f>'Budget Detail FY 2019-26'!P617</f>
        <v>131250</v>
      </c>
      <c r="H384" s="2">
        <f>'Budget Detail FY 2019-26'!Q617</f>
        <v>0</v>
      </c>
      <c r="I384" s="2">
        <f>'Budget Detail FY 2019-26'!R617</f>
        <v>0</v>
      </c>
      <c r="J384" s="2">
        <f>'Budget Detail FY 2019-26'!S617</f>
        <v>0</v>
      </c>
      <c r="K384" s="2">
        <f>'Budget Detail FY 2019-26'!T617</f>
        <v>0</v>
      </c>
    </row>
    <row r="385" spans="2:13" ht="20.100000000000001" customHeight="1">
      <c r="B385" s="147" t="s">
        <v>598</v>
      </c>
      <c r="C385" s="2">
        <f>'Budget Detail FY 2019-26'!L618</f>
        <v>27465</v>
      </c>
      <c r="D385" s="2">
        <f>'Budget Detail FY 2019-26'!M618</f>
        <v>0</v>
      </c>
      <c r="E385" s="2">
        <f>'Budget Detail FY 2019-26'!N618</f>
        <v>0</v>
      </c>
      <c r="F385" s="2">
        <f>'Budget Detail FY 2019-26'!O618</f>
        <v>0</v>
      </c>
      <c r="G385" s="2">
        <f>'Budget Detail FY 2019-26'!P618</f>
        <v>0</v>
      </c>
      <c r="H385" s="2">
        <f>'Budget Detail FY 2019-26'!Q618</f>
        <v>0</v>
      </c>
      <c r="I385" s="2">
        <f>'Budget Detail FY 2019-26'!R618</f>
        <v>0</v>
      </c>
      <c r="J385" s="2">
        <f>'Budget Detail FY 2019-26'!S618</f>
        <v>0</v>
      </c>
      <c r="K385" s="2">
        <f>'Budget Detail FY 2019-26'!T618</f>
        <v>0</v>
      </c>
      <c r="M385" s="148"/>
    </row>
    <row r="386" spans="2:13" ht="20.100000000000001" customHeight="1">
      <c r="B386" s="148" t="s">
        <v>600</v>
      </c>
      <c r="C386" s="2">
        <f>SUM('Budget Detail FY 2019-26'!L619:L624)</f>
        <v>4529887</v>
      </c>
      <c r="D386" s="2">
        <f>SUM('Budget Detail FY 2019-26'!M619:M624)</f>
        <v>4440881</v>
      </c>
      <c r="E386" s="2">
        <f>SUM('Budget Detail FY 2019-26'!N619:N624)</f>
        <v>4350250</v>
      </c>
      <c r="F386" s="2">
        <f>SUM('Budget Detail FY 2019-26'!O619:O624)</f>
        <v>4890000</v>
      </c>
      <c r="G386" s="2">
        <f>SUM('Budget Detail FY 2019-26'!P619:P624)</f>
        <v>4643894</v>
      </c>
      <c r="H386" s="2">
        <f>SUM('Budget Detail FY 2019-26'!Q619:Q624)</f>
        <v>4824348</v>
      </c>
      <c r="I386" s="2">
        <f>SUM('Budget Detail FY 2019-26'!R619:R624)</f>
        <v>5013569</v>
      </c>
      <c r="J386" s="2">
        <f>SUM('Budget Detail FY 2019-26'!S619:S624)</f>
        <v>5211993</v>
      </c>
      <c r="K386" s="2">
        <f>SUM('Budget Detail FY 2019-26'!T619:T624)</f>
        <v>5420083</v>
      </c>
      <c r="M386" s="148"/>
    </row>
    <row r="387" spans="2:13" ht="20.100000000000001" customHeight="1">
      <c r="B387" s="148" t="s">
        <v>601</v>
      </c>
      <c r="C387" s="2">
        <f>'Budget Detail FY 2019-26'!L625+'Budget Detail FY 2019-26'!L626</f>
        <v>19100</v>
      </c>
      <c r="D387" s="2">
        <f>'Budget Detail FY 2019-26'!M625+'Budget Detail FY 2019-26'!M626</f>
        <v>27873</v>
      </c>
      <c r="E387" s="2">
        <f>'Budget Detail FY 2019-26'!N625+'Budget Detail FY 2019-26'!N626</f>
        <v>22557</v>
      </c>
      <c r="F387" s="2">
        <f>'Budget Detail FY 2019-26'!O625+'Budget Detail FY 2019-26'!O626</f>
        <v>1700</v>
      </c>
      <c r="G387" s="2">
        <f>'Budget Detail FY 2019-26'!P625+'Budget Detail FY 2019-26'!P626</f>
        <v>3000</v>
      </c>
      <c r="H387" s="2">
        <f>'Budget Detail FY 2019-26'!Q625+'Budget Detail FY 2019-26'!Q626</f>
        <v>10000</v>
      </c>
      <c r="I387" s="2">
        <f>'Budget Detail FY 2019-26'!R625+'Budget Detail FY 2019-26'!R626</f>
        <v>15000</v>
      </c>
      <c r="J387" s="2">
        <f>'Budget Detail FY 2019-26'!S625+'Budget Detail FY 2019-26'!S626</f>
        <v>20000</v>
      </c>
      <c r="K387" s="2">
        <f>'Budget Detail FY 2019-26'!T625+'Budget Detail FY 2019-26'!T626</f>
        <v>25000</v>
      </c>
      <c r="M387" s="148"/>
    </row>
    <row r="388" spans="2:13" ht="20.100000000000001" customHeight="1">
      <c r="B388" s="148" t="s">
        <v>602</v>
      </c>
      <c r="C388" s="2">
        <f>SUM('Budget Detail FY 2019-26'!L627:L627)</f>
        <v>15659</v>
      </c>
      <c r="D388" s="2">
        <f>SUM('Budget Detail FY 2019-26'!M627:M627)</f>
        <v>11110</v>
      </c>
      <c r="E388" s="2">
        <f>SUM('Budget Detail FY 2019-26'!N627:N627)</f>
        <v>0</v>
      </c>
      <c r="F388" s="2">
        <f>SUM('Budget Detail FY 2019-26'!O627:O627)</f>
        <v>2000</v>
      </c>
      <c r="G388" s="2">
        <f>SUM('Budget Detail FY 2019-26'!P627:P627)</f>
        <v>0</v>
      </c>
      <c r="H388" s="2">
        <f>SUM('Budget Detail FY 2019-26'!Q627:Q627)</f>
        <v>0</v>
      </c>
      <c r="I388" s="2">
        <f>SUM('Budget Detail FY 2019-26'!R627:R627)</f>
        <v>0</v>
      </c>
      <c r="J388" s="2">
        <f>SUM('Budget Detail FY 2019-26'!S627:S627)</f>
        <v>0</v>
      </c>
      <c r="K388" s="2">
        <f>SUM('Budget Detail FY 2019-26'!T627:T627)</f>
        <v>0</v>
      </c>
      <c r="M388" s="148"/>
    </row>
    <row r="389" spans="2:13" ht="20.100000000000001" customHeight="1">
      <c r="B389" s="148" t="s">
        <v>603</v>
      </c>
      <c r="C389" s="2">
        <f>SUM('Budget Detail FY 2019-26'!L628:L629)</f>
        <v>62943</v>
      </c>
      <c r="D389" s="2">
        <f>SUM('Budget Detail FY 2019-26'!M628:M629)</f>
        <v>101330</v>
      </c>
      <c r="E389" s="2">
        <f>SUM('Budget Detail FY 2019-26'!N628:N629)</f>
        <v>100260</v>
      </c>
      <c r="F389" s="2">
        <f>SUM('Budget Detail FY 2019-26'!O628:O629)</f>
        <v>100043</v>
      </c>
      <c r="G389" s="2">
        <f>SUM('Budget Detail FY 2019-26'!P628:P629)</f>
        <v>102894</v>
      </c>
      <c r="H389" s="2">
        <f>SUM('Budget Detail FY 2019-26'!Q628:Q629)</f>
        <v>105601</v>
      </c>
      <c r="I389" s="2">
        <f>SUM('Budget Detail FY 2019-26'!R628:R629)</f>
        <v>108384</v>
      </c>
      <c r="J389" s="2">
        <f>SUM('Budget Detail FY 2019-26'!S628:S629)</f>
        <v>111246</v>
      </c>
      <c r="K389" s="2">
        <f>SUM('Budget Detail FY 2019-26'!T628:T629)</f>
        <v>114187</v>
      </c>
      <c r="M389" s="148"/>
    </row>
    <row r="390" spans="2:13" s="523" customFormat="1" ht="20.100000000000001" customHeight="1">
      <c r="B390" s="562" t="s">
        <v>1327</v>
      </c>
      <c r="C390" s="561">
        <f>SUM(C384:C389)</f>
        <v>4655054</v>
      </c>
      <c r="D390" s="561">
        <f>SUM(D384:D389)</f>
        <v>4581194</v>
      </c>
      <c r="E390" s="561">
        <f t="shared" ref="E390:F390" si="47">SUM(E384:E389)</f>
        <v>4473067</v>
      </c>
      <c r="F390" s="561">
        <f t="shared" si="47"/>
        <v>4993743</v>
      </c>
      <c r="G390" s="561">
        <f>SUM(G384:G389)</f>
        <v>4881038</v>
      </c>
      <c r="H390" s="561">
        <f t="shared" ref="H390:K390" si="48">SUM(H384:H389)</f>
        <v>4939949</v>
      </c>
      <c r="I390" s="561">
        <f t="shared" si="48"/>
        <v>5136953</v>
      </c>
      <c r="J390" s="561">
        <f t="shared" si="48"/>
        <v>5343239</v>
      </c>
      <c r="K390" s="561">
        <f t="shared" si="48"/>
        <v>5559270</v>
      </c>
      <c r="M390" s="148"/>
    </row>
    <row r="391" spans="2:13" s="523" customFormat="1" ht="6.95" customHeight="1">
      <c r="B391" s="148"/>
      <c r="C391" s="2"/>
      <c r="D391" s="2"/>
      <c r="E391" s="2"/>
      <c r="F391" s="2"/>
      <c r="G391" s="2"/>
      <c r="H391" s="2"/>
      <c r="I391" s="2"/>
      <c r="J391" s="2"/>
      <c r="K391" s="2"/>
      <c r="M391" s="148"/>
    </row>
    <row r="392" spans="2:13" ht="20.100000000000001" customHeight="1">
      <c r="B392" s="148" t="s">
        <v>604</v>
      </c>
      <c r="C392" s="2">
        <f>SUM('Budget Detail FY 2019-26'!L632:L633)</f>
        <v>142707</v>
      </c>
      <c r="D392" s="2">
        <f>SUM('Budget Detail FY 2019-26'!M632:M633)</f>
        <v>178781</v>
      </c>
      <c r="E392" s="2">
        <f>SUM('Budget Detail FY 2019-26'!N632:N633)</f>
        <v>179020</v>
      </c>
      <c r="F392" s="2">
        <f>SUM('Budget Detail FY 2019-26'!O632:O633)</f>
        <v>179020</v>
      </c>
      <c r="G392" s="2">
        <f>SUM('Budget Detail FY 2019-26'!P632:P633)</f>
        <v>180233</v>
      </c>
      <c r="H392" s="2">
        <f>SUM('Budget Detail FY 2019-26'!Q632:Q633)</f>
        <v>177859</v>
      </c>
      <c r="I392" s="2">
        <f>SUM('Budget Detail FY 2019-26'!R632:R633)</f>
        <v>178752</v>
      </c>
      <c r="J392" s="2">
        <f>SUM('Budget Detail FY 2019-26'!S632:S633)</f>
        <v>173559</v>
      </c>
      <c r="K392" s="2">
        <f>SUM('Budget Detail FY 2019-26'!T632:T633)</f>
        <v>55366</v>
      </c>
    </row>
    <row r="393" spans="2:13" ht="20.100000000000001" customHeight="1" thickBot="1">
      <c r="B393" s="82" t="s">
        <v>1329</v>
      </c>
      <c r="C393" s="480">
        <f>C390+C392</f>
        <v>4797761</v>
      </c>
      <c r="D393" s="480">
        <f>D390+D392</f>
        <v>4759975</v>
      </c>
      <c r="E393" s="480">
        <f t="shared" ref="E393:F393" si="49">E390+E392</f>
        <v>4652087</v>
      </c>
      <c r="F393" s="480">
        <f t="shared" si="49"/>
        <v>5172763</v>
      </c>
      <c r="G393" s="480">
        <f>G390+G392</f>
        <v>5061271</v>
      </c>
      <c r="H393" s="480">
        <f t="shared" ref="H393:K393" si="50">H390+H392</f>
        <v>5117808</v>
      </c>
      <c r="I393" s="480">
        <f t="shared" si="50"/>
        <v>5315705</v>
      </c>
      <c r="J393" s="480">
        <f t="shared" si="50"/>
        <v>5516798</v>
      </c>
      <c r="K393" s="480">
        <f t="shared" si="50"/>
        <v>5614636</v>
      </c>
    </row>
    <row r="394" spans="2:13" ht="7.5" customHeight="1">
      <c r="B394" s="1"/>
      <c r="C394" s="2"/>
      <c r="D394" s="2"/>
      <c r="E394" s="2"/>
      <c r="F394" s="2"/>
      <c r="G394" s="2"/>
      <c r="H394" s="2"/>
      <c r="I394" s="2"/>
      <c r="J394" s="2"/>
      <c r="K394" s="2"/>
    </row>
    <row r="395" spans="2:13">
      <c r="B395" s="83" t="s">
        <v>437</v>
      </c>
      <c r="C395" s="2"/>
      <c r="D395" s="2"/>
      <c r="E395" s="2"/>
      <c r="F395" s="2"/>
      <c r="G395" s="2"/>
      <c r="H395" s="2"/>
      <c r="I395" s="2"/>
      <c r="J395" s="2"/>
      <c r="K395" s="2"/>
    </row>
    <row r="396" spans="2:13" ht="20.100000000000001" customHeight="1">
      <c r="B396" s="148" t="s">
        <v>606</v>
      </c>
      <c r="C396" s="49">
        <f>SUM('Budget Detail FY 2019-26'!L639:L641)</f>
        <v>392273</v>
      </c>
      <c r="D396" s="49">
        <f>SUM('Budget Detail FY 2019-26'!M639:M641)</f>
        <v>403984</v>
      </c>
      <c r="E396" s="49">
        <f>SUM('Budget Detail FY 2019-26'!N639:N641)</f>
        <v>509530</v>
      </c>
      <c r="F396" s="49">
        <f>SUM('Budget Detail FY 2019-26'!O639:O641)</f>
        <v>454000</v>
      </c>
      <c r="G396" s="49">
        <f>SUM('Budget Detail FY 2019-26'!P639:P641)</f>
        <v>537856</v>
      </c>
      <c r="H396" s="49">
        <f>SUM('Budget Detail FY 2019-26'!Q639:Q641)</f>
        <v>538788</v>
      </c>
      <c r="I396" s="49">
        <f>SUM('Budget Detail FY 2019-26'!R639:R641)</f>
        <v>551208</v>
      </c>
      <c r="J396" s="49">
        <f>SUM('Budget Detail FY 2019-26'!S639:S641)</f>
        <v>566484</v>
      </c>
      <c r="K396" s="49">
        <f>SUM('Budget Detail FY 2019-26'!T639:T641)</f>
        <v>582219</v>
      </c>
      <c r="M396" s="148"/>
    </row>
    <row r="397" spans="2:13" ht="20.100000000000001" customHeight="1">
      <c r="B397" s="148" t="s">
        <v>607</v>
      </c>
      <c r="C397" s="2">
        <f>SUM('Budget Detail FY 2019-26'!L642:L649)</f>
        <v>202514</v>
      </c>
      <c r="D397" s="2">
        <f>SUM('Budget Detail FY 2019-26'!M642:M649)</f>
        <v>195247</v>
      </c>
      <c r="E397" s="2">
        <f>SUM('Budget Detail FY 2019-26'!N642:N649)</f>
        <v>241168</v>
      </c>
      <c r="F397" s="2">
        <f>SUM('Budget Detail FY 2019-26'!O642:O649)</f>
        <v>236509</v>
      </c>
      <c r="G397" s="2">
        <f>SUM('Budget Detail FY 2019-26'!P642:P649)</f>
        <v>243593</v>
      </c>
      <c r="H397" s="2">
        <f>SUM('Budget Detail FY 2019-26'!Q642:Q649)</f>
        <v>260804</v>
      </c>
      <c r="I397" s="2">
        <f>SUM('Budget Detail FY 2019-26'!R642:R649)</f>
        <v>276492</v>
      </c>
      <c r="J397" s="2">
        <f>SUM('Budget Detail FY 2019-26'!S642:S649)</f>
        <v>293551</v>
      </c>
      <c r="K397" s="2">
        <f>SUM('Budget Detail FY 2019-26'!T642:T649)</f>
        <v>310300</v>
      </c>
      <c r="M397" s="148"/>
    </row>
    <row r="398" spans="2:13" ht="20.100000000000001" customHeight="1">
      <c r="B398" s="148" t="s">
        <v>608</v>
      </c>
      <c r="C398" s="2">
        <f>SUM('Budget Detail FY 2019-26'!L650:L674)</f>
        <v>805723</v>
      </c>
      <c r="D398" s="2">
        <f>SUM('Budget Detail FY 2019-26'!M650:M674)</f>
        <v>848173</v>
      </c>
      <c r="E398" s="2">
        <f>SUM('Budget Detail FY 2019-26'!N650:N674)</f>
        <v>1078983</v>
      </c>
      <c r="F398" s="2">
        <f>SUM('Budget Detail FY 2019-26'!O650:O674)</f>
        <v>973165</v>
      </c>
      <c r="G398" s="2">
        <f>SUM('Budget Detail FY 2019-26'!P650:P674)</f>
        <v>1073649</v>
      </c>
      <c r="H398" s="2">
        <f>SUM('Budget Detail FY 2019-26'!Q650:Q674)</f>
        <v>1035581</v>
      </c>
      <c r="I398" s="2">
        <f>SUM('Budget Detail FY 2019-26'!R650:R674)</f>
        <v>1027528</v>
      </c>
      <c r="J398" s="2">
        <f>SUM('Budget Detail FY 2019-26'!S650:S674)</f>
        <v>1011734</v>
      </c>
      <c r="K398" s="2">
        <f>SUM('Budget Detail FY 2019-26'!T650:T674)</f>
        <v>1040030</v>
      </c>
      <c r="M398" s="148"/>
    </row>
    <row r="399" spans="2:13" ht="20.100000000000001" customHeight="1">
      <c r="B399" s="148" t="s">
        <v>609</v>
      </c>
      <c r="C399" s="2">
        <f>SUM('Budget Detail FY 2019-26'!L675:L683)</f>
        <v>332310</v>
      </c>
      <c r="D399" s="2">
        <f>SUM('Budget Detail FY 2019-26'!M675:M683)</f>
        <v>388696</v>
      </c>
      <c r="E399" s="2">
        <f>SUM('Budget Detail FY 2019-26'!N675:N683)</f>
        <v>359273</v>
      </c>
      <c r="F399" s="2">
        <f>SUM('Budget Detail FY 2019-26'!O675:O683)</f>
        <v>420733</v>
      </c>
      <c r="G399" s="2">
        <f>SUM('Budget Detail FY 2019-26'!P675:P683)</f>
        <v>370225</v>
      </c>
      <c r="H399" s="2">
        <f>SUM('Budget Detail FY 2019-26'!Q675:Q683)</f>
        <v>372694</v>
      </c>
      <c r="I399" s="2">
        <f>SUM('Budget Detail FY 2019-26'!R675:R683)</f>
        <v>384137</v>
      </c>
      <c r="J399" s="2">
        <f>SUM('Budget Detail FY 2019-26'!S675:S683)</f>
        <v>396184</v>
      </c>
      <c r="K399" s="2">
        <f>SUM('Budget Detail FY 2019-26'!T675:T683)</f>
        <v>408867</v>
      </c>
      <c r="M399" s="148"/>
    </row>
    <row r="400" spans="2:13" ht="20.100000000000001" customHeight="1">
      <c r="B400" s="148" t="s">
        <v>610</v>
      </c>
      <c r="C400" s="2">
        <f>SUM('Budget Detail FY 2019-26'!L684:L694)</f>
        <v>583333</v>
      </c>
      <c r="D400" s="2">
        <f>SUM('Budget Detail FY 2019-26'!M684:M694)</f>
        <v>827158</v>
      </c>
      <c r="E400" s="2">
        <f>SUM('Budget Detail FY 2019-26'!N684:N694)</f>
        <v>1333243</v>
      </c>
      <c r="F400" s="2">
        <f>SUM('Budget Detail FY 2019-26'!O684:O694)</f>
        <v>429626</v>
      </c>
      <c r="G400" s="2">
        <f>SUM('Budget Detail FY 2019-26'!P684:P694)</f>
        <v>2040580</v>
      </c>
      <c r="H400" s="2">
        <f>SUM('Budget Detail FY 2019-26'!Q684:Q694)</f>
        <v>1765905</v>
      </c>
      <c r="I400" s="2">
        <f>SUM('Budget Detail FY 2019-26'!R684:R694)</f>
        <v>747000</v>
      </c>
      <c r="J400" s="2">
        <f>SUM('Budget Detail FY 2019-26'!S684:S694)</f>
        <v>905000</v>
      </c>
      <c r="K400" s="2">
        <f>SUM('Budget Detail FY 2019-26'!T684:T694)</f>
        <v>1057000</v>
      </c>
      <c r="M400" s="148"/>
    </row>
    <row r="401" spans="2:13" ht="20.100000000000001" customHeight="1">
      <c r="B401" s="148" t="s">
        <v>555</v>
      </c>
      <c r="C401" s="2">
        <f>SUM('Budget Detail FY 2019-26'!L696:L709)</f>
        <v>1532844</v>
      </c>
      <c r="D401" s="2">
        <f>SUM('Budget Detail FY 2019-26'!M696:M709)</f>
        <v>2361500</v>
      </c>
      <c r="E401" s="2">
        <f>SUM('Budget Detail FY 2019-26'!N696:N709)</f>
        <v>2305935</v>
      </c>
      <c r="F401" s="2">
        <f>SUM('Budget Detail FY 2019-26'!O696:O709)</f>
        <v>2305935</v>
      </c>
      <c r="G401" s="2">
        <f>SUM('Budget Detail FY 2019-26'!P696:P709)</f>
        <v>1815830</v>
      </c>
      <c r="H401" s="2">
        <f>SUM('Budget Detail FY 2019-26'!Q696:Q709)</f>
        <v>1654108</v>
      </c>
      <c r="I401" s="2">
        <f>SUM('Budget Detail FY 2019-26'!R696:R709)</f>
        <v>714373</v>
      </c>
      <c r="J401" s="2">
        <f>SUM('Budget Detail FY 2019-26'!S696:S709)</f>
        <v>702673</v>
      </c>
      <c r="K401" s="2">
        <f>SUM('Budget Detail FY 2019-26'!T696:T709)</f>
        <v>358446</v>
      </c>
      <c r="M401" s="148"/>
    </row>
    <row r="402" spans="2:13" ht="20.100000000000001" customHeight="1" thickBot="1">
      <c r="B402" s="82" t="s">
        <v>625</v>
      </c>
      <c r="C402" s="480">
        <f>SUM(C396:C401)</f>
        <v>3848997</v>
      </c>
      <c r="D402" s="480">
        <f>SUM(D396:D401)</f>
        <v>5024758</v>
      </c>
      <c r="E402" s="480">
        <f>SUM(E396:E401)</f>
        <v>5828132</v>
      </c>
      <c r="F402" s="480">
        <f>SUM(F396:F401)</f>
        <v>4819968</v>
      </c>
      <c r="G402" s="480">
        <f>SUM(G396:G401)</f>
        <v>6081733</v>
      </c>
      <c r="H402" s="480">
        <f>SUM(H396:H401)</f>
        <v>5627880</v>
      </c>
      <c r="I402" s="480">
        <f>SUM(I396:I401)</f>
        <v>3700738</v>
      </c>
      <c r="J402" s="480">
        <f>SUM(J396:J401)</f>
        <v>3875626</v>
      </c>
      <c r="K402" s="480">
        <f>SUM(K396:K401)</f>
        <v>3756862</v>
      </c>
    </row>
    <row r="403" spans="2:13" s="600" customFormat="1" ht="6.95" customHeight="1">
      <c r="B403" s="606"/>
      <c r="C403" s="457"/>
      <c r="D403" s="457"/>
      <c r="E403" s="457"/>
      <c r="F403" s="457"/>
      <c r="G403" s="457"/>
      <c r="H403" s="457"/>
      <c r="I403" s="457"/>
      <c r="J403" s="457"/>
      <c r="K403" s="457"/>
    </row>
    <row r="404" spans="2:13" s="600" customFormat="1" ht="20.100000000000001" customHeight="1">
      <c r="B404" s="148" t="s">
        <v>611</v>
      </c>
      <c r="C404" s="330">
        <f>'Budget Detail FY 2019-26'!L713</f>
        <v>0</v>
      </c>
      <c r="D404" s="330">
        <f>'Budget Detail FY 2019-26'!M713</f>
        <v>0</v>
      </c>
      <c r="E404" s="330">
        <f>'Budget Detail FY 2019-26'!N713</f>
        <v>0</v>
      </c>
      <c r="F404" s="330">
        <f>'Budget Detail FY 2019-26'!O713</f>
        <v>0</v>
      </c>
      <c r="G404" s="330">
        <f>'Budget Detail FY 2019-26'!P713</f>
        <v>0</v>
      </c>
      <c r="H404" s="330">
        <f>'Budget Detail FY 2019-26'!Q713</f>
        <v>0</v>
      </c>
      <c r="I404" s="330">
        <f>'Budget Detail FY 2019-26'!R713</f>
        <v>0</v>
      </c>
      <c r="J404" s="330">
        <f>'Budget Detail FY 2019-26'!S713</f>
        <v>348819</v>
      </c>
      <c r="K404" s="330">
        <f>'Budget Detail FY 2019-26'!T713</f>
        <v>347689</v>
      </c>
    </row>
    <row r="405" spans="2:13" s="600" customFormat="1" ht="20.100000000000001" customHeight="1" thickBot="1">
      <c r="B405" s="82" t="s">
        <v>1340</v>
      </c>
      <c r="C405" s="607">
        <f>C402+C404</f>
        <v>3848997</v>
      </c>
      <c r="D405" s="607">
        <f t="shared" ref="D405:K405" si="51">D402+D404</f>
        <v>5024758</v>
      </c>
      <c r="E405" s="607">
        <f t="shared" si="51"/>
        <v>5828132</v>
      </c>
      <c r="F405" s="607">
        <f t="shared" si="51"/>
        <v>4819968</v>
      </c>
      <c r="G405" s="607">
        <f t="shared" si="51"/>
        <v>6081733</v>
      </c>
      <c r="H405" s="607">
        <f t="shared" si="51"/>
        <v>5627880</v>
      </c>
      <c r="I405" s="607">
        <f t="shared" si="51"/>
        <v>3700738</v>
      </c>
      <c r="J405" s="607">
        <f t="shared" si="51"/>
        <v>4224445</v>
      </c>
      <c r="K405" s="607">
        <f t="shared" si="51"/>
        <v>4104551</v>
      </c>
    </row>
    <row r="406" spans="2:13" ht="7.5" customHeight="1">
      <c r="B406" s="83"/>
      <c r="C406" s="2"/>
      <c r="D406" s="2"/>
      <c r="E406" s="2"/>
      <c r="F406" s="2"/>
      <c r="G406" s="2"/>
      <c r="H406" s="2"/>
      <c r="I406" s="2"/>
      <c r="J406" s="2"/>
      <c r="K406" s="2"/>
    </row>
    <row r="407" spans="2:13" ht="20.100000000000001" customHeight="1">
      <c r="B407" s="147" t="s">
        <v>613</v>
      </c>
      <c r="C407" s="49">
        <f>+C393-C405</f>
        <v>948764</v>
      </c>
      <c r="D407" s="49">
        <f>+D393-D405</f>
        <v>-264783</v>
      </c>
      <c r="E407" s="49">
        <f>+E393-E405</f>
        <v>-1176045</v>
      </c>
      <c r="F407" s="49">
        <f>+F393-F405</f>
        <v>352795</v>
      </c>
      <c r="G407" s="49">
        <f>+G393-G405</f>
        <v>-1020462</v>
      </c>
      <c r="H407" s="49">
        <f>+H393-H405</f>
        <v>-510072</v>
      </c>
      <c r="I407" s="49">
        <f>+I393-I405</f>
        <v>1614967</v>
      </c>
      <c r="J407" s="49">
        <f>+J393-J405</f>
        <v>1292353</v>
      </c>
      <c r="K407" s="49">
        <f>+K393-K405</f>
        <v>1510085</v>
      </c>
    </row>
    <row r="408" spans="2:13" ht="7.5" customHeight="1">
      <c r="B408" s="85"/>
      <c r="C408" s="2"/>
      <c r="D408" s="2"/>
      <c r="E408" s="2"/>
      <c r="F408" s="2"/>
      <c r="G408" s="2"/>
      <c r="H408" s="2"/>
      <c r="I408" s="2"/>
      <c r="J408" s="2"/>
      <c r="K408" s="2"/>
    </row>
    <row r="409" spans="2:13" ht="20.100000000000001" customHeight="1" thickBot="1">
      <c r="B409" s="81" t="s">
        <v>626</v>
      </c>
      <c r="C409" s="478">
        <v>3533027</v>
      </c>
      <c r="D409" s="478">
        <v>3268245</v>
      </c>
      <c r="E409" s="478">
        <v>1827113</v>
      </c>
      <c r="F409" s="478">
        <f>D409+F407</f>
        <v>3621040</v>
      </c>
      <c r="G409" s="478">
        <f>F409+G407</f>
        <v>2600578</v>
      </c>
      <c r="H409" s="478">
        <f>G409+H407</f>
        <v>2090506</v>
      </c>
      <c r="I409" s="478">
        <f>H409+I407</f>
        <v>3705473</v>
      </c>
      <c r="J409" s="478">
        <f>I409+J407</f>
        <v>4997826</v>
      </c>
      <c r="K409" s="478">
        <f>J409+K407</f>
        <v>6507911</v>
      </c>
    </row>
    <row r="410" spans="2:13" ht="15.75" thickTop="1">
      <c r="B410" s="4"/>
      <c r="C410" s="86">
        <f>+C409/C405</f>
        <v>0.91790848369068612</v>
      </c>
      <c r="D410" s="86">
        <f>+D409/D405</f>
        <v>0.65042833903642727</v>
      </c>
      <c r="E410" s="86">
        <f>+E409/E405</f>
        <v>0.31349890496646265</v>
      </c>
      <c r="F410" s="86">
        <f>+F409/F405</f>
        <v>0.75125809963883583</v>
      </c>
      <c r="G410" s="86">
        <f>+G409/G405</f>
        <v>0.42760476331335162</v>
      </c>
      <c r="H410" s="86">
        <f>+H409/H405</f>
        <v>0.37145532598420722</v>
      </c>
      <c r="I410" s="86">
        <f>+I409/I405</f>
        <v>1.0012794745264324</v>
      </c>
      <c r="J410" s="86">
        <f>+J409/J405</f>
        <v>1.1830728060135711</v>
      </c>
      <c r="K410" s="86">
        <f>+K409/K405</f>
        <v>1.5855354215357538</v>
      </c>
    </row>
    <row r="411" spans="2:13">
      <c r="B411" s="4"/>
      <c r="C411" s="86"/>
      <c r="D411" s="86"/>
      <c r="E411" s="86"/>
      <c r="F411" s="86"/>
      <c r="G411" s="86"/>
      <c r="H411" s="86"/>
      <c r="I411" s="86"/>
      <c r="J411" s="86"/>
      <c r="K411" s="86"/>
    </row>
    <row r="412" spans="2:13" ht="7.5" customHeight="1">
      <c r="B412" s="4"/>
      <c r="C412" s="2"/>
      <c r="D412" s="2"/>
      <c r="E412" s="2"/>
      <c r="F412" s="2"/>
      <c r="G412" s="2"/>
      <c r="H412" s="2"/>
      <c r="I412" s="2"/>
      <c r="J412" s="2"/>
      <c r="K412" s="2"/>
    </row>
    <row r="413" spans="2:13">
      <c r="B413" s="1"/>
      <c r="C413" s="2"/>
      <c r="D413" s="2"/>
      <c r="E413" s="2"/>
      <c r="F413" s="2"/>
      <c r="G413" s="2"/>
      <c r="H413" s="2"/>
      <c r="I413" s="2"/>
      <c r="J413" s="2"/>
      <c r="K413" s="2"/>
    </row>
    <row r="414" spans="2:13">
      <c r="B414" s="1"/>
      <c r="C414" s="2"/>
      <c r="D414" s="2"/>
      <c r="E414" s="2"/>
      <c r="F414" s="2"/>
      <c r="G414" s="2"/>
      <c r="H414" s="2"/>
      <c r="I414" s="2"/>
      <c r="J414" s="2"/>
      <c r="K414" s="2"/>
    </row>
    <row r="415" spans="2:13">
      <c r="B415" s="1"/>
      <c r="C415" s="2"/>
      <c r="D415" s="2"/>
      <c r="E415" s="2"/>
      <c r="F415" s="2"/>
      <c r="G415" s="2"/>
      <c r="H415" s="2"/>
      <c r="I415" s="2"/>
      <c r="J415" s="2"/>
      <c r="K415" s="2"/>
    </row>
    <row r="416" spans="2:13">
      <c r="B416" s="1"/>
      <c r="C416" s="2"/>
      <c r="D416" s="2"/>
      <c r="E416" s="2"/>
      <c r="F416" s="2"/>
      <c r="G416" s="2"/>
      <c r="H416" s="2"/>
      <c r="I416" s="2"/>
      <c r="J416" s="2"/>
      <c r="K416" s="2"/>
    </row>
    <row r="417" spans="2:11">
      <c r="B417" s="1"/>
      <c r="C417" s="2"/>
      <c r="D417" s="2"/>
      <c r="E417" s="2"/>
      <c r="F417" s="2"/>
      <c r="G417" s="2"/>
      <c r="H417" s="2"/>
      <c r="I417" s="2"/>
      <c r="J417" s="2"/>
      <c r="K417" s="2"/>
    </row>
    <row r="418" spans="2:11">
      <c r="B418" s="1"/>
      <c r="C418" s="2"/>
      <c r="D418" s="2"/>
      <c r="E418" s="2"/>
      <c r="F418" s="2"/>
      <c r="G418" s="2"/>
      <c r="H418" s="2"/>
      <c r="I418" s="2"/>
      <c r="J418" s="2"/>
      <c r="K418" s="2"/>
    </row>
    <row r="419" spans="2:11">
      <c r="B419" s="1"/>
      <c r="C419" s="2"/>
      <c r="D419" s="2"/>
      <c r="E419" s="2"/>
      <c r="F419" s="2"/>
      <c r="G419" s="2"/>
      <c r="H419" s="2"/>
      <c r="I419" s="2"/>
      <c r="J419" s="2"/>
      <c r="K419" s="2"/>
    </row>
    <row r="420" spans="2:11">
      <c r="B420" s="1"/>
      <c r="C420" s="2"/>
      <c r="D420" s="2"/>
      <c r="E420" s="2"/>
      <c r="F420" s="2"/>
      <c r="G420" s="2"/>
      <c r="H420" s="2"/>
      <c r="I420" s="2"/>
      <c r="J420" s="2"/>
      <c r="K420" s="2"/>
    </row>
    <row r="421" spans="2:11">
      <c r="B421" s="1"/>
      <c r="C421" s="2"/>
      <c r="D421" s="2"/>
      <c r="E421" s="2"/>
      <c r="F421" s="2"/>
      <c r="G421" s="2"/>
      <c r="H421" s="2"/>
      <c r="I421" s="2"/>
      <c r="J421" s="2"/>
      <c r="K421" s="2"/>
    </row>
    <row r="422" spans="2:11">
      <c r="B422" s="1"/>
      <c r="C422" s="2"/>
      <c r="D422" s="2"/>
      <c r="E422" s="2"/>
      <c r="F422" s="2"/>
      <c r="G422" s="2"/>
      <c r="H422" s="2"/>
      <c r="I422" s="2"/>
      <c r="J422" s="2"/>
      <c r="K422" s="2"/>
    </row>
    <row r="423" spans="2:11">
      <c r="B423" s="1"/>
      <c r="C423" s="2"/>
      <c r="D423" s="2"/>
      <c r="E423" s="2"/>
      <c r="F423" s="2"/>
      <c r="G423" s="2"/>
      <c r="H423" s="2"/>
      <c r="I423" s="2"/>
      <c r="J423" s="2"/>
      <c r="K423" s="2"/>
    </row>
    <row r="425" spans="2:11" ht="18.75">
      <c r="B425" s="621" t="s">
        <v>627</v>
      </c>
      <c r="C425" s="621"/>
      <c r="D425" s="621"/>
      <c r="E425" s="621"/>
      <c r="F425" s="621"/>
      <c r="G425" s="621"/>
      <c r="H425" s="621"/>
      <c r="I425" s="621"/>
      <c r="J425" s="621"/>
      <c r="K425" s="621"/>
    </row>
    <row r="426" spans="2:11">
      <c r="B426" s="43"/>
      <c r="C426" s="2"/>
      <c r="D426" s="2"/>
      <c r="E426" s="2"/>
      <c r="F426" s="2"/>
      <c r="G426" s="2"/>
      <c r="H426" s="2"/>
      <c r="I426" s="2"/>
      <c r="J426" s="2"/>
      <c r="K426" s="2"/>
    </row>
    <row r="427" spans="2:11" ht="12.75" customHeight="1">
      <c r="B427" s="622" t="s">
        <v>628</v>
      </c>
      <c r="C427" s="622"/>
      <c r="D427" s="622"/>
      <c r="E427" s="622"/>
      <c r="F427" s="622"/>
      <c r="G427" s="622"/>
      <c r="H427" s="622"/>
      <c r="I427" s="622"/>
      <c r="J427" s="622"/>
      <c r="K427" s="622"/>
    </row>
    <row r="428" spans="2:11" ht="18" customHeight="1">
      <c r="B428" s="622"/>
      <c r="C428" s="622"/>
      <c r="D428" s="622"/>
      <c r="E428" s="622"/>
      <c r="F428" s="622"/>
      <c r="G428" s="622"/>
      <c r="H428" s="622"/>
      <c r="I428" s="622"/>
      <c r="J428" s="622"/>
      <c r="K428" s="622"/>
    </row>
    <row r="429" spans="2:11" ht="7.5" customHeight="1">
      <c r="B429" s="19"/>
      <c r="C429" s="16"/>
      <c r="D429" s="16"/>
      <c r="E429" s="16"/>
      <c r="F429" s="2"/>
      <c r="G429" s="2"/>
      <c r="H429" s="2"/>
      <c r="I429" s="2"/>
      <c r="J429" s="2"/>
      <c r="K429" s="2"/>
    </row>
    <row r="430" spans="2:11">
      <c r="B430" s="4"/>
      <c r="C430" s="43"/>
      <c r="D430" s="406"/>
      <c r="E430" s="43" t="s">
        <v>841</v>
      </c>
      <c r="F430" s="568"/>
      <c r="G430" s="43" t="s">
        <v>842</v>
      </c>
      <c r="H430" s="406"/>
      <c r="I430" s="406"/>
      <c r="J430" s="406"/>
      <c r="K430" s="406"/>
    </row>
    <row r="431" spans="2:11">
      <c r="B431" s="43"/>
      <c r="C431" s="43" t="s">
        <v>810</v>
      </c>
      <c r="D431" s="43" t="s">
        <v>840</v>
      </c>
      <c r="E431" s="43" t="s">
        <v>595</v>
      </c>
      <c r="F431" s="43" t="s">
        <v>841</v>
      </c>
      <c r="G431" s="169" t="str">
        <f>'Fund Cover Sheets'!$M$1</f>
        <v>Adopted</v>
      </c>
      <c r="H431" s="43" t="s">
        <v>843</v>
      </c>
      <c r="I431" s="43" t="s">
        <v>844</v>
      </c>
      <c r="J431" s="43" t="s">
        <v>845</v>
      </c>
      <c r="K431" s="43" t="s">
        <v>846</v>
      </c>
    </row>
    <row r="432" spans="2:11" ht="15.75" thickBot="1">
      <c r="B432" s="44"/>
      <c r="C432" s="45" t="s">
        <v>1</v>
      </c>
      <c r="D432" s="45" t="s">
        <v>1</v>
      </c>
      <c r="E432" s="45" t="s">
        <v>565</v>
      </c>
      <c r="F432" s="45" t="s">
        <v>19</v>
      </c>
      <c r="G432" s="45" t="s">
        <v>565</v>
      </c>
      <c r="H432" s="45" t="s">
        <v>19</v>
      </c>
      <c r="I432" s="45" t="s">
        <v>19</v>
      </c>
      <c r="J432" s="45" t="s">
        <v>19</v>
      </c>
      <c r="K432" s="45" t="s">
        <v>19</v>
      </c>
    </row>
    <row r="433" spans="2:13" ht="7.5" customHeight="1">
      <c r="B433" s="1"/>
      <c r="C433" s="52"/>
      <c r="D433" s="2"/>
      <c r="E433" s="2"/>
      <c r="F433" s="2"/>
      <c r="G433" s="2"/>
      <c r="H433" s="2"/>
      <c r="I433" s="2"/>
      <c r="J433" s="2"/>
      <c r="K433" s="2"/>
    </row>
    <row r="434" spans="2:13">
      <c r="B434" s="83" t="s">
        <v>1357</v>
      </c>
      <c r="C434" s="2"/>
      <c r="D434" s="2"/>
      <c r="E434" s="2"/>
      <c r="F434" s="2"/>
      <c r="G434" s="2"/>
      <c r="H434" s="2"/>
      <c r="I434" s="2"/>
      <c r="J434" s="2"/>
      <c r="K434" s="2"/>
    </row>
    <row r="435" spans="2:13" s="614" customFormat="1" ht="20.100000000000001" customHeight="1">
      <c r="B435" s="148" t="s">
        <v>597</v>
      </c>
      <c r="C435" s="49">
        <f>'Budget Detail FY 2019-26'!L728</f>
        <v>0</v>
      </c>
      <c r="D435" s="49">
        <f>'Budget Detail FY 2019-26'!M728</f>
        <v>0</v>
      </c>
      <c r="E435" s="49">
        <f>'Budget Detail FY 2019-26'!N728</f>
        <v>0</v>
      </c>
      <c r="F435" s="49">
        <f>'Budget Detail FY 2019-26'!O728</f>
        <v>0</v>
      </c>
      <c r="G435" s="49">
        <f>'Budget Detail FY 2019-26'!P728</f>
        <v>84500</v>
      </c>
      <c r="H435" s="49">
        <f>'Budget Detail FY 2019-26'!Q728</f>
        <v>440000</v>
      </c>
      <c r="I435" s="49">
        <f>'Budget Detail FY 2019-26'!R728</f>
        <v>460000</v>
      </c>
      <c r="J435" s="49">
        <f>'Budget Detail FY 2019-26'!S728</f>
        <v>1100000</v>
      </c>
      <c r="K435" s="49">
        <f>'Budget Detail FY 2019-26'!T728</f>
        <v>0</v>
      </c>
      <c r="M435" s="148"/>
    </row>
    <row r="436" spans="2:13" ht="20.100000000000001" customHeight="1">
      <c r="B436" s="147" t="s">
        <v>598</v>
      </c>
      <c r="C436" s="2">
        <f>'Budget Detail FY 2019-26'!L729</f>
        <v>18000</v>
      </c>
      <c r="D436" s="2">
        <f>'Budget Detail FY 2019-26'!M729</f>
        <v>0</v>
      </c>
      <c r="E436" s="2">
        <f>'Budget Detail FY 2019-26'!N729</f>
        <v>0</v>
      </c>
      <c r="F436" s="2">
        <f>'Budget Detail FY 2019-26'!O729</f>
        <v>0</v>
      </c>
      <c r="G436" s="2">
        <f>'Budget Detail FY 2019-26'!P729</f>
        <v>0</v>
      </c>
      <c r="H436" s="2">
        <f>'Budget Detail FY 2019-26'!Q729</f>
        <v>0</v>
      </c>
      <c r="I436" s="2">
        <f>'Budget Detail FY 2019-26'!R729</f>
        <v>0</v>
      </c>
      <c r="J436" s="2">
        <f>'Budget Detail FY 2019-26'!S729</f>
        <v>0</v>
      </c>
      <c r="K436" s="2">
        <f>'Budget Detail FY 2019-26'!T729</f>
        <v>0</v>
      </c>
      <c r="M436" s="147"/>
    </row>
    <row r="437" spans="2:13" ht="20.100000000000001" customHeight="1">
      <c r="B437" s="148" t="s">
        <v>600</v>
      </c>
      <c r="C437" s="2">
        <f>SUM('Budget Detail FY 2019-26'!L730:L735)</f>
        <v>1534159</v>
      </c>
      <c r="D437" s="2">
        <f>SUM('Budget Detail FY 2019-26'!M730:M735)</f>
        <v>1601847</v>
      </c>
      <c r="E437" s="2">
        <f>SUM('Budget Detail FY 2019-26'!N730:N735)</f>
        <v>1635650</v>
      </c>
      <c r="F437" s="2">
        <f>SUM('Budget Detail FY 2019-26'!O730:O735)</f>
        <v>1695228</v>
      </c>
      <c r="G437" s="2">
        <f>SUM('Budget Detail FY 2019-26'!P730:P735)</f>
        <v>1669853</v>
      </c>
      <c r="H437" s="2">
        <f>SUM('Budget Detail FY 2019-26'!Q730:Q735)</f>
        <v>1706924</v>
      </c>
      <c r="I437" s="2">
        <f>SUM('Budget Detail FY 2019-26'!R730:R735)</f>
        <v>1744956</v>
      </c>
      <c r="J437" s="2">
        <f>SUM('Budget Detail FY 2019-26'!S730:S735)</f>
        <v>1783976</v>
      </c>
      <c r="K437" s="2">
        <f>SUM('Budget Detail FY 2019-26'!T730:T735)</f>
        <v>1824016</v>
      </c>
      <c r="M437" s="148"/>
    </row>
    <row r="438" spans="2:13" ht="20.100000000000001" customHeight="1">
      <c r="B438" s="148" t="s">
        <v>601</v>
      </c>
      <c r="C438" s="2">
        <f>'Budget Detail FY 2019-26'!L736+'Budget Detail FY 2019-26'!L737</f>
        <v>9679</v>
      </c>
      <c r="D438" s="2">
        <f>'Budget Detail FY 2019-26'!M736+'Budget Detail FY 2019-26'!M737</f>
        <v>38751</v>
      </c>
      <c r="E438" s="2">
        <f>'Budget Detail FY 2019-26'!N736+'Budget Detail FY 2019-26'!N737</f>
        <v>7473</v>
      </c>
      <c r="F438" s="2">
        <f>'Budget Detail FY 2019-26'!O736+'Budget Detail FY 2019-26'!O737</f>
        <v>650</v>
      </c>
      <c r="G438" s="2">
        <f>'Budget Detail FY 2019-26'!P736+'Budget Detail FY 2019-26'!P737</f>
        <v>1500</v>
      </c>
      <c r="H438" s="2">
        <f>'Budget Detail FY 2019-26'!Q736+'Budget Detail FY 2019-26'!Q737</f>
        <v>2500</v>
      </c>
      <c r="I438" s="2">
        <f>'Budget Detail FY 2019-26'!R736+'Budget Detail FY 2019-26'!R737</f>
        <v>5000</v>
      </c>
      <c r="J438" s="2">
        <f>'Budget Detail FY 2019-26'!S736+'Budget Detail FY 2019-26'!S737</f>
        <v>7500</v>
      </c>
      <c r="K438" s="2">
        <f>'Budget Detail FY 2019-26'!T736+'Budget Detail FY 2019-26'!T737</f>
        <v>10000</v>
      </c>
      <c r="M438" s="148"/>
    </row>
    <row r="439" spans="2:13" ht="20.100000000000001" customHeight="1">
      <c r="B439" s="148" t="s">
        <v>602</v>
      </c>
      <c r="C439" s="2">
        <f>SUM('Budget Detail FY 2019-26'!L738:L738)</f>
        <v>4885</v>
      </c>
      <c r="D439" s="2">
        <f>SUM('Budget Detail FY 2019-26'!M738:M738)</f>
        <v>1630</v>
      </c>
      <c r="E439" s="2">
        <f>SUM('Budget Detail FY 2019-26'!N738:N738)</f>
        <v>0</v>
      </c>
      <c r="F439" s="2">
        <f>SUM('Budget Detail FY 2019-26'!O738:O738)</f>
        <v>1800</v>
      </c>
      <c r="G439" s="2">
        <f>SUM('Budget Detail FY 2019-26'!P738:P738)</f>
        <v>0</v>
      </c>
      <c r="H439" s="2">
        <f>SUM('Budget Detail FY 2019-26'!Q738:Q738)</f>
        <v>0</v>
      </c>
      <c r="I439" s="2">
        <f>SUM('Budget Detail FY 2019-26'!R738:R738)</f>
        <v>0</v>
      </c>
      <c r="J439" s="2">
        <f>SUM('Budget Detail FY 2019-26'!S738:S738)</f>
        <v>0</v>
      </c>
      <c r="K439" s="2">
        <f>SUM('Budget Detail FY 2019-26'!T738:T738)</f>
        <v>0</v>
      </c>
      <c r="M439" s="148"/>
    </row>
    <row r="440" spans="2:13" s="523" customFormat="1" ht="20.100000000000001" customHeight="1">
      <c r="B440" s="562" t="s">
        <v>1327</v>
      </c>
      <c r="C440" s="561">
        <f>SUM(C435:C439)</f>
        <v>1566723</v>
      </c>
      <c r="D440" s="561">
        <f>SUM(D435:D439)</f>
        <v>1642228</v>
      </c>
      <c r="E440" s="561">
        <f t="shared" ref="E440:F440" si="52">SUM(E435:E439)</f>
        <v>1643123</v>
      </c>
      <c r="F440" s="561">
        <f t="shared" si="52"/>
        <v>1697678</v>
      </c>
      <c r="G440" s="561">
        <f>SUM(G435:G439)</f>
        <v>1755853</v>
      </c>
      <c r="H440" s="561">
        <f t="shared" ref="H440:K440" si="53">SUM(H435:H439)</f>
        <v>2149424</v>
      </c>
      <c r="I440" s="561">
        <f t="shared" si="53"/>
        <v>2209956</v>
      </c>
      <c r="J440" s="561">
        <f t="shared" si="53"/>
        <v>2891476</v>
      </c>
      <c r="K440" s="561">
        <f t="shared" si="53"/>
        <v>1834016</v>
      </c>
      <c r="M440" s="148"/>
    </row>
    <row r="441" spans="2:13" s="523" customFormat="1" ht="6.95" customHeight="1">
      <c r="B441" s="148"/>
      <c r="C441" s="2"/>
      <c r="D441" s="2"/>
      <c r="E441" s="2"/>
      <c r="F441" s="2"/>
      <c r="G441" s="2"/>
      <c r="H441" s="2"/>
      <c r="I441" s="2"/>
      <c r="J441" s="2"/>
      <c r="K441" s="2"/>
      <c r="M441" s="148"/>
    </row>
    <row r="442" spans="2:13" ht="20.100000000000001" customHeight="1">
      <c r="B442" s="148" t="s">
        <v>604</v>
      </c>
      <c r="C442" s="2">
        <f>'Budget Detail FY 2019-26'!L741</f>
        <v>856583</v>
      </c>
      <c r="D442" s="2">
        <f>'Budget Detail FY 2019-26'!M741</f>
        <v>575030</v>
      </c>
      <c r="E442" s="2">
        <f>'Budget Detail FY 2019-26'!N741</f>
        <v>174744</v>
      </c>
      <c r="F442" s="2">
        <f>'Budget Detail FY 2019-26'!O741</f>
        <v>174744</v>
      </c>
      <c r="G442" s="2">
        <f>'Budget Detail FY 2019-26'!P741</f>
        <v>519749</v>
      </c>
      <c r="H442" s="2">
        <f>'Budget Detail FY 2019-26'!Q741</f>
        <v>554479</v>
      </c>
      <c r="I442" s="2">
        <f>'Budget Detail FY 2019-26'!R741</f>
        <v>674606</v>
      </c>
      <c r="J442" s="2">
        <f>'Budget Detail FY 2019-26'!S741</f>
        <v>36806</v>
      </c>
      <c r="K442" s="2">
        <f>'Budget Detail FY 2019-26'!T741</f>
        <v>1147080</v>
      </c>
      <c r="M442" s="148"/>
    </row>
    <row r="443" spans="2:13" ht="20.100000000000001" customHeight="1" thickBot="1">
      <c r="B443" s="82" t="s">
        <v>1329</v>
      </c>
      <c r="C443" s="480">
        <f>C440+C442</f>
        <v>2423306</v>
      </c>
      <c r="D443" s="480">
        <f>D440+D442</f>
        <v>2217258</v>
      </c>
      <c r="E443" s="480">
        <f t="shared" ref="E443:F443" si="54">E440+E442</f>
        <v>1817867</v>
      </c>
      <c r="F443" s="480">
        <f t="shared" si="54"/>
        <v>1872422</v>
      </c>
      <c r="G443" s="480">
        <f>G440+G442</f>
        <v>2275602</v>
      </c>
      <c r="H443" s="480">
        <f t="shared" ref="H443:K443" si="55">H440+H442</f>
        <v>2703903</v>
      </c>
      <c r="I443" s="480">
        <f t="shared" si="55"/>
        <v>2884562</v>
      </c>
      <c r="J443" s="480">
        <f t="shared" si="55"/>
        <v>2928282</v>
      </c>
      <c r="K443" s="480">
        <f t="shared" si="55"/>
        <v>2981096</v>
      </c>
    </row>
    <row r="444" spans="2:13" ht="7.5" customHeight="1">
      <c r="B444" s="1"/>
      <c r="C444" s="2"/>
      <c r="D444" s="2"/>
      <c r="E444" s="2"/>
      <c r="F444" s="2"/>
      <c r="G444" s="2"/>
      <c r="H444" s="2"/>
      <c r="I444" s="2"/>
      <c r="J444" s="2"/>
      <c r="K444" s="2"/>
    </row>
    <row r="445" spans="2:13">
      <c r="B445" s="83" t="s">
        <v>437</v>
      </c>
      <c r="C445" s="2"/>
      <c r="D445" s="2"/>
      <c r="E445" s="2"/>
      <c r="F445" s="2"/>
      <c r="G445" s="2"/>
      <c r="H445" s="2"/>
      <c r="I445" s="2"/>
      <c r="J445" s="2"/>
      <c r="K445" s="2"/>
    </row>
    <row r="446" spans="2:13" ht="20.100000000000001" customHeight="1">
      <c r="B446" s="148" t="s">
        <v>606</v>
      </c>
      <c r="C446" s="49">
        <f>SUM('Budget Detail FY 2019-26'!L748:L750)</f>
        <v>192724</v>
      </c>
      <c r="D446" s="49">
        <f>SUM('Budget Detail FY 2019-26'!M748:M750)</f>
        <v>203811</v>
      </c>
      <c r="E446" s="49">
        <f>SUM('Budget Detail FY 2019-26'!N748:N750)</f>
        <v>256061</v>
      </c>
      <c r="F446" s="49">
        <f>SUM('Budget Detail FY 2019-26'!O748:O750)</f>
        <v>243250</v>
      </c>
      <c r="G446" s="49">
        <f>SUM('Budget Detail FY 2019-26'!P748:P750)</f>
        <v>278833</v>
      </c>
      <c r="H446" s="49">
        <f>SUM('Budget Detail FY 2019-26'!Q748:Q750)</f>
        <v>284944</v>
      </c>
      <c r="I446" s="49">
        <f>SUM('Budget Detail FY 2019-26'!R748:R750)</f>
        <v>291887</v>
      </c>
      <c r="J446" s="49">
        <f>SUM('Budget Detail FY 2019-26'!S748:S750)</f>
        <v>300427</v>
      </c>
      <c r="K446" s="49">
        <f>SUM('Budget Detail FY 2019-26'!T748:T750)</f>
        <v>309223</v>
      </c>
      <c r="M446" s="148"/>
    </row>
    <row r="447" spans="2:13" ht="20.100000000000001" customHeight="1">
      <c r="B447" s="148" t="s">
        <v>607</v>
      </c>
      <c r="C447" s="2">
        <f>SUM('Budget Detail FY 2019-26'!L751:L758)</f>
        <v>96011</v>
      </c>
      <c r="D447" s="2">
        <f>SUM('Budget Detail FY 2019-26'!M751:M758)</f>
        <v>119911</v>
      </c>
      <c r="E447" s="2">
        <f>SUM('Budget Detail FY 2019-26'!N751:N758)</f>
        <v>147784</v>
      </c>
      <c r="F447" s="2">
        <f>SUM('Budget Detail FY 2019-26'!O751:O758)</f>
        <v>135772</v>
      </c>
      <c r="G447" s="2">
        <f>SUM('Budget Detail FY 2019-26'!P751:P758)</f>
        <v>151754</v>
      </c>
      <c r="H447" s="2">
        <f>SUM('Budget Detail FY 2019-26'!Q751:Q758)</f>
        <v>163392</v>
      </c>
      <c r="I447" s="2">
        <f>SUM('Budget Detail FY 2019-26'!R751:R758)</f>
        <v>173762</v>
      </c>
      <c r="J447" s="2">
        <f>SUM('Budget Detail FY 2019-26'!S751:S758)</f>
        <v>185025</v>
      </c>
      <c r="K447" s="2">
        <f>SUM('Budget Detail FY 2019-26'!T751:T758)</f>
        <v>196273</v>
      </c>
      <c r="M447" s="148"/>
    </row>
    <row r="448" spans="2:13" ht="20.100000000000001" customHeight="1">
      <c r="B448" s="148" t="s">
        <v>608</v>
      </c>
      <c r="C448" s="2">
        <f>SUM('Budget Detail FY 2019-26'!L759:L777)</f>
        <v>145994</v>
      </c>
      <c r="D448" s="2">
        <f>SUM('Budget Detail FY 2019-26'!M759:M777)</f>
        <v>140242</v>
      </c>
      <c r="E448" s="2">
        <f>SUM('Budget Detail FY 2019-26'!N759:N777)</f>
        <v>234167</v>
      </c>
      <c r="F448" s="2">
        <f>SUM('Budget Detail FY 2019-26'!O759:O777)</f>
        <v>274689</v>
      </c>
      <c r="G448" s="2">
        <f>SUM('Budget Detail FY 2019-26'!P759:P777)</f>
        <v>214665</v>
      </c>
      <c r="H448" s="2">
        <f>SUM('Budget Detail FY 2019-26'!Q759:Q777)</f>
        <v>208744</v>
      </c>
      <c r="I448" s="2">
        <f>SUM('Budget Detail FY 2019-26'!R759:R777)</f>
        <v>215530</v>
      </c>
      <c r="J448" s="2">
        <f>SUM('Budget Detail FY 2019-26'!S759:S777)</f>
        <v>196876</v>
      </c>
      <c r="K448" s="2">
        <f>SUM('Budget Detail FY 2019-26'!T759:T777)</f>
        <v>209708</v>
      </c>
      <c r="M448" s="148"/>
    </row>
    <row r="449" spans="2:13" ht="20.100000000000001" customHeight="1">
      <c r="B449" s="148" t="s">
        <v>609</v>
      </c>
      <c r="C449" s="2">
        <f>SUM('Budget Detail FY 2019-26'!L778:L786)</f>
        <v>60342</v>
      </c>
      <c r="D449" s="2">
        <f>SUM('Budget Detail FY 2019-26'!M778:M786)</f>
        <v>51182</v>
      </c>
      <c r="E449" s="2">
        <f>SUM('Budget Detail FY 2019-26'!N778:N786)</f>
        <v>68256</v>
      </c>
      <c r="F449" s="2">
        <f>SUM('Budget Detail FY 2019-26'!O778:O786)</f>
        <v>58463</v>
      </c>
      <c r="G449" s="2">
        <f>SUM('Budget Detail FY 2019-26'!P778:P786)</f>
        <v>65563</v>
      </c>
      <c r="H449" s="2">
        <f>SUM('Budget Detail FY 2019-26'!Q778:Q786)</f>
        <v>61930</v>
      </c>
      <c r="I449" s="2">
        <f>SUM('Budget Detail FY 2019-26'!R778:R786)</f>
        <v>62980</v>
      </c>
      <c r="J449" s="2">
        <f>SUM('Budget Detail FY 2019-26'!S778:S786)</f>
        <v>64083</v>
      </c>
      <c r="K449" s="2">
        <f>SUM('Budget Detail FY 2019-26'!T778:T786)</f>
        <v>65241</v>
      </c>
      <c r="M449" s="148"/>
    </row>
    <row r="450" spans="2:13" ht="20.100000000000001" customHeight="1">
      <c r="B450" s="148" t="s">
        <v>610</v>
      </c>
      <c r="C450" s="2">
        <f>SUM('Budget Detail FY 2019-26'!L787:L794)</f>
        <v>235161</v>
      </c>
      <c r="D450" s="2">
        <f>SUM('Budget Detail FY 2019-26'!M787:M794)</f>
        <v>132845</v>
      </c>
      <c r="E450" s="2">
        <f>SUM('Budget Detail FY 2019-26'!N787:N794)</f>
        <v>204361</v>
      </c>
      <c r="F450" s="2">
        <f>SUM('Budget Detail FY 2019-26'!O787:O794)</f>
        <v>161685</v>
      </c>
      <c r="G450" s="2">
        <f>SUM('Budget Detail FY 2019-26'!P787:P794)</f>
        <v>341309</v>
      </c>
      <c r="H450" s="2">
        <f>SUM('Budget Detail FY 2019-26'!Q787:Q794)</f>
        <v>449370</v>
      </c>
      <c r="I450" s="2">
        <f>SUM('Budget Detail FY 2019-26'!R787:R794)</f>
        <v>460000</v>
      </c>
      <c r="J450" s="2">
        <f>SUM('Budget Detail FY 2019-26'!S787:S794)</f>
        <v>1100000</v>
      </c>
      <c r="K450" s="2">
        <f>SUM('Budget Detail FY 2019-26'!T787:T794)</f>
        <v>0</v>
      </c>
      <c r="M450" s="148"/>
    </row>
    <row r="451" spans="2:13" ht="20.100000000000001" customHeight="1">
      <c r="B451" s="148" t="s">
        <v>624</v>
      </c>
      <c r="C451" s="2">
        <f>SUM('Budget Detail FY 2019-26'!L795:L795)</f>
        <v>35938</v>
      </c>
      <c r="D451" s="2">
        <f>SUM('Budget Detail FY 2019-26'!M795:M795)</f>
        <v>30948</v>
      </c>
      <c r="E451" s="2">
        <f>SUM('Budget Detail FY 2019-26'!N795:N795)</f>
        <v>0</v>
      </c>
      <c r="F451" s="2">
        <f>SUM('Budget Detail FY 2019-26'!O795:O795)</f>
        <v>0</v>
      </c>
      <c r="G451" s="2">
        <f>SUM('Budget Detail FY 2019-26'!P795:P795)</f>
        <v>0</v>
      </c>
      <c r="H451" s="2">
        <f>SUM('Budget Detail FY 2019-26'!Q795:Q795)</f>
        <v>0</v>
      </c>
      <c r="I451" s="2">
        <f>SUM('Budget Detail FY 2019-26'!R795:R795)</f>
        <v>0</v>
      </c>
      <c r="J451" s="2">
        <f>SUM('Budget Detail FY 2019-26'!S795:S795)</f>
        <v>0</v>
      </c>
      <c r="K451" s="2">
        <f>SUM('Budget Detail FY 2019-26'!T795:T795)</f>
        <v>0</v>
      </c>
      <c r="M451" s="148"/>
    </row>
    <row r="452" spans="2:13" ht="20.100000000000001" customHeight="1">
      <c r="B452" s="148" t="s">
        <v>555</v>
      </c>
      <c r="C452" s="2">
        <f>SUM('Budget Detail FY 2019-26'!L796:L807)</f>
        <v>1880265</v>
      </c>
      <c r="D452" s="2">
        <f>SUM('Budget Detail FY 2019-26'!M796:M807)</f>
        <v>1352307</v>
      </c>
      <c r="E452" s="2">
        <f>SUM('Budget Detail FY 2019-26'!N796:N807)</f>
        <v>1300798</v>
      </c>
      <c r="F452" s="2">
        <f>SUM('Budget Detail FY 2019-26'!O796:O807)</f>
        <v>1300798</v>
      </c>
      <c r="G452" s="2">
        <f>SUM('Budget Detail FY 2019-26'!P796:P807)</f>
        <v>1300780</v>
      </c>
      <c r="H452" s="2">
        <f>SUM('Budget Detail FY 2019-26'!Q796:Q807)</f>
        <v>1299024</v>
      </c>
      <c r="I452" s="2">
        <f>SUM('Budget Detail FY 2019-26'!R796:R807)</f>
        <v>1134606</v>
      </c>
      <c r="J452" s="2">
        <f>SUM('Budget Detail FY 2019-26'!S796:S807)</f>
        <v>1136806</v>
      </c>
      <c r="K452" s="2">
        <f>SUM('Budget Detail FY 2019-26'!T796:T807)</f>
        <v>1147080</v>
      </c>
      <c r="M452" s="148"/>
    </row>
    <row r="453" spans="2:13" s="523" customFormat="1" ht="20.100000000000001" customHeight="1">
      <c r="B453" s="563" t="s">
        <v>625</v>
      </c>
      <c r="C453" s="561">
        <f>SUM(C446:C452)</f>
        <v>2646435</v>
      </c>
      <c r="D453" s="561">
        <f>SUM(D446:D452)</f>
        <v>2031246</v>
      </c>
      <c r="E453" s="561">
        <f t="shared" ref="E453:F453" si="56">SUM(E446:E452)</f>
        <v>2211427</v>
      </c>
      <c r="F453" s="561">
        <f t="shared" si="56"/>
        <v>2174657</v>
      </c>
      <c r="G453" s="561">
        <f>SUM(G446:G452)</f>
        <v>2352904</v>
      </c>
      <c r="H453" s="561">
        <f t="shared" ref="H453:K453" si="57">SUM(H446:H452)</f>
        <v>2467404</v>
      </c>
      <c r="I453" s="561">
        <f t="shared" si="57"/>
        <v>2338765</v>
      </c>
      <c r="J453" s="561">
        <f t="shared" si="57"/>
        <v>2983217</v>
      </c>
      <c r="K453" s="561">
        <f t="shared" si="57"/>
        <v>1927525</v>
      </c>
      <c r="M453" s="148"/>
    </row>
    <row r="454" spans="2:13" s="523" customFormat="1" ht="6.95" customHeight="1">
      <c r="B454" s="148"/>
      <c r="C454" s="2"/>
      <c r="D454" s="2"/>
      <c r="E454" s="2"/>
      <c r="F454" s="2"/>
      <c r="G454" s="2"/>
      <c r="H454" s="2"/>
      <c r="I454" s="2"/>
      <c r="J454" s="2"/>
      <c r="K454" s="2"/>
      <c r="M454" s="148"/>
    </row>
    <row r="455" spans="2:13" ht="20.100000000000001" customHeight="1">
      <c r="B455" s="148" t="s">
        <v>611</v>
      </c>
      <c r="C455" s="2">
        <f>SUM('Budget Detail FY 2019-26'!L810:L811)</f>
        <v>77675</v>
      </c>
      <c r="D455" s="2">
        <f>SUM('Budget Detail FY 2019-26'!M810:M811)</f>
        <v>73875</v>
      </c>
      <c r="E455" s="2">
        <f>SUM('Budget Detail FY 2019-26'!N810:N811)</f>
        <v>75125</v>
      </c>
      <c r="F455" s="2">
        <f>SUM('Budget Detail FY 2019-26'!O810:O811)</f>
        <v>75125</v>
      </c>
      <c r="G455" s="2">
        <f>SUM('Budget Detail FY 2019-26'!P810:P811)</f>
        <v>75675</v>
      </c>
      <c r="H455" s="2">
        <f>SUM('Budget Detail FY 2019-26'!Q810:Q811)</f>
        <v>73650</v>
      </c>
      <c r="I455" s="2">
        <f>SUM('Budget Detail FY 2019-26'!R810:R811)</f>
        <v>74125</v>
      </c>
      <c r="J455" s="2">
        <f>SUM('Budget Detail FY 2019-26'!S810:S811)</f>
        <v>303666</v>
      </c>
      <c r="K455" s="2">
        <f>SUM('Budget Detail FY 2019-26'!T810:T811)</f>
        <v>233383</v>
      </c>
    </row>
    <row r="456" spans="2:13" ht="20.100000000000001" customHeight="1" thickBot="1">
      <c r="B456" s="82" t="s">
        <v>1340</v>
      </c>
      <c r="C456" s="480">
        <f>C453+C455</f>
        <v>2724110</v>
      </c>
      <c r="D456" s="480">
        <f>D453+D455</f>
        <v>2105121</v>
      </c>
      <c r="E456" s="480">
        <f t="shared" ref="E456:F456" si="58">E453+E455</f>
        <v>2286552</v>
      </c>
      <c r="F456" s="480">
        <f t="shared" si="58"/>
        <v>2249782</v>
      </c>
      <c r="G456" s="480">
        <f>G453+G455</f>
        <v>2428579</v>
      </c>
      <c r="H456" s="480">
        <f t="shared" ref="H456:K456" si="59">H453+H455</f>
        <v>2541054</v>
      </c>
      <c r="I456" s="480">
        <f t="shared" si="59"/>
        <v>2412890</v>
      </c>
      <c r="J456" s="480">
        <f t="shared" si="59"/>
        <v>3286883</v>
      </c>
      <c r="K456" s="480">
        <f t="shared" si="59"/>
        <v>2160908</v>
      </c>
    </row>
    <row r="457" spans="2:13" ht="7.5" customHeight="1">
      <c r="B457" s="83"/>
      <c r="C457" s="2"/>
      <c r="D457" s="2"/>
      <c r="E457" s="2"/>
      <c r="F457" s="2"/>
      <c r="G457" s="2"/>
      <c r="H457" s="2"/>
      <c r="I457" s="2"/>
      <c r="J457" s="2"/>
      <c r="K457" s="2"/>
    </row>
    <row r="458" spans="2:13" ht="20.100000000000001" customHeight="1">
      <c r="B458" s="147" t="s">
        <v>613</v>
      </c>
      <c r="C458" s="49">
        <f>+C443-C456</f>
        <v>-300804</v>
      </c>
      <c r="D458" s="49">
        <f>+D443-D456</f>
        <v>112137</v>
      </c>
      <c r="E458" s="49">
        <f>+E443-E456</f>
        <v>-468685</v>
      </c>
      <c r="F458" s="49">
        <f>+F443-F456</f>
        <v>-377360</v>
      </c>
      <c r="G458" s="49">
        <f>+G443-G456</f>
        <v>-152977</v>
      </c>
      <c r="H458" s="49">
        <f>+H443-H456</f>
        <v>162849</v>
      </c>
      <c r="I458" s="49">
        <f>+I443-I456</f>
        <v>471672</v>
      </c>
      <c r="J458" s="49">
        <f>+J443-J456</f>
        <v>-358601</v>
      </c>
      <c r="K458" s="49">
        <f>+K443-K456</f>
        <v>820188</v>
      </c>
    </row>
    <row r="459" spans="2:13" ht="7.5" customHeight="1">
      <c r="B459" s="85"/>
      <c r="C459" s="2"/>
      <c r="D459" s="2"/>
      <c r="E459" s="2"/>
      <c r="F459" s="2"/>
      <c r="G459" s="2"/>
      <c r="H459" s="2"/>
      <c r="I459" s="2"/>
      <c r="J459" s="2"/>
      <c r="K459" s="2"/>
    </row>
    <row r="460" spans="2:13" ht="20.100000000000001" customHeight="1" thickBot="1">
      <c r="B460" s="81" t="s">
        <v>626</v>
      </c>
      <c r="C460" s="478">
        <v>1110251</v>
      </c>
      <c r="D460" s="478">
        <v>1222388</v>
      </c>
      <c r="E460" s="478">
        <v>606819</v>
      </c>
      <c r="F460" s="478">
        <f>D460+F458</f>
        <v>845028</v>
      </c>
      <c r="G460" s="478">
        <f>F460+G458</f>
        <v>692051</v>
      </c>
      <c r="H460" s="478">
        <f>G460+H458</f>
        <v>854900</v>
      </c>
      <c r="I460" s="478">
        <f>H460+I458</f>
        <v>1326572</v>
      </c>
      <c r="J460" s="478">
        <f>I460+J458</f>
        <v>967971</v>
      </c>
      <c r="K460" s="478">
        <f>J460+K458</f>
        <v>1788159</v>
      </c>
    </row>
    <row r="461" spans="2:13" ht="15.75" thickTop="1">
      <c r="B461" s="4"/>
      <c r="C461" s="86">
        <f>+C460/C456</f>
        <v>0.40756467249854078</v>
      </c>
      <c r="D461" s="86">
        <f>+D460/D456</f>
        <v>0.58067350997876133</v>
      </c>
      <c r="E461" s="86">
        <f>+E460/E456</f>
        <v>0.2653860485132199</v>
      </c>
      <c r="F461" s="86">
        <f>+F460/F456</f>
        <v>0.37560439189219225</v>
      </c>
      <c r="G461" s="86">
        <f>+G460/G456</f>
        <v>0.28496128806186666</v>
      </c>
      <c r="H461" s="86">
        <f>+H460/H456</f>
        <v>0.33643519578883407</v>
      </c>
      <c r="I461" s="86">
        <f>+I460/I456</f>
        <v>0.54978552689927851</v>
      </c>
      <c r="J461" s="86">
        <f>+J460/J456</f>
        <v>0.29449511893182689</v>
      </c>
      <c r="K461" s="86">
        <f>+K460/K456</f>
        <v>0.82750353092311191</v>
      </c>
    </row>
    <row r="462" spans="2:13">
      <c r="B462" s="4"/>
      <c r="C462" s="86"/>
      <c r="D462" s="86"/>
      <c r="E462" s="86"/>
      <c r="F462" s="86"/>
      <c r="G462" s="86"/>
      <c r="H462" s="86"/>
      <c r="I462" s="86"/>
      <c r="J462" s="86"/>
      <c r="K462" s="86"/>
    </row>
    <row r="463" spans="2:13" ht="7.5" customHeight="1">
      <c r="B463" s="4"/>
      <c r="C463" s="2"/>
      <c r="D463" s="2"/>
      <c r="E463" s="2"/>
      <c r="F463" s="2"/>
      <c r="G463" s="2"/>
      <c r="H463" s="2"/>
      <c r="I463" s="2"/>
      <c r="J463" s="2"/>
      <c r="K463" s="2"/>
    </row>
    <row r="464" spans="2:13">
      <c r="B464" s="1"/>
      <c r="C464" s="2"/>
      <c r="D464" s="2"/>
      <c r="E464" s="2"/>
      <c r="F464" s="2"/>
      <c r="G464" s="2"/>
      <c r="H464" s="2"/>
      <c r="I464" s="2"/>
      <c r="J464" s="2"/>
      <c r="K464" s="2"/>
    </row>
    <row r="465" spans="2:11">
      <c r="B465" s="1"/>
      <c r="C465" s="2"/>
      <c r="D465" s="2"/>
      <c r="E465" s="2"/>
      <c r="F465" s="2"/>
      <c r="G465" s="2"/>
      <c r="H465" s="2"/>
      <c r="I465" s="2"/>
      <c r="J465" s="2"/>
      <c r="K465" s="2"/>
    </row>
    <row r="466" spans="2:11">
      <c r="B466" s="1"/>
      <c r="C466" s="2"/>
      <c r="D466" s="2"/>
      <c r="E466" s="2"/>
      <c r="F466" s="2"/>
      <c r="G466" s="2"/>
      <c r="H466" s="2"/>
      <c r="I466" s="2"/>
      <c r="J466" s="2"/>
      <c r="K466" s="2"/>
    </row>
    <row r="467" spans="2:11">
      <c r="B467" s="1"/>
      <c r="C467" s="2"/>
      <c r="D467" s="2"/>
      <c r="E467" s="2"/>
      <c r="F467" s="2"/>
      <c r="G467" s="2"/>
      <c r="H467" s="2"/>
      <c r="I467" s="2"/>
      <c r="J467" s="2"/>
      <c r="K467" s="2"/>
    </row>
    <row r="468" spans="2:11">
      <c r="B468" s="1"/>
      <c r="C468" s="2"/>
      <c r="D468" s="2"/>
      <c r="E468" s="2"/>
      <c r="F468" s="2"/>
      <c r="G468" s="2"/>
      <c r="H468" s="2"/>
      <c r="I468" s="2"/>
      <c r="J468" s="2"/>
      <c r="K468" s="2"/>
    </row>
    <row r="469" spans="2:11">
      <c r="B469" s="1"/>
      <c r="C469" s="2"/>
      <c r="D469" s="2"/>
      <c r="E469" s="2"/>
      <c r="F469" s="2"/>
      <c r="G469" s="2"/>
      <c r="H469" s="2"/>
      <c r="I469" s="2"/>
      <c r="J469" s="2"/>
      <c r="K469" s="2"/>
    </row>
    <row r="470" spans="2:11">
      <c r="B470" s="1"/>
      <c r="C470" s="2"/>
      <c r="D470" s="2"/>
      <c r="E470" s="2"/>
      <c r="F470" s="2"/>
      <c r="G470" s="2"/>
      <c r="H470" s="2"/>
      <c r="I470" s="2"/>
      <c r="J470" s="2"/>
      <c r="K470" s="2"/>
    </row>
    <row r="471" spans="2:11">
      <c r="B471" s="1"/>
      <c r="C471" s="2"/>
      <c r="D471" s="2"/>
      <c r="E471" s="2"/>
      <c r="F471" s="2"/>
      <c r="G471" s="2"/>
      <c r="H471" s="2"/>
      <c r="I471" s="2"/>
      <c r="J471" s="2"/>
      <c r="K471" s="2"/>
    </row>
    <row r="472" spans="2:11">
      <c r="B472" s="1"/>
      <c r="C472" s="2"/>
      <c r="D472" s="2"/>
      <c r="E472" s="2"/>
      <c r="F472" s="2"/>
      <c r="G472" s="2"/>
      <c r="H472" s="2"/>
      <c r="I472" s="2"/>
      <c r="J472" s="2"/>
      <c r="K472" s="2"/>
    </row>
    <row r="473" spans="2:11">
      <c r="B473" s="1"/>
      <c r="C473" s="2"/>
      <c r="D473" s="2"/>
      <c r="E473" s="2"/>
      <c r="F473" s="2"/>
      <c r="G473" s="2"/>
      <c r="H473" s="2"/>
      <c r="I473" s="2"/>
      <c r="J473" s="2"/>
      <c r="K473" s="2"/>
    </row>
    <row r="474" spans="2:11">
      <c r="B474" s="1"/>
      <c r="C474" s="2"/>
      <c r="D474" s="2"/>
      <c r="E474" s="2"/>
      <c r="F474" s="2"/>
      <c r="G474" s="2"/>
      <c r="H474" s="2"/>
      <c r="I474" s="2"/>
      <c r="J474" s="2"/>
      <c r="K474" s="2"/>
    </row>
    <row r="475" spans="2:11">
      <c r="B475" s="1"/>
      <c r="C475" s="2"/>
      <c r="D475" s="2"/>
      <c r="E475" s="2"/>
      <c r="F475" s="2"/>
      <c r="G475" s="2"/>
      <c r="H475" s="2"/>
      <c r="I475" s="2"/>
      <c r="J475" s="2"/>
      <c r="K475" s="2"/>
    </row>
    <row r="478" spans="2:11" ht="18.75">
      <c r="B478" s="621" t="s">
        <v>629</v>
      </c>
      <c r="C478" s="621"/>
      <c r="D478" s="621"/>
      <c r="E478" s="621"/>
      <c r="F478" s="621"/>
      <c r="G478" s="621"/>
      <c r="H478" s="621"/>
      <c r="I478" s="621"/>
      <c r="J478" s="621"/>
      <c r="K478" s="621"/>
    </row>
    <row r="479" spans="2:11">
      <c r="B479" s="43"/>
      <c r="C479" s="2"/>
      <c r="D479" s="2"/>
      <c r="E479" s="2"/>
      <c r="F479" s="2"/>
      <c r="G479" s="2"/>
      <c r="H479" s="2"/>
      <c r="I479" s="2"/>
      <c r="J479" s="2"/>
      <c r="K479" s="2"/>
    </row>
    <row r="480" spans="2:11" ht="12.75" customHeight="1">
      <c r="B480" s="626" t="s">
        <v>630</v>
      </c>
      <c r="C480" s="626"/>
      <c r="D480" s="626"/>
      <c r="E480" s="626"/>
      <c r="F480" s="626"/>
      <c r="G480" s="626"/>
      <c r="H480" s="626"/>
      <c r="I480" s="626"/>
      <c r="J480" s="626"/>
      <c r="K480" s="626"/>
    </row>
    <row r="481" spans="2:11" ht="12.75" customHeight="1">
      <c r="B481" s="626"/>
      <c r="C481" s="626"/>
      <c r="D481" s="626"/>
      <c r="E481" s="626"/>
      <c r="F481" s="626"/>
      <c r="G481" s="626"/>
      <c r="H481" s="626"/>
      <c r="I481" s="626"/>
      <c r="J481" s="626"/>
      <c r="K481" s="626"/>
    </row>
    <row r="482" spans="2:11" ht="18.75" customHeight="1">
      <c r="B482" s="626"/>
      <c r="C482" s="626"/>
      <c r="D482" s="626"/>
      <c r="E482" s="626"/>
      <c r="F482" s="626"/>
      <c r="G482" s="626"/>
      <c r="H482" s="626"/>
      <c r="I482" s="626"/>
      <c r="J482" s="626"/>
      <c r="K482" s="626"/>
    </row>
    <row r="483" spans="2:11">
      <c r="B483" s="4"/>
      <c r="C483" s="43"/>
      <c r="D483" s="406"/>
      <c r="E483" s="43" t="s">
        <v>841</v>
      </c>
      <c r="F483" s="568"/>
      <c r="G483" s="43" t="s">
        <v>842</v>
      </c>
      <c r="H483" s="406"/>
      <c r="I483" s="406"/>
      <c r="J483" s="406"/>
      <c r="K483" s="406"/>
    </row>
    <row r="484" spans="2:11">
      <c r="B484" s="43"/>
      <c r="C484" s="43" t="s">
        <v>810</v>
      </c>
      <c r="D484" s="43" t="s">
        <v>840</v>
      </c>
      <c r="E484" s="43" t="s">
        <v>595</v>
      </c>
      <c r="F484" s="43" t="s">
        <v>841</v>
      </c>
      <c r="G484" s="169" t="str">
        <f>'Fund Cover Sheets'!$M$1</f>
        <v>Adopted</v>
      </c>
      <c r="H484" s="43" t="s">
        <v>843</v>
      </c>
      <c r="I484" s="43" t="s">
        <v>844</v>
      </c>
      <c r="J484" s="43" t="s">
        <v>845</v>
      </c>
      <c r="K484" s="43" t="s">
        <v>846</v>
      </c>
    </row>
    <row r="485" spans="2:11" ht="15.75" thickBot="1">
      <c r="B485" s="44"/>
      <c r="C485" s="45" t="s">
        <v>1</v>
      </c>
      <c r="D485" s="45" t="s">
        <v>1</v>
      </c>
      <c r="E485" s="45" t="s">
        <v>565</v>
      </c>
      <c r="F485" s="45" t="s">
        <v>19</v>
      </c>
      <c r="G485" s="45" t="s">
        <v>565</v>
      </c>
      <c r="H485" s="45" t="s">
        <v>19</v>
      </c>
      <c r="I485" s="45" t="s">
        <v>19</v>
      </c>
      <c r="J485" s="45" t="s">
        <v>19</v>
      </c>
      <c r="K485" s="45" t="s">
        <v>19</v>
      </c>
    </row>
    <row r="486" spans="2:11">
      <c r="B486" s="1"/>
      <c r="C486" s="52"/>
      <c r="D486" s="2"/>
      <c r="E486" s="2"/>
      <c r="F486" s="2"/>
      <c r="G486" s="2"/>
      <c r="H486" s="2"/>
      <c r="I486" s="2"/>
      <c r="J486" s="2"/>
      <c r="K486" s="2"/>
    </row>
    <row r="487" spans="2:11">
      <c r="B487" s="83" t="s">
        <v>1357</v>
      </c>
      <c r="C487" s="2"/>
      <c r="D487" s="2"/>
      <c r="E487" s="2"/>
      <c r="F487" s="2"/>
      <c r="G487" s="2"/>
      <c r="H487" s="2"/>
      <c r="I487" s="2"/>
      <c r="J487" s="2"/>
      <c r="K487" s="2"/>
    </row>
    <row r="488" spans="2:11" ht="20.100000000000001" customHeight="1">
      <c r="B488" s="148" t="s">
        <v>597</v>
      </c>
      <c r="C488" s="49">
        <f>SUM('Budget Detail FY 2019-26'!L827:L828)</f>
        <v>702474</v>
      </c>
      <c r="D488" s="49">
        <f>SUM('Budget Detail FY 2019-26'!M827:M828)</f>
        <v>0</v>
      </c>
      <c r="E488" s="49">
        <f>SUM('Budget Detail FY 2019-26'!N827:N828)</f>
        <v>0</v>
      </c>
      <c r="F488" s="49">
        <f>SUM('Budget Detail FY 2019-26'!O827:O828)</f>
        <v>0</v>
      </c>
      <c r="G488" s="49">
        <f>SUM('Budget Detail FY 2019-26'!P827:P828)</f>
        <v>0</v>
      </c>
      <c r="H488" s="49">
        <f>SUM('Budget Detail FY 2019-26'!Q827:Q828)</f>
        <v>0</v>
      </c>
      <c r="I488" s="49">
        <f>SUM('Budget Detail FY 2019-26'!R827:R828)</f>
        <v>0</v>
      </c>
      <c r="J488" s="49">
        <f>SUM('Budget Detail FY 2019-26'!S827:S828)</f>
        <v>0</v>
      </c>
      <c r="K488" s="49">
        <f>SUM('Budget Detail FY 2019-26'!T827:T828)</f>
        <v>0</v>
      </c>
    </row>
    <row r="489" spans="2:11" ht="20.100000000000001" customHeight="1">
      <c r="B489" s="148" t="s">
        <v>631</v>
      </c>
      <c r="C489" s="2">
        <f>SUM('Budget Detail FY 2019-26'!L829:L842)</f>
        <v>161691</v>
      </c>
      <c r="D489" s="2">
        <f>SUM('Budget Detail FY 2019-26'!M829:M842)</f>
        <v>41044</v>
      </c>
      <c r="E489" s="2">
        <f>SUM('Budget Detail FY 2019-26'!N829:N842)</f>
        <v>33858</v>
      </c>
      <c r="F489" s="2">
        <f>SUM('Budget Detail FY 2019-26'!O829:O842)</f>
        <v>15625</v>
      </c>
      <c r="G489" s="2">
        <f>SUM('Budget Detail FY 2019-26'!P829:P842)</f>
        <v>25760</v>
      </c>
      <c r="H489" s="2">
        <f>SUM('Budget Detail FY 2019-26'!Q829:Q842)</f>
        <v>24354</v>
      </c>
      <c r="I489" s="2">
        <f>SUM('Budget Detail FY 2019-26'!R829:R842)</f>
        <v>5454</v>
      </c>
      <c r="J489" s="2">
        <f>SUM('Budget Detail FY 2019-26'!S829:S842)</f>
        <v>5454</v>
      </c>
      <c r="K489" s="2">
        <f>SUM('Budget Detail FY 2019-26'!T829:T842)</f>
        <v>0</v>
      </c>
    </row>
    <row r="490" spans="2:11" ht="20.100000000000001" customHeight="1">
      <c r="B490" s="148" t="s">
        <v>603</v>
      </c>
      <c r="C490" s="2">
        <f>'Budget Detail FY 2019-26'!L843</f>
        <v>3426</v>
      </c>
      <c r="D490" s="2">
        <f>'Budget Detail FY 2019-26'!M843</f>
        <v>0</v>
      </c>
      <c r="E490" s="2">
        <f>'Budget Detail FY 2019-26'!N843</f>
        <v>0</v>
      </c>
      <c r="F490" s="2">
        <f>'Budget Detail FY 2019-26'!O843</f>
        <v>0</v>
      </c>
      <c r="G490" s="2">
        <f>'Budget Detail FY 2019-26'!P843</f>
        <v>0</v>
      </c>
      <c r="H490" s="2">
        <f>'Budget Detail FY 2019-26'!Q843</f>
        <v>0</v>
      </c>
      <c r="I490" s="2">
        <f>'Budget Detail FY 2019-26'!R843</f>
        <v>0</v>
      </c>
      <c r="J490" s="2">
        <f>'Budget Detail FY 2019-26'!S843</f>
        <v>0</v>
      </c>
      <c r="K490" s="2">
        <f>'Budget Detail FY 2019-26'!T843</f>
        <v>0</v>
      </c>
    </row>
    <row r="491" spans="2:11" ht="20.100000000000001" customHeight="1" thickBot="1">
      <c r="B491" s="82" t="s">
        <v>1327</v>
      </c>
      <c r="C491" s="480">
        <f t="shared" ref="C491:K491" si="60">SUM(C488:C490)</f>
        <v>867591</v>
      </c>
      <c r="D491" s="480">
        <f t="shared" si="60"/>
        <v>41044</v>
      </c>
      <c r="E491" s="480">
        <f t="shared" si="60"/>
        <v>33858</v>
      </c>
      <c r="F491" s="480">
        <f t="shared" si="60"/>
        <v>15625</v>
      </c>
      <c r="G491" s="480">
        <f t="shared" si="60"/>
        <v>25760</v>
      </c>
      <c r="H491" s="480">
        <f t="shared" si="60"/>
        <v>24354</v>
      </c>
      <c r="I491" s="480">
        <f t="shared" si="60"/>
        <v>5454</v>
      </c>
      <c r="J491" s="480">
        <f t="shared" si="60"/>
        <v>5454</v>
      </c>
      <c r="K491" s="480">
        <f t="shared" si="60"/>
        <v>0</v>
      </c>
    </row>
    <row r="492" spans="2:11">
      <c r="B492" s="1"/>
      <c r="C492" s="2"/>
      <c r="D492" s="2"/>
      <c r="E492" s="2"/>
      <c r="F492" s="2"/>
      <c r="G492" s="2"/>
      <c r="H492" s="2"/>
      <c r="I492" s="2"/>
      <c r="J492" s="2"/>
      <c r="K492" s="2"/>
    </row>
    <row r="493" spans="2:11">
      <c r="B493" s="83" t="s">
        <v>435</v>
      </c>
      <c r="C493" s="2"/>
      <c r="D493" s="2"/>
      <c r="E493" s="2"/>
      <c r="F493" s="2"/>
      <c r="G493" s="2"/>
      <c r="H493" s="2"/>
      <c r="I493" s="2"/>
      <c r="J493" s="2"/>
      <c r="K493" s="2"/>
    </row>
    <row r="494" spans="2:11" ht="20.100000000000001" customHeight="1">
      <c r="B494" s="148" t="s">
        <v>608</v>
      </c>
      <c r="C494" s="49">
        <f>'Budget Detail FY 2019-26'!L847</f>
        <v>4795</v>
      </c>
      <c r="D494" s="49">
        <f>'Budget Detail FY 2019-26'!M847</f>
        <v>5035</v>
      </c>
      <c r="E494" s="49">
        <f>'Budget Detail FY 2019-26'!N847</f>
        <v>5287</v>
      </c>
      <c r="F494" s="49">
        <f>'Budget Detail FY 2019-26'!O847</f>
        <v>5290</v>
      </c>
      <c r="G494" s="49">
        <f>'Budget Detail FY 2019-26'!P847</f>
        <v>0</v>
      </c>
      <c r="H494" s="49">
        <f>'Budget Detail FY 2019-26'!Q847</f>
        <v>0</v>
      </c>
      <c r="I494" s="49">
        <f>'Budget Detail FY 2019-26'!R847</f>
        <v>0</v>
      </c>
      <c r="J494" s="49">
        <f>'Budget Detail FY 2019-26'!S847</f>
        <v>0</v>
      </c>
      <c r="K494" s="49">
        <f>'Budget Detail FY 2019-26'!T847</f>
        <v>0</v>
      </c>
    </row>
    <row r="495" spans="2:11" ht="20.100000000000001" customHeight="1">
      <c r="B495" s="148" t="s">
        <v>610</v>
      </c>
      <c r="C495" s="2">
        <f>SUM('Budget Detail FY 2019-26'!L848:L856)</f>
        <v>372760</v>
      </c>
      <c r="D495" s="2">
        <f>SUM('Budget Detail FY 2019-26'!M848:M856)</f>
        <v>0</v>
      </c>
      <c r="E495" s="2">
        <f>SUM('Budget Detail FY 2019-26'!N848:N856)</f>
        <v>235000</v>
      </c>
      <c r="F495" s="2">
        <f>SUM('Budget Detail FY 2019-26'!O848:O856)</f>
        <v>218977</v>
      </c>
      <c r="G495" s="2">
        <f>SUM('Budget Detail FY 2019-26'!P848:P856)</f>
        <v>5000</v>
      </c>
      <c r="H495" s="2">
        <f>SUM('Budget Detail FY 2019-26'!Q848:Q856)</f>
        <v>74000</v>
      </c>
      <c r="I495" s="2">
        <f>SUM('Budget Detail FY 2019-26'!R848:R856)</f>
        <v>0</v>
      </c>
      <c r="J495" s="2">
        <f>SUM('Budget Detail FY 2019-26'!S848:S856)</f>
        <v>0</v>
      </c>
      <c r="K495" s="2">
        <f>SUM('Budget Detail FY 2019-26'!T848:T856)</f>
        <v>0</v>
      </c>
    </row>
    <row r="496" spans="2:11" ht="20.100000000000001" customHeight="1" thickBot="1">
      <c r="B496" s="82" t="s">
        <v>612</v>
      </c>
      <c r="C496" s="480">
        <f>SUM(C494:C495)</f>
        <v>377555</v>
      </c>
      <c r="D496" s="480">
        <f t="shared" ref="D496:K496" si="61">SUM(D494:D495)</f>
        <v>5035</v>
      </c>
      <c r="E496" s="480">
        <f t="shared" si="61"/>
        <v>240287</v>
      </c>
      <c r="F496" s="480">
        <f t="shared" si="61"/>
        <v>224267</v>
      </c>
      <c r="G496" s="480">
        <f t="shared" si="61"/>
        <v>5000</v>
      </c>
      <c r="H496" s="480">
        <f t="shared" si="61"/>
        <v>74000</v>
      </c>
      <c r="I496" s="480">
        <f t="shared" si="61"/>
        <v>0</v>
      </c>
      <c r="J496" s="480">
        <f t="shared" si="61"/>
        <v>0</v>
      </c>
      <c r="K496" s="480">
        <f t="shared" si="61"/>
        <v>0</v>
      </c>
    </row>
    <row r="497" spans="2:11">
      <c r="B497" s="83"/>
      <c r="C497" s="2"/>
      <c r="D497" s="2"/>
      <c r="E497" s="2"/>
      <c r="F497" s="2"/>
      <c r="G497" s="2"/>
      <c r="H497" s="2"/>
      <c r="I497" s="2"/>
      <c r="J497" s="2"/>
      <c r="K497" s="2"/>
    </row>
    <row r="498" spans="2:11" ht="20.100000000000001" customHeight="1">
      <c r="B498" s="147" t="s">
        <v>613</v>
      </c>
      <c r="C498" s="49">
        <f>+C491-C496</f>
        <v>490036</v>
      </c>
      <c r="D498" s="49">
        <f>+D491-D496</f>
        <v>36009</v>
      </c>
      <c r="E498" s="49">
        <f>+E491-E496</f>
        <v>-206429</v>
      </c>
      <c r="F498" s="49">
        <f>+F491-F496</f>
        <v>-208642</v>
      </c>
      <c r="G498" s="49">
        <f>+G491-G496</f>
        <v>20760</v>
      </c>
      <c r="H498" s="49">
        <f>+H491-H496</f>
        <v>-49646</v>
      </c>
      <c r="I498" s="49">
        <f>+I491-I496</f>
        <v>5454</v>
      </c>
      <c r="J498" s="49">
        <f>+J491-J496</f>
        <v>5454</v>
      </c>
      <c r="K498" s="49">
        <f>+K491-K496</f>
        <v>0</v>
      </c>
    </row>
    <row r="499" spans="2:11">
      <c r="B499" s="85"/>
      <c r="C499" s="2"/>
      <c r="D499" s="2"/>
      <c r="E499" s="2"/>
      <c r="F499" s="2"/>
      <c r="G499" s="2"/>
      <c r="H499" s="2"/>
      <c r="I499" s="2"/>
      <c r="J499" s="2"/>
      <c r="K499" s="2"/>
    </row>
    <row r="500" spans="2:11" ht="20.100000000000001" customHeight="1" thickBot="1">
      <c r="B500" s="81" t="s">
        <v>614</v>
      </c>
      <c r="C500" s="478">
        <v>211832</v>
      </c>
      <c r="D500" s="478">
        <v>247841</v>
      </c>
      <c r="E500" s="478">
        <v>39244</v>
      </c>
      <c r="F500" s="478">
        <f>D500+F498</f>
        <v>39199</v>
      </c>
      <c r="G500" s="478">
        <f>F500+G498</f>
        <v>59959</v>
      </c>
      <c r="H500" s="478">
        <f>G500+H498</f>
        <v>10313</v>
      </c>
      <c r="I500" s="478">
        <f>H500+I498</f>
        <v>15767</v>
      </c>
      <c r="J500" s="478">
        <f>I500+J498</f>
        <v>21221</v>
      </c>
      <c r="K500" s="478">
        <f>J500+K498</f>
        <v>21221</v>
      </c>
    </row>
    <row r="501" spans="2:11" ht="15.75" thickTop="1">
      <c r="B501" s="4"/>
      <c r="C501" s="2"/>
      <c r="D501" s="2"/>
      <c r="E501" s="2"/>
      <c r="F501" s="2"/>
      <c r="G501" s="2"/>
      <c r="H501" s="2"/>
      <c r="I501" s="2"/>
      <c r="J501" s="2"/>
      <c r="K501" s="2"/>
    </row>
    <row r="502" spans="2:11">
      <c r="B502" s="4"/>
      <c r="C502" s="2"/>
      <c r="D502" s="2"/>
      <c r="E502" s="2"/>
      <c r="F502" s="2"/>
      <c r="G502" s="2"/>
      <c r="H502" s="2"/>
      <c r="I502" s="2"/>
      <c r="J502" s="2"/>
      <c r="K502" s="2"/>
    </row>
    <row r="503" spans="2:11">
      <c r="B503" s="1"/>
      <c r="C503" s="2"/>
      <c r="D503" s="2"/>
      <c r="E503" s="2"/>
      <c r="F503" s="2"/>
      <c r="G503" s="2"/>
      <c r="H503" s="2"/>
      <c r="I503" s="2"/>
      <c r="J503" s="2"/>
      <c r="K503" s="2"/>
    </row>
    <row r="504" spans="2:11">
      <c r="B504" s="1"/>
      <c r="C504" s="2"/>
      <c r="D504" s="2"/>
      <c r="E504" s="2"/>
      <c r="F504" s="2"/>
      <c r="G504" s="2"/>
      <c r="H504" s="2"/>
      <c r="I504" s="2"/>
      <c r="J504" s="2"/>
      <c r="K504" s="2"/>
    </row>
    <row r="505" spans="2:11">
      <c r="B505" s="1"/>
      <c r="C505" s="2"/>
      <c r="D505" s="2"/>
      <c r="E505" s="2"/>
      <c r="F505" s="2"/>
      <c r="G505" s="2"/>
      <c r="H505" s="2"/>
      <c r="I505" s="2"/>
      <c r="J505" s="2"/>
      <c r="K505" s="2"/>
    </row>
    <row r="506" spans="2:11">
      <c r="B506" s="1"/>
      <c r="C506" s="2"/>
      <c r="D506" s="2"/>
      <c r="E506" s="2"/>
      <c r="F506" s="2"/>
      <c r="G506" s="2"/>
      <c r="H506" s="2"/>
      <c r="I506" s="2"/>
      <c r="J506" s="2"/>
      <c r="K506" s="2"/>
    </row>
    <row r="507" spans="2:11">
      <c r="B507" s="1"/>
      <c r="C507" s="2"/>
      <c r="D507" s="2"/>
      <c r="E507" s="2"/>
      <c r="F507" s="2"/>
      <c r="G507" s="2"/>
      <c r="H507" s="2"/>
      <c r="I507" s="2"/>
      <c r="J507" s="2"/>
      <c r="K507" s="2"/>
    </row>
    <row r="508" spans="2:11">
      <c r="B508" s="1"/>
      <c r="C508" s="2"/>
      <c r="D508" s="2"/>
      <c r="E508" s="2"/>
      <c r="F508" s="2"/>
      <c r="G508" s="2"/>
      <c r="H508" s="2"/>
      <c r="I508" s="2"/>
      <c r="J508" s="2"/>
      <c r="K508" s="2"/>
    </row>
    <row r="509" spans="2:11">
      <c r="B509" s="1"/>
      <c r="C509" s="2"/>
      <c r="D509" s="2"/>
      <c r="E509" s="2"/>
      <c r="F509" s="2"/>
      <c r="G509" s="2"/>
      <c r="H509" s="2"/>
      <c r="I509" s="2"/>
      <c r="J509" s="2"/>
      <c r="K509" s="2"/>
    </row>
    <row r="510" spans="2:11">
      <c r="B510" s="1"/>
      <c r="C510" s="2"/>
      <c r="D510" s="2"/>
      <c r="E510" s="2"/>
      <c r="F510" s="2"/>
      <c r="G510" s="2"/>
      <c r="H510" s="2"/>
      <c r="I510" s="2"/>
      <c r="J510" s="2"/>
      <c r="K510" s="2"/>
    </row>
    <row r="511" spans="2:11">
      <c r="B511" s="1"/>
      <c r="C511" s="2"/>
      <c r="D511" s="2"/>
      <c r="E511" s="2"/>
      <c r="F511" s="2"/>
      <c r="G511" s="2"/>
      <c r="H511" s="2"/>
      <c r="I511" s="2"/>
      <c r="J511" s="2"/>
      <c r="K511" s="2"/>
    </row>
    <row r="512" spans="2:11">
      <c r="B512" s="1"/>
      <c r="C512" s="2"/>
      <c r="D512" s="2"/>
      <c r="E512" s="2"/>
      <c r="F512" s="2"/>
      <c r="G512" s="2"/>
      <c r="H512" s="2"/>
      <c r="I512" s="2"/>
      <c r="J512" s="2"/>
      <c r="K512" s="2"/>
    </row>
    <row r="513" spans="2:13">
      <c r="B513" s="1"/>
      <c r="C513" s="2"/>
      <c r="D513" s="2"/>
      <c r="E513" s="2"/>
      <c r="F513" s="2"/>
      <c r="G513" s="2"/>
      <c r="H513" s="2"/>
      <c r="I513" s="2"/>
      <c r="J513" s="2"/>
      <c r="K513" s="2"/>
    </row>
    <row r="516" spans="2:13" ht="18.75" customHeight="1">
      <c r="B516" s="621" t="s">
        <v>632</v>
      </c>
      <c r="C516" s="621"/>
      <c r="D516" s="621"/>
      <c r="E516" s="621"/>
      <c r="F516" s="621"/>
      <c r="G516" s="621"/>
      <c r="H516" s="621"/>
      <c r="I516" s="621"/>
      <c r="J516" s="621"/>
      <c r="K516" s="621"/>
    </row>
    <row r="517" spans="2:13">
      <c r="B517" s="43"/>
      <c r="C517" s="2"/>
      <c r="D517" s="2"/>
      <c r="E517" s="2"/>
      <c r="F517" s="2"/>
      <c r="G517" s="2"/>
      <c r="H517" s="2"/>
      <c r="I517" s="2"/>
      <c r="J517" s="2"/>
      <c r="K517" s="2"/>
    </row>
    <row r="518" spans="2:13" ht="12.75" customHeight="1">
      <c r="B518" s="622" t="s">
        <v>633</v>
      </c>
      <c r="C518" s="622"/>
      <c r="D518" s="622"/>
      <c r="E518" s="622"/>
      <c r="F518" s="622"/>
      <c r="G518" s="622"/>
      <c r="H518" s="622"/>
      <c r="I518" s="622"/>
      <c r="J518" s="622"/>
      <c r="K518" s="622"/>
    </row>
    <row r="519" spans="2:13" ht="12.75" customHeight="1">
      <c r="B519" s="622"/>
      <c r="C519" s="622"/>
      <c r="D519" s="622"/>
      <c r="E519" s="622"/>
      <c r="F519" s="622"/>
      <c r="G519" s="622"/>
      <c r="H519" s="622"/>
      <c r="I519" s="622"/>
      <c r="J519" s="622"/>
      <c r="K519" s="622"/>
    </row>
    <row r="520" spans="2:13" ht="12.75" customHeight="1">
      <c r="B520" s="622"/>
      <c r="C520" s="622"/>
      <c r="D520" s="622"/>
      <c r="E520" s="622"/>
      <c r="F520" s="622"/>
      <c r="G520" s="622"/>
      <c r="H520" s="622"/>
      <c r="I520" s="622"/>
      <c r="J520" s="622"/>
      <c r="K520" s="622"/>
    </row>
    <row r="521" spans="2:13" ht="23.25" customHeight="1">
      <c r="B521" s="622"/>
      <c r="C521" s="622"/>
      <c r="D521" s="622"/>
      <c r="E521" s="622"/>
      <c r="F521" s="622"/>
      <c r="G521" s="622"/>
      <c r="H521" s="622"/>
      <c r="I521" s="622"/>
      <c r="J521" s="622"/>
      <c r="K521" s="622"/>
    </row>
    <row r="522" spans="2:13">
      <c r="B522" s="4"/>
      <c r="C522" s="43"/>
      <c r="D522" s="406"/>
      <c r="E522" s="43" t="s">
        <v>841</v>
      </c>
      <c r="F522" s="568"/>
      <c r="G522" s="43" t="s">
        <v>842</v>
      </c>
      <c r="H522" s="406"/>
      <c r="I522" s="406"/>
      <c r="J522" s="406"/>
      <c r="K522" s="406"/>
    </row>
    <row r="523" spans="2:13">
      <c r="B523" s="43"/>
      <c r="C523" s="43" t="s">
        <v>810</v>
      </c>
      <c r="D523" s="43" t="s">
        <v>840</v>
      </c>
      <c r="E523" s="43" t="s">
        <v>595</v>
      </c>
      <c r="F523" s="43" t="s">
        <v>841</v>
      </c>
      <c r="G523" s="169" t="str">
        <f>'Fund Cover Sheets'!$M$1</f>
        <v>Adopted</v>
      </c>
      <c r="H523" s="43" t="s">
        <v>843</v>
      </c>
      <c r="I523" s="43" t="s">
        <v>844</v>
      </c>
      <c r="J523" s="43" t="s">
        <v>845</v>
      </c>
      <c r="K523" s="43" t="s">
        <v>846</v>
      </c>
    </row>
    <row r="524" spans="2:13" ht="15.75" thickBot="1">
      <c r="B524" s="44"/>
      <c r="C524" s="45" t="s">
        <v>1</v>
      </c>
      <c r="D524" s="45" t="s">
        <v>1</v>
      </c>
      <c r="E524" s="45" t="s">
        <v>565</v>
      </c>
      <c r="F524" s="45" t="s">
        <v>19</v>
      </c>
      <c r="G524" s="45" t="s">
        <v>565</v>
      </c>
      <c r="H524" s="45" t="s">
        <v>19</v>
      </c>
      <c r="I524" s="45" t="s">
        <v>19</v>
      </c>
      <c r="J524" s="45" t="s">
        <v>19</v>
      </c>
      <c r="K524" s="45" t="s">
        <v>19</v>
      </c>
    </row>
    <row r="525" spans="2:13" ht="7.5" customHeight="1">
      <c r="B525" s="1"/>
      <c r="C525" s="52"/>
      <c r="D525" s="2"/>
      <c r="E525" s="2"/>
      <c r="F525" s="2"/>
      <c r="G525" s="2"/>
      <c r="H525" s="2"/>
      <c r="I525" s="2"/>
      <c r="J525" s="2"/>
      <c r="K525" s="2"/>
    </row>
    <row r="526" spans="2:13">
      <c r="B526" s="83" t="s">
        <v>1357</v>
      </c>
      <c r="C526" s="2"/>
      <c r="D526" s="2"/>
      <c r="E526" s="2"/>
      <c r="F526" s="2"/>
      <c r="G526" s="2"/>
      <c r="H526" s="2"/>
      <c r="I526" s="2"/>
      <c r="J526" s="2"/>
      <c r="K526" s="2"/>
    </row>
    <row r="527" spans="2:13" ht="20.100000000000001" customHeight="1">
      <c r="B527" s="148" t="s">
        <v>597</v>
      </c>
      <c r="C527" s="49">
        <f>'Budget Detail FY 2019-26'!L867+'Budget Detail FY 2019-26'!L866</f>
        <v>81815</v>
      </c>
      <c r="D527" s="49">
        <f>'Budget Detail FY 2019-26'!M867+'Budget Detail FY 2019-26'!M866</f>
        <v>0</v>
      </c>
      <c r="E527" s="49">
        <f>'Budget Detail FY 2019-26'!N867+'Budget Detail FY 2019-26'!N866</f>
        <v>0</v>
      </c>
      <c r="F527" s="49">
        <f>'Budget Detail FY 2019-26'!O867+'Budget Detail FY 2019-26'!O866</f>
        <v>0</v>
      </c>
      <c r="G527" s="49">
        <f>'Budget Detail FY 2019-26'!P867+'Budget Detail FY 2019-26'!P866</f>
        <v>334250</v>
      </c>
      <c r="H527" s="49">
        <f>'Budget Detail FY 2019-26'!Q867+'Budget Detail FY 2019-26'!Q866</f>
        <v>0</v>
      </c>
      <c r="I527" s="49">
        <f>'Budget Detail FY 2019-26'!R867+'Budget Detail FY 2019-26'!R866</f>
        <v>0</v>
      </c>
      <c r="J527" s="49">
        <f>'Budget Detail FY 2019-26'!S867+'Budget Detail FY 2019-26'!S866</f>
        <v>0</v>
      </c>
      <c r="K527" s="49">
        <f>'Budget Detail FY 2019-26'!T867+'Budget Detail FY 2019-26'!T866</f>
        <v>0</v>
      </c>
      <c r="M527" s="148"/>
    </row>
    <row r="528" spans="2:13" ht="20.100000000000001" customHeight="1">
      <c r="B528" s="148" t="s">
        <v>600</v>
      </c>
      <c r="C528" s="2">
        <f>SUM('Budget Detail FY 2019-26'!L868:L871)</f>
        <v>579155</v>
      </c>
      <c r="D528" s="2">
        <f>SUM('Budget Detail FY 2019-26'!M868:M871)</f>
        <v>527941</v>
      </c>
      <c r="E528" s="2">
        <f>SUM('Budget Detail FY 2019-26'!N868:N871)</f>
        <v>650000</v>
      </c>
      <c r="F528" s="2">
        <f>SUM('Budget Detail FY 2019-26'!O868:O871)</f>
        <v>319033</v>
      </c>
      <c r="G528" s="2">
        <f>SUM('Budget Detail FY 2019-26'!P868:P871)</f>
        <v>650000</v>
      </c>
      <c r="H528" s="2">
        <f>SUM('Budget Detail FY 2019-26'!Q868:Q871)</f>
        <v>650000</v>
      </c>
      <c r="I528" s="2">
        <f>SUM('Budget Detail FY 2019-26'!R868:R871)</f>
        <v>650000</v>
      </c>
      <c r="J528" s="2">
        <f>SUM('Budget Detail FY 2019-26'!S868:S871)</f>
        <v>650000</v>
      </c>
      <c r="K528" s="2">
        <f>SUM('Budget Detail FY 2019-26'!T868:T871)</f>
        <v>650000</v>
      </c>
      <c r="M528" s="148"/>
    </row>
    <row r="529" spans="2:13" ht="20.100000000000001" customHeight="1">
      <c r="B529" s="148" t="s">
        <v>601</v>
      </c>
      <c r="C529" s="2">
        <f>'Budget Detail FY 2019-26'!L872</f>
        <v>1534</v>
      </c>
      <c r="D529" s="2">
        <f>'Budget Detail FY 2019-26'!M872</f>
        <v>1333</v>
      </c>
      <c r="E529" s="2">
        <f>'Budget Detail FY 2019-26'!N872</f>
        <v>1300</v>
      </c>
      <c r="F529" s="2">
        <f>'Budget Detail FY 2019-26'!O872</f>
        <v>250</v>
      </c>
      <c r="G529" s="2">
        <f>'Budget Detail FY 2019-26'!P872</f>
        <v>250</v>
      </c>
      <c r="H529" s="2">
        <f>'Budget Detail FY 2019-26'!Q872</f>
        <v>1000</v>
      </c>
      <c r="I529" s="2">
        <f>'Budget Detail FY 2019-26'!R872</f>
        <v>1000</v>
      </c>
      <c r="J529" s="2">
        <f>'Budget Detail FY 2019-26'!S872</f>
        <v>1000</v>
      </c>
      <c r="K529" s="2">
        <f>'Budget Detail FY 2019-26'!T872</f>
        <v>1000</v>
      </c>
      <c r="M529" s="148"/>
    </row>
    <row r="530" spans="2:13" ht="20.100000000000001" customHeight="1">
      <c r="B530" s="148" t="s">
        <v>602</v>
      </c>
      <c r="C530" s="2">
        <f>SUM('Budget Detail FY 2019-26'!L873:L873)</f>
        <v>23137</v>
      </c>
      <c r="D530" s="2">
        <f>SUM('Budget Detail FY 2019-26'!M873:M873)</f>
        <v>14147</v>
      </c>
      <c r="E530" s="2">
        <f>SUM('Budget Detail FY 2019-26'!N873:N873)</f>
        <v>0</v>
      </c>
      <c r="F530" s="2">
        <f>SUM('Budget Detail FY 2019-26'!O873:O873)</f>
        <v>5040</v>
      </c>
      <c r="G530" s="2">
        <f>SUM('Budget Detail FY 2019-26'!P873:P873)</f>
        <v>0</v>
      </c>
      <c r="H530" s="2">
        <f>SUM('Budget Detail FY 2019-26'!Q873:Q873)</f>
        <v>0</v>
      </c>
      <c r="I530" s="2">
        <f>SUM('Budget Detail FY 2019-26'!R873:R873)</f>
        <v>0</v>
      </c>
      <c r="J530" s="2">
        <f>SUM('Budget Detail FY 2019-26'!S873:S873)</f>
        <v>0</v>
      </c>
      <c r="K530" s="2">
        <f>SUM('Budget Detail FY 2019-26'!T873:T873)</f>
        <v>0</v>
      </c>
      <c r="M530" s="148"/>
    </row>
    <row r="531" spans="2:13" ht="20.100000000000001" customHeight="1">
      <c r="B531" s="148" t="s">
        <v>603</v>
      </c>
      <c r="C531" s="2">
        <f>SUM('Budget Detail FY 2019-26'!L874:L878)</f>
        <v>208720</v>
      </c>
      <c r="D531" s="2">
        <f>SUM('Budget Detail FY 2019-26'!M874:M878)</f>
        <v>223430</v>
      </c>
      <c r="E531" s="2">
        <f>SUM('Budget Detail FY 2019-26'!N874:N878)</f>
        <v>226716</v>
      </c>
      <c r="F531" s="2">
        <f>SUM('Budget Detail FY 2019-26'!O874:O878)</f>
        <v>65760</v>
      </c>
      <c r="G531" s="2">
        <f>SUM('Budget Detail FY 2019-26'!P874:P878)</f>
        <v>223709</v>
      </c>
      <c r="H531" s="2">
        <f>SUM('Budget Detail FY 2019-26'!Q874:Q878)</f>
        <v>225781</v>
      </c>
      <c r="I531" s="2">
        <f>SUM('Budget Detail FY 2019-26'!R874:R878)</f>
        <v>227936</v>
      </c>
      <c r="J531" s="2">
        <f>SUM('Budget Detail FY 2019-26'!S874:S878)</f>
        <v>230178</v>
      </c>
      <c r="K531" s="2">
        <f>SUM('Budget Detail FY 2019-26'!T874:T878)</f>
        <v>232509</v>
      </c>
      <c r="M531" s="148"/>
    </row>
    <row r="532" spans="2:13" s="523" customFormat="1" ht="20.100000000000001" customHeight="1">
      <c r="B532" s="562" t="s">
        <v>1327</v>
      </c>
      <c r="C532" s="561">
        <f>SUM(C527:C531)</f>
        <v>894361</v>
      </c>
      <c r="D532" s="561">
        <f>SUM(D527:D531)</f>
        <v>766851</v>
      </c>
      <c r="E532" s="561">
        <f t="shared" ref="E532:F532" si="62">SUM(E527:E531)</f>
        <v>878016</v>
      </c>
      <c r="F532" s="561">
        <f t="shared" si="62"/>
        <v>390083</v>
      </c>
      <c r="G532" s="561">
        <f>SUM(G527:G531)</f>
        <v>1208209</v>
      </c>
      <c r="H532" s="561">
        <f t="shared" ref="H532:K532" si="63">SUM(H527:H531)</f>
        <v>876781</v>
      </c>
      <c r="I532" s="561">
        <f t="shared" si="63"/>
        <v>878936</v>
      </c>
      <c r="J532" s="561">
        <f t="shared" si="63"/>
        <v>881178</v>
      </c>
      <c r="K532" s="561">
        <f t="shared" si="63"/>
        <v>883509</v>
      </c>
      <c r="M532" s="148"/>
    </row>
    <row r="533" spans="2:13" s="523" customFormat="1" ht="6.95" customHeight="1">
      <c r="B533" s="148"/>
      <c r="C533" s="2"/>
      <c r="D533" s="2"/>
      <c r="E533" s="2"/>
      <c r="F533" s="2"/>
      <c r="G533" s="2"/>
      <c r="H533" s="2"/>
      <c r="I533" s="2"/>
      <c r="J533" s="2"/>
      <c r="K533" s="2"/>
      <c r="M533" s="148"/>
    </row>
    <row r="534" spans="2:13" ht="20.100000000000001" customHeight="1">
      <c r="B534" s="148" t="s">
        <v>604</v>
      </c>
      <c r="C534" s="2">
        <f>'Budget Detail FY 2019-26'!L881</f>
        <v>1274699</v>
      </c>
      <c r="D534" s="2">
        <f>'Budget Detail FY 2019-26'!M881</f>
        <v>1410988</v>
      </c>
      <c r="E534" s="2">
        <f>'Budget Detail FY 2019-26'!N881</f>
        <v>1369284</v>
      </c>
      <c r="F534" s="2">
        <f>'Budget Detail FY 2019-26'!O881</f>
        <v>1596578</v>
      </c>
      <c r="G534" s="2">
        <f>'Budget Detail FY 2019-26'!P881</f>
        <v>1434849</v>
      </c>
      <c r="H534" s="2">
        <f>'Budget Detail FY 2019-26'!Q881</f>
        <v>1972210</v>
      </c>
      <c r="I534" s="2">
        <f>'Budget Detail FY 2019-26'!R881</f>
        <v>2025209</v>
      </c>
      <c r="J534" s="2">
        <f>'Budget Detail FY 2019-26'!S881</f>
        <v>2097101</v>
      </c>
      <c r="K534" s="2">
        <f>'Budget Detail FY 2019-26'!T881</f>
        <v>2178263</v>
      </c>
    </row>
    <row r="535" spans="2:13" ht="20.100000000000001" customHeight="1" thickBot="1">
      <c r="B535" s="82" t="s">
        <v>1342</v>
      </c>
      <c r="C535" s="480">
        <f>C532+C534</f>
        <v>2169060</v>
      </c>
      <c r="D535" s="480">
        <f>D532+D534</f>
        <v>2177839</v>
      </c>
      <c r="E535" s="480">
        <f t="shared" ref="E535:F535" si="64">E532+E534</f>
        <v>2247300</v>
      </c>
      <c r="F535" s="480">
        <f t="shared" si="64"/>
        <v>1986661</v>
      </c>
      <c r="G535" s="480">
        <f>G532+G534</f>
        <v>2643058</v>
      </c>
      <c r="H535" s="480">
        <f t="shared" ref="H535:K535" si="65">H532+H534</f>
        <v>2848991</v>
      </c>
      <c r="I535" s="480">
        <f t="shared" si="65"/>
        <v>2904145</v>
      </c>
      <c r="J535" s="480">
        <f t="shared" si="65"/>
        <v>2978279</v>
      </c>
      <c r="K535" s="480">
        <f t="shared" si="65"/>
        <v>3061772</v>
      </c>
    </row>
    <row r="536" spans="2:13" ht="7.5" customHeight="1">
      <c r="B536" s="1"/>
      <c r="C536" s="2"/>
      <c r="D536" s="2"/>
      <c r="E536" s="2"/>
      <c r="F536" s="2"/>
      <c r="G536" s="2"/>
      <c r="H536" s="2"/>
      <c r="I536" s="2"/>
      <c r="J536" s="2"/>
      <c r="K536" s="2"/>
    </row>
    <row r="537" spans="2:13">
      <c r="B537" s="83" t="s">
        <v>435</v>
      </c>
      <c r="C537" s="2"/>
      <c r="D537" s="2"/>
      <c r="E537" s="2"/>
      <c r="F537" s="2"/>
      <c r="G537" s="2"/>
      <c r="H537" s="2"/>
      <c r="I537" s="2"/>
      <c r="J537" s="2"/>
      <c r="K537" s="2"/>
    </row>
    <row r="538" spans="2:13" ht="20.100000000000001" customHeight="1">
      <c r="B538" s="148" t="s">
        <v>606</v>
      </c>
      <c r="C538" s="49">
        <f>SUM('Budget Detail FY 2019-26'!L887:L889)+SUM('Budget Detail FY 2019-26'!L915:L919)</f>
        <v>972011</v>
      </c>
      <c r="D538" s="49">
        <f>SUM('Budget Detail FY 2019-26'!M887:M889)+SUM('Budget Detail FY 2019-26'!M915:M919)</f>
        <v>1043046</v>
      </c>
      <c r="E538" s="49">
        <f>SUM('Budget Detail FY 2019-26'!N887:N889)+SUM('Budget Detail FY 2019-26'!N915:N919)</f>
        <v>1172012</v>
      </c>
      <c r="F538" s="49">
        <f>SUM('Budget Detail FY 2019-26'!O887:O889)+SUM('Budget Detail FY 2019-26'!O915:O919)</f>
        <v>1041000</v>
      </c>
      <c r="G538" s="49">
        <f>SUM('Budget Detail FY 2019-26'!P887:P889)+SUM('Budget Detail FY 2019-26'!P915:P919)</f>
        <v>1232462</v>
      </c>
      <c r="H538" s="49">
        <f>SUM('Budget Detail FY 2019-26'!Q887:Q889)+SUM('Budget Detail FY 2019-26'!Q915:Q919)</f>
        <v>1263189</v>
      </c>
      <c r="I538" s="49">
        <f>SUM('Budget Detail FY 2019-26'!R887:R889)+SUM('Budget Detail FY 2019-26'!R915:R919)</f>
        <v>1292131</v>
      </c>
      <c r="J538" s="49">
        <f>SUM('Budget Detail FY 2019-26'!S887:S889)+SUM('Budget Detail FY 2019-26'!S915:S919)</f>
        <v>1327269</v>
      </c>
      <c r="K538" s="49">
        <f>SUM('Budget Detail FY 2019-26'!T887:T889)+SUM('Budget Detail FY 2019-26'!T915:T919)</f>
        <v>1363402</v>
      </c>
      <c r="M538" s="148"/>
    </row>
    <row r="539" spans="2:13" ht="20.100000000000001" customHeight="1">
      <c r="B539" s="148" t="s">
        <v>607</v>
      </c>
      <c r="C539" s="2">
        <f>SUM('Budget Detail FY 2019-26'!L890:L895)+SUM('Budget Detail FY 2019-26'!L920:L925)</f>
        <v>393482</v>
      </c>
      <c r="D539" s="2">
        <f>SUM('Budget Detail FY 2019-26'!M890:M895)+SUM('Budget Detail FY 2019-26'!M920:M925)</f>
        <v>438889</v>
      </c>
      <c r="E539" s="2">
        <f>SUM('Budget Detail FY 2019-26'!N890:N895)+SUM('Budget Detail FY 2019-26'!N920:N925)</f>
        <v>485000</v>
      </c>
      <c r="F539" s="2">
        <f>SUM('Budget Detail FY 2019-26'!O890:O895)+SUM('Budget Detail FY 2019-26'!O920:O925)</f>
        <v>445410</v>
      </c>
      <c r="G539" s="2">
        <f>SUM('Budget Detail FY 2019-26'!P890:P895)+SUM('Budget Detail FY 2019-26'!P920:P925)</f>
        <v>511964</v>
      </c>
      <c r="H539" s="2">
        <f>SUM('Budget Detail FY 2019-26'!Q890:Q895)+SUM('Budget Detail FY 2019-26'!Q920:Q925)</f>
        <v>545999</v>
      </c>
      <c r="I539" s="2">
        <f>SUM('Budget Detail FY 2019-26'!R890:R895)+SUM('Budget Detail FY 2019-26'!R920:R925)</f>
        <v>580017</v>
      </c>
      <c r="J539" s="2">
        <f>SUM('Budget Detail FY 2019-26'!S890:S895)+SUM('Budget Detail FY 2019-26'!S920:S925)</f>
        <v>617128</v>
      </c>
      <c r="K539" s="2">
        <f>SUM('Budget Detail FY 2019-26'!T890:T895)+SUM('Budget Detail FY 2019-26'!T920:T925)</f>
        <v>653711</v>
      </c>
      <c r="M539" s="148"/>
    </row>
    <row r="540" spans="2:13" ht="20.100000000000001" customHeight="1">
      <c r="B540" s="148" t="s">
        <v>608</v>
      </c>
      <c r="C540" s="2">
        <f>SUM('Budget Detail FY 2019-26'!L896:L905)+SUM('Budget Detail FY 2019-26'!L926:L938)</f>
        <v>355673</v>
      </c>
      <c r="D540" s="2">
        <f>SUM('Budget Detail FY 2019-26'!M896:M905)+SUM('Budget Detail FY 2019-26'!M926:M938)</f>
        <v>269209</v>
      </c>
      <c r="E540" s="2">
        <f>SUM('Budget Detail FY 2019-26'!N896:N905)+SUM('Budget Detail FY 2019-26'!N926:N938)</f>
        <v>452565</v>
      </c>
      <c r="F540" s="2">
        <f>SUM('Budget Detail FY 2019-26'!O896:O905)+SUM('Budget Detail FY 2019-26'!O926:O938)</f>
        <v>547720</v>
      </c>
      <c r="G540" s="2">
        <f>SUM('Budget Detail FY 2019-26'!P896:P905)+SUM('Budget Detail FY 2019-26'!P926:P938)</f>
        <v>423588</v>
      </c>
      <c r="H540" s="2">
        <f>SUM('Budget Detail FY 2019-26'!Q896:Q905)+SUM('Budget Detail FY 2019-26'!Q926:Q938)</f>
        <v>495231</v>
      </c>
      <c r="I540" s="2">
        <f>SUM('Budget Detail FY 2019-26'!R896:R905)+SUM('Budget Detail FY 2019-26'!R926:R938)</f>
        <v>485790</v>
      </c>
      <c r="J540" s="2">
        <f>SUM('Budget Detail FY 2019-26'!S896:S905)+SUM('Budget Detail FY 2019-26'!S926:S938)</f>
        <v>485926</v>
      </c>
      <c r="K540" s="2">
        <f>SUM('Budget Detail FY 2019-26'!T896:T905)+SUM('Budget Detail FY 2019-26'!T926:T938)</f>
        <v>494831</v>
      </c>
      <c r="M540" s="148"/>
    </row>
    <row r="541" spans="2:13" ht="20.100000000000001" customHeight="1">
      <c r="B541" s="148" t="s">
        <v>609</v>
      </c>
      <c r="C541" s="2">
        <f>SUM('Budget Detail FY 2019-26'!L906:L911)+SUM('Budget Detail FY 2019-26'!L939:L944)</f>
        <v>468833</v>
      </c>
      <c r="D541" s="2">
        <f>SUM('Budget Detail FY 2019-26'!M906:M911)+SUM('Budget Detail FY 2019-26'!M939:M944)</f>
        <v>468126</v>
      </c>
      <c r="E541" s="2">
        <f>SUM('Budget Detail FY 2019-26'!N906:N911)+SUM('Budget Detail FY 2019-26'!N939:N944)</f>
        <v>507185</v>
      </c>
      <c r="F541" s="2">
        <f>SUM('Budget Detail FY 2019-26'!O906:O911)+SUM('Budget Detail FY 2019-26'!O939:O944)</f>
        <v>291016</v>
      </c>
      <c r="G541" s="2">
        <f>SUM('Budget Detail FY 2019-26'!P906:P911)+SUM('Budget Detail FY 2019-26'!P939:P944)</f>
        <v>548044</v>
      </c>
      <c r="H541" s="2">
        <f>SUM('Budget Detail FY 2019-26'!Q906:Q911)+SUM('Budget Detail FY 2019-26'!Q939:Q944)</f>
        <v>544572</v>
      </c>
      <c r="I541" s="2">
        <f>SUM('Budget Detail FY 2019-26'!R906:R911)+SUM('Budget Detail FY 2019-26'!R939:R944)</f>
        <v>546207</v>
      </c>
      <c r="J541" s="2">
        <f>SUM('Budget Detail FY 2019-26'!S906:S911)+SUM('Budget Detail FY 2019-26'!S939:S944)</f>
        <v>547956</v>
      </c>
      <c r="K541" s="2">
        <f>SUM('Budget Detail FY 2019-26'!T906:T911)+SUM('Budget Detail FY 2019-26'!T939:T944)</f>
        <v>549828</v>
      </c>
      <c r="M541" s="148"/>
    </row>
    <row r="542" spans="2:13" ht="20.100000000000001" customHeight="1" thickBot="1">
      <c r="B542" s="82" t="s">
        <v>612</v>
      </c>
      <c r="C542" s="480">
        <f t="shared" ref="C542:K542" si="66">SUM(C538:C541)</f>
        <v>2189999</v>
      </c>
      <c r="D542" s="480">
        <f t="shared" si="66"/>
        <v>2219270</v>
      </c>
      <c r="E542" s="480">
        <f t="shared" si="66"/>
        <v>2616762</v>
      </c>
      <c r="F542" s="480">
        <f t="shared" si="66"/>
        <v>2325146</v>
      </c>
      <c r="G542" s="480">
        <f t="shared" si="66"/>
        <v>2716058</v>
      </c>
      <c r="H542" s="480">
        <f t="shared" si="66"/>
        <v>2848991</v>
      </c>
      <c r="I542" s="480">
        <f t="shared" si="66"/>
        <v>2904145</v>
      </c>
      <c r="J542" s="480">
        <f t="shared" si="66"/>
        <v>2978279</v>
      </c>
      <c r="K542" s="480">
        <f t="shared" si="66"/>
        <v>3061772</v>
      </c>
    </row>
    <row r="543" spans="2:13">
      <c r="B543" s="83"/>
      <c r="C543" s="2"/>
      <c r="D543" s="2"/>
      <c r="E543" s="2"/>
      <c r="F543" s="2"/>
      <c r="G543" s="2"/>
      <c r="H543" s="2"/>
      <c r="I543" s="2"/>
      <c r="J543" s="2"/>
      <c r="K543" s="2"/>
    </row>
    <row r="544" spans="2:13" ht="20.100000000000001" customHeight="1">
      <c r="B544" s="147" t="s">
        <v>613</v>
      </c>
      <c r="C544" s="49">
        <f>+C535-C542</f>
        <v>-20939</v>
      </c>
      <c r="D544" s="49">
        <f>+D535-D542</f>
        <v>-41431</v>
      </c>
      <c r="E544" s="49">
        <f>+E535-E542</f>
        <v>-369462</v>
      </c>
      <c r="F544" s="49">
        <f>+F535-F542</f>
        <v>-338485</v>
      </c>
      <c r="G544" s="49">
        <f>+G535-G542</f>
        <v>-73000</v>
      </c>
      <c r="H544" s="49">
        <f>+H535-H542</f>
        <v>0</v>
      </c>
      <c r="I544" s="49">
        <f>+I535-I542</f>
        <v>0</v>
      </c>
      <c r="J544" s="49">
        <f>+J535-J542</f>
        <v>0</v>
      </c>
      <c r="K544" s="49">
        <f>+K535-K542</f>
        <v>0</v>
      </c>
    </row>
    <row r="545" spans="2:11">
      <c r="B545" s="85"/>
      <c r="C545" s="2"/>
      <c r="D545" s="2"/>
      <c r="E545" s="2"/>
      <c r="F545" s="2"/>
      <c r="G545" s="2"/>
      <c r="H545" s="2"/>
      <c r="I545" s="2"/>
      <c r="J545" s="2"/>
      <c r="K545" s="2"/>
    </row>
    <row r="546" spans="2:11" ht="20.100000000000001" customHeight="1" thickBot="1">
      <c r="B546" s="81" t="s">
        <v>614</v>
      </c>
      <c r="C546" s="478">
        <v>452914</v>
      </c>
      <c r="D546" s="478">
        <v>411485</v>
      </c>
      <c r="E546" s="478">
        <v>0</v>
      </c>
      <c r="F546" s="478">
        <f>D546+F544</f>
        <v>73000</v>
      </c>
      <c r="G546" s="478">
        <f>F546+G544</f>
        <v>0</v>
      </c>
      <c r="H546" s="478">
        <f>G546+H544</f>
        <v>0</v>
      </c>
      <c r="I546" s="478">
        <f>H546+I544</f>
        <v>0</v>
      </c>
      <c r="J546" s="478">
        <f>I546+J544</f>
        <v>0</v>
      </c>
      <c r="K546" s="478">
        <f>J546+K544</f>
        <v>0</v>
      </c>
    </row>
    <row r="547" spans="2:11" ht="15.75" thickTop="1">
      <c r="B547" s="4"/>
      <c r="C547" s="86">
        <f>+C546/C542</f>
        <v>0.20681014009595439</v>
      </c>
      <c r="D547" s="86">
        <f>+D546/D542</f>
        <v>0.18541457326057667</v>
      </c>
      <c r="E547" s="86">
        <f>+E546/E542</f>
        <v>0</v>
      </c>
      <c r="F547" s="86">
        <f>+F546/F542</f>
        <v>3.1395877936267226E-2</v>
      </c>
      <c r="G547" s="86">
        <f>+G546/G542</f>
        <v>0</v>
      </c>
      <c r="H547" s="86">
        <f>+H546/H542</f>
        <v>0</v>
      </c>
      <c r="I547" s="86">
        <f>+I546/I542</f>
        <v>0</v>
      </c>
      <c r="J547" s="86">
        <f>+J546/J542</f>
        <v>0</v>
      </c>
      <c r="K547" s="86">
        <f>+K546/K542</f>
        <v>0</v>
      </c>
    </row>
    <row r="549" spans="2:11">
      <c r="B549" s="1"/>
      <c r="C549" s="2"/>
      <c r="D549" s="2"/>
      <c r="E549" s="2"/>
      <c r="F549" s="2"/>
      <c r="G549" s="2"/>
      <c r="H549" s="2"/>
      <c r="I549" s="2"/>
      <c r="J549" s="2"/>
      <c r="K549" s="2"/>
    </row>
    <row r="550" spans="2:11">
      <c r="B550" s="1"/>
      <c r="C550" s="2"/>
      <c r="D550" s="2"/>
      <c r="E550" s="2"/>
      <c r="F550" s="2"/>
      <c r="G550" s="2"/>
      <c r="H550" s="2"/>
      <c r="I550" s="2"/>
      <c r="J550" s="2"/>
      <c r="K550" s="2"/>
    </row>
    <row r="551" spans="2:11">
      <c r="B551" s="1"/>
      <c r="C551" s="2"/>
      <c r="D551" s="2"/>
      <c r="E551" s="2"/>
      <c r="F551" s="2"/>
      <c r="G551" s="2"/>
      <c r="H551" s="2"/>
      <c r="I551" s="2"/>
      <c r="J551" s="2"/>
      <c r="K551" s="2"/>
    </row>
    <row r="552" spans="2:11">
      <c r="B552" s="1"/>
      <c r="C552" s="2"/>
      <c r="D552" s="2"/>
      <c r="E552" s="2"/>
      <c r="F552" s="2"/>
      <c r="G552" s="2"/>
      <c r="H552" s="2"/>
      <c r="I552" s="2"/>
      <c r="J552" s="2"/>
      <c r="K552" s="2"/>
    </row>
    <row r="553" spans="2:11">
      <c r="B553" s="1"/>
      <c r="C553" s="2"/>
      <c r="D553" s="2"/>
      <c r="E553" s="2"/>
      <c r="F553" s="2"/>
      <c r="G553" s="2"/>
      <c r="H553" s="2"/>
      <c r="I553" s="2"/>
      <c r="J553" s="2"/>
      <c r="K553" s="2"/>
    </row>
    <row r="554" spans="2:11">
      <c r="B554" s="1"/>
      <c r="C554" s="2"/>
      <c r="D554" s="2"/>
      <c r="E554" s="2"/>
      <c r="F554" s="2"/>
      <c r="G554" s="2"/>
      <c r="H554" s="2"/>
      <c r="I554" s="2"/>
      <c r="J554" s="2"/>
      <c r="K554" s="2"/>
    </row>
    <row r="555" spans="2:11">
      <c r="B555" s="1"/>
      <c r="C555" s="2"/>
      <c r="D555" s="2"/>
      <c r="E555" s="2"/>
      <c r="F555" s="2"/>
      <c r="G555" s="2"/>
      <c r="H555" s="2"/>
      <c r="I555" s="2"/>
      <c r="J555" s="2"/>
      <c r="K555" s="2"/>
    </row>
    <row r="556" spans="2:11">
      <c r="B556" s="1"/>
      <c r="C556" s="2"/>
      <c r="D556" s="2"/>
      <c r="E556" s="2"/>
      <c r="F556" s="2"/>
      <c r="G556" s="2"/>
      <c r="H556" s="2"/>
      <c r="I556" s="2"/>
      <c r="J556" s="2"/>
      <c r="K556" s="2"/>
    </row>
    <row r="557" spans="2:11">
      <c r="B557" s="1"/>
      <c r="C557" s="2"/>
      <c r="D557" s="2"/>
      <c r="E557" s="2"/>
      <c r="F557" s="2"/>
      <c r="G557" s="2"/>
      <c r="H557" s="2"/>
      <c r="I557" s="2"/>
      <c r="J557" s="2"/>
      <c r="K557" s="2"/>
    </row>
    <row r="558" spans="2:11">
      <c r="B558" s="1"/>
      <c r="C558" s="2"/>
      <c r="D558" s="2"/>
      <c r="E558" s="2"/>
      <c r="F558" s="2"/>
      <c r="G558" s="2"/>
      <c r="H558" s="2"/>
      <c r="I558" s="2"/>
      <c r="J558" s="2"/>
      <c r="K558" s="2"/>
    </row>
    <row r="561" spans="2:13" ht="18.75" customHeight="1">
      <c r="B561" s="621" t="s">
        <v>634</v>
      </c>
      <c r="C561" s="621"/>
      <c r="D561" s="621"/>
      <c r="E561" s="621"/>
      <c r="F561" s="621"/>
      <c r="G561" s="621"/>
      <c r="H561" s="621"/>
      <c r="I561" s="621"/>
      <c r="J561" s="621"/>
      <c r="K561" s="621"/>
    </row>
    <row r="562" spans="2:13" ht="7.5" customHeight="1">
      <c r="B562" s="43"/>
      <c r="C562" s="2"/>
      <c r="D562" s="2"/>
      <c r="E562" s="2"/>
      <c r="F562" s="2"/>
      <c r="G562" s="2"/>
      <c r="H562" s="2"/>
      <c r="I562" s="2"/>
      <c r="J562" s="2"/>
      <c r="K562" s="2"/>
    </row>
    <row r="563" spans="2:13" ht="12.75" customHeight="1">
      <c r="B563" s="622" t="s">
        <v>635</v>
      </c>
      <c r="C563" s="622"/>
      <c r="D563" s="622"/>
      <c r="E563" s="622"/>
      <c r="F563" s="622"/>
      <c r="G563" s="622"/>
      <c r="H563" s="622"/>
      <c r="I563" s="622"/>
      <c r="J563" s="622"/>
      <c r="K563" s="622"/>
    </row>
    <row r="564" spans="2:13" ht="12.75" customHeight="1">
      <c r="B564" s="622"/>
      <c r="C564" s="622"/>
      <c r="D564" s="622"/>
      <c r="E564" s="622"/>
      <c r="F564" s="622"/>
      <c r="G564" s="622"/>
      <c r="H564" s="622"/>
      <c r="I564" s="622"/>
      <c r="J564" s="622"/>
      <c r="K564" s="622"/>
    </row>
    <row r="565" spans="2:13" ht="12.75" customHeight="1">
      <c r="B565" s="622"/>
      <c r="C565" s="622"/>
      <c r="D565" s="622"/>
      <c r="E565" s="622"/>
      <c r="F565" s="622"/>
      <c r="G565" s="622"/>
      <c r="H565" s="622"/>
      <c r="I565" s="622"/>
      <c r="J565" s="622"/>
      <c r="K565" s="622"/>
    </row>
    <row r="566" spans="2:13">
      <c r="B566" s="4"/>
      <c r="C566" s="43"/>
      <c r="D566" s="406"/>
      <c r="E566" s="43" t="s">
        <v>841</v>
      </c>
      <c r="F566" s="568"/>
      <c r="G566" s="43" t="s">
        <v>842</v>
      </c>
      <c r="H566" s="406"/>
      <c r="I566" s="406"/>
      <c r="J566" s="406"/>
      <c r="K566" s="406"/>
    </row>
    <row r="567" spans="2:13">
      <c r="B567" s="43"/>
      <c r="C567" s="43" t="s">
        <v>810</v>
      </c>
      <c r="D567" s="43" t="s">
        <v>840</v>
      </c>
      <c r="E567" s="43" t="s">
        <v>595</v>
      </c>
      <c r="F567" s="43" t="s">
        <v>841</v>
      </c>
      <c r="G567" s="169" t="str">
        <f>'Fund Cover Sheets'!$M$1</f>
        <v>Adopted</v>
      </c>
      <c r="H567" s="43" t="s">
        <v>843</v>
      </c>
      <c r="I567" s="43" t="s">
        <v>844</v>
      </c>
      <c r="J567" s="43" t="s">
        <v>845</v>
      </c>
      <c r="K567" s="43" t="s">
        <v>846</v>
      </c>
    </row>
    <row r="568" spans="2:13" ht="15.75" thickBot="1">
      <c r="B568" s="44"/>
      <c r="C568" s="45" t="s">
        <v>1</v>
      </c>
      <c r="D568" s="45" t="s">
        <v>1</v>
      </c>
      <c r="E568" s="45" t="s">
        <v>565</v>
      </c>
      <c r="F568" s="45" t="s">
        <v>19</v>
      </c>
      <c r="G568" s="45" t="s">
        <v>565</v>
      </c>
      <c r="H568" s="45" t="s">
        <v>19</v>
      </c>
      <c r="I568" s="45" t="s">
        <v>19</v>
      </c>
      <c r="J568" s="45" t="s">
        <v>19</v>
      </c>
      <c r="K568" s="45" t="s">
        <v>19</v>
      </c>
    </row>
    <row r="569" spans="2:13">
      <c r="B569" s="1"/>
      <c r="C569" s="52"/>
      <c r="D569" s="2"/>
      <c r="E569" s="2"/>
      <c r="F569" s="2"/>
      <c r="G569" s="2"/>
      <c r="H569" s="2"/>
      <c r="I569" s="2"/>
      <c r="J569" s="2"/>
      <c r="K569" s="2"/>
    </row>
    <row r="570" spans="2:13">
      <c r="B570" s="83" t="s">
        <v>1357</v>
      </c>
      <c r="C570" s="2"/>
      <c r="D570" s="2"/>
      <c r="E570" s="2"/>
      <c r="F570" s="2"/>
      <c r="G570" s="2"/>
      <c r="H570" s="2"/>
      <c r="I570" s="2"/>
      <c r="J570" s="2"/>
      <c r="K570" s="2"/>
      <c r="M570" s="147"/>
    </row>
    <row r="571" spans="2:13" ht="20.100000000000001" customHeight="1">
      <c r="B571" s="147" t="s">
        <v>596</v>
      </c>
      <c r="C571" s="49">
        <f>SUM('Budget Detail FY 2019-26'!L960:L961)</f>
        <v>1457087</v>
      </c>
      <c r="D571" s="49">
        <f>SUM('Budget Detail FY 2019-26'!M960:M961)</f>
        <v>1497431</v>
      </c>
      <c r="E571" s="49">
        <f>SUM('Budget Detail FY 2019-26'!N960:N961)</f>
        <v>1562000</v>
      </c>
      <c r="F571" s="49">
        <f>SUM('Budget Detail FY 2019-26'!O960:O961)</f>
        <v>1561523</v>
      </c>
      <c r="G571" s="49">
        <f>SUM('Budget Detail FY 2019-26'!P960:P961)</f>
        <v>1612758</v>
      </c>
      <c r="H571" s="49">
        <f>SUM('Budget Detail FY 2019-26'!Q960:Q961)</f>
        <v>1643112</v>
      </c>
      <c r="I571" s="49">
        <f>SUM('Budget Detail FY 2019-26'!R960:R961)</f>
        <v>1686453</v>
      </c>
      <c r="J571" s="49">
        <f>SUM('Budget Detail FY 2019-26'!S960:S961)</f>
        <v>1708438</v>
      </c>
      <c r="K571" s="49">
        <f>SUM('Budget Detail FY 2019-26'!T960:T961)</f>
        <v>874221</v>
      </c>
      <c r="M571" s="147"/>
    </row>
    <row r="572" spans="2:13" ht="20.100000000000001" customHeight="1">
      <c r="B572" s="147" t="s">
        <v>597</v>
      </c>
      <c r="C572" s="2">
        <f>SUM('Budget Detail FY 2019-26'!L962:L964)</f>
        <v>30564</v>
      </c>
      <c r="D572" s="2">
        <f>SUM('Budget Detail FY 2019-26'!M962:M964)</f>
        <v>27011</v>
      </c>
      <c r="E572" s="2">
        <f>SUM('Budget Detail FY 2019-26'!N962:N964)</f>
        <v>25250</v>
      </c>
      <c r="F572" s="2">
        <f>SUM('Budget Detail FY 2019-26'!O962:O964)</f>
        <v>26901</v>
      </c>
      <c r="G572" s="2">
        <f>SUM('Budget Detail FY 2019-26'!P962:P964)</f>
        <v>26401</v>
      </c>
      <c r="H572" s="2">
        <f>SUM('Budget Detail FY 2019-26'!Q962:Q964)</f>
        <v>26401</v>
      </c>
      <c r="I572" s="2">
        <f>SUM('Budget Detail FY 2019-26'!R962:R964)</f>
        <v>26401</v>
      </c>
      <c r="J572" s="2">
        <f>SUM('Budget Detail FY 2019-26'!S962:S964)</f>
        <v>26401</v>
      </c>
      <c r="K572" s="2">
        <f>SUM('Budget Detail FY 2019-26'!T962:T964)</f>
        <v>26401</v>
      </c>
      <c r="M572" s="148"/>
    </row>
    <row r="573" spans="2:13" ht="20.100000000000001" customHeight="1">
      <c r="B573" s="148" t="s">
        <v>599</v>
      </c>
      <c r="C573" s="2">
        <f>'Budget Detail FY 2019-26'!L965</f>
        <v>9234</v>
      </c>
      <c r="D573" s="2">
        <f>'Budget Detail FY 2019-26'!M965</f>
        <v>7552</v>
      </c>
      <c r="E573" s="2">
        <f>'Budget Detail FY 2019-26'!N965</f>
        <v>8500</v>
      </c>
      <c r="F573" s="2">
        <f>'Budget Detail FY 2019-26'!O965</f>
        <v>3500</v>
      </c>
      <c r="G573" s="2">
        <f>'Budget Detail FY 2019-26'!P965</f>
        <v>8500</v>
      </c>
      <c r="H573" s="2">
        <f>'Budget Detail FY 2019-26'!Q965</f>
        <v>8500</v>
      </c>
      <c r="I573" s="2">
        <f>'Budget Detail FY 2019-26'!R965</f>
        <v>8500</v>
      </c>
      <c r="J573" s="2">
        <f>'Budget Detail FY 2019-26'!S965</f>
        <v>8500</v>
      </c>
      <c r="K573" s="2">
        <f>'Budget Detail FY 2019-26'!T965</f>
        <v>8500</v>
      </c>
      <c r="M573" s="148"/>
    </row>
    <row r="574" spans="2:13" ht="20.100000000000001" customHeight="1">
      <c r="B574" s="148" t="s">
        <v>600</v>
      </c>
      <c r="C574" s="2">
        <f>SUM('Budget Detail FY 2019-26'!L966:L968)</f>
        <v>13466</v>
      </c>
      <c r="D574" s="2">
        <f>SUM('Budget Detail FY 2019-26'!M966:M968)</f>
        <v>11204</v>
      </c>
      <c r="E574" s="2">
        <f>SUM('Budget Detail FY 2019-26'!N966:N968)</f>
        <v>12300</v>
      </c>
      <c r="F574" s="2">
        <f>SUM('Budget Detail FY 2019-26'!O966:O968)</f>
        <v>6000</v>
      </c>
      <c r="G574" s="2">
        <f>SUM('Budget Detail FY 2019-26'!P966:P968)</f>
        <v>12300</v>
      </c>
      <c r="H574" s="2">
        <f>SUM('Budget Detail FY 2019-26'!Q966:Q968)</f>
        <v>12400</v>
      </c>
      <c r="I574" s="2">
        <f>SUM('Budget Detail FY 2019-26'!R966:R968)</f>
        <v>12400</v>
      </c>
      <c r="J574" s="2">
        <f>SUM('Budget Detail FY 2019-26'!S966:S968)</f>
        <v>12400</v>
      </c>
      <c r="K574" s="2">
        <f>SUM('Budget Detail FY 2019-26'!T966:T968)</f>
        <v>12400</v>
      </c>
      <c r="M574" s="148"/>
    </row>
    <row r="575" spans="2:13" ht="20.100000000000001" customHeight="1">
      <c r="B575" s="148" t="s">
        <v>601</v>
      </c>
      <c r="C575" s="2">
        <f>'Budget Detail FY 2019-26'!L969+'Budget Detail FY 2019-26'!L970</f>
        <v>11463</v>
      </c>
      <c r="D575" s="2">
        <f>'Budget Detail FY 2019-26'!M969+'Budget Detail FY 2019-26'!M970</f>
        <v>16471</v>
      </c>
      <c r="E575" s="2">
        <f>'Budget Detail FY 2019-26'!N969+'Budget Detail FY 2019-26'!N970</f>
        <v>8959</v>
      </c>
      <c r="F575" s="2">
        <f>'Budget Detail FY 2019-26'!O969+'Budget Detail FY 2019-26'!O970</f>
        <v>1500</v>
      </c>
      <c r="G575" s="2">
        <f>'Budget Detail FY 2019-26'!P969+'Budget Detail FY 2019-26'!P970</f>
        <v>2000</v>
      </c>
      <c r="H575" s="2">
        <f>'Budget Detail FY 2019-26'!Q969+'Budget Detail FY 2019-26'!Q970</f>
        <v>3000</v>
      </c>
      <c r="I575" s="2">
        <f>'Budget Detail FY 2019-26'!R969+'Budget Detail FY 2019-26'!R970</f>
        <v>8000</v>
      </c>
      <c r="J575" s="2">
        <f>'Budget Detail FY 2019-26'!S969+'Budget Detail FY 2019-26'!S970</f>
        <v>10000</v>
      </c>
      <c r="K575" s="2">
        <f>'Budget Detail FY 2019-26'!T969+'Budget Detail FY 2019-26'!T970</f>
        <v>100000</v>
      </c>
      <c r="M575" s="148"/>
    </row>
    <row r="576" spans="2:13" ht="20.100000000000001" customHeight="1">
      <c r="B576" s="148" t="s">
        <v>603</v>
      </c>
      <c r="C576" s="2">
        <f>SUM('Budget Detail FY 2019-26'!L971:L972)</f>
        <v>3463</v>
      </c>
      <c r="D576" s="2">
        <f>SUM('Budget Detail FY 2019-26'!M971:M972)</f>
        <v>4374</v>
      </c>
      <c r="E576" s="2">
        <f>SUM('Budget Detail FY 2019-26'!N971:N972)</f>
        <v>3750</v>
      </c>
      <c r="F576" s="2">
        <f>SUM('Budget Detail FY 2019-26'!O971:O972)</f>
        <v>500</v>
      </c>
      <c r="G576" s="2">
        <f>SUM('Budget Detail FY 2019-26'!P971:P972)</f>
        <v>3750</v>
      </c>
      <c r="H576" s="2">
        <f>SUM('Budget Detail FY 2019-26'!Q971:Q972)</f>
        <v>3750</v>
      </c>
      <c r="I576" s="2">
        <f>SUM('Budget Detail FY 2019-26'!R971:R972)</f>
        <v>3750</v>
      </c>
      <c r="J576" s="2">
        <f>SUM('Budget Detail FY 2019-26'!S971:S972)</f>
        <v>3750</v>
      </c>
      <c r="K576" s="2">
        <f>SUM('Budget Detail FY 2019-26'!T971:T972)</f>
        <v>3750</v>
      </c>
      <c r="M576" s="148"/>
    </row>
    <row r="577" spans="2:13" s="566" customFormat="1" ht="20.100000000000001" customHeight="1">
      <c r="B577" s="562" t="s">
        <v>1327</v>
      </c>
      <c r="C577" s="561">
        <f>SUM(C571:C576)</f>
        <v>1525277</v>
      </c>
      <c r="D577" s="561">
        <f>SUM(D571:D576)</f>
        <v>1564043</v>
      </c>
      <c r="E577" s="561">
        <f t="shared" ref="E577:F577" si="67">SUM(E571:E576)</f>
        <v>1620759</v>
      </c>
      <c r="F577" s="561">
        <f t="shared" si="67"/>
        <v>1599924</v>
      </c>
      <c r="G577" s="561">
        <f>SUM(G571:G576)</f>
        <v>1665709</v>
      </c>
      <c r="H577" s="561">
        <f t="shared" ref="H577:K577" si="68">SUM(H571:H576)</f>
        <v>1697163</v>
      </c>
      <c r="I577" s="561">
        <f t="shared" si="68"/>
        <v>1745504</v>
      </c>
      <c r="J577" s="561">
        <f t="shared" si="68"/>
        <v>1769489</v>
      </c>
      <c r="K577" s="561">
        <f t="shared" si="68"/>
        <v>1025272</v>
      </c>
      <c r="M577" s="148"/>
    </row>
    <row r="578" spans="2:13" s="566" customFormat="1" ht="6.95" customHeight="1">
      <c r="B578" s="148"/>
      <c r="C578" s="2"/>
      <c r="D578" s="2"/>
      <c r="E578" s="2"/>
      <c r="F578" s="2"/>
      <c r="G578" s="2"/>
      <c r="H578" s="2"/>
      <c r="I578" s="2"/>
      <c r="J578" s="2"/>
      <c r="K578" s="2"/>
      <c r="M578" s="148"/>
    </row>
    <row r="579" spans="2:13" ht="20.100000000000001" customHeight="1">
      <c r="B579" s="148" t="s">
        <v>604</v>
      </c>
      <c r="C579" s="2">
        <f>SUM('Budget Detail FY 2019-26'!L975:L975)</f>
        <v>23495</v>
      </c>
      <c r="D579" s="2">
        <f>SUM('Budget Detail FY 2019-26'!M975:M975)</f>
        <v>24388</v>
      </c>
      <c r="E579" s="2">
        <f>SUM('Budget Detail FY 2019-26'!N975:N975)</f>
        <v>26584</v>
      </c>
      <c r="F579" s="2">
        <f>SUM('Budget Detail FY 2019-26'!O975:O975)</f>
        <v>25522</v>
      </c>
      <c r="G579" s="2">
        <f>SUM('Budget Detail FY 2019-26'!P975:P975)</f>
        <v>26993</v>
      </c>
      <c r="H579" s="2">
        <f>SUM('Budget Detail FY 2019-26'!Q975:Q975)</f>
        <v>28553</v>
      </c>
      <c r="I579" s="2">
        <f>SUM('Budget Detail FY 2019-26'!R975:R975)</f>
        <v>30206</v>
      </c>
      <c r="J579" s="2">
        <f>SUM('Budget Detail FY 2019-26'!S975:S975)</f>
        <v>31958</v>
      </c>
      <c r="K579" s="2">
        <f>SUM('Budget Detail FY 2019-26'!T975:T975)</f>
        <v>33815</v>
      </c>
    </row>
    <row r="580" spans="2:13" ht="20.100000000000001" customHeight="1" thickBot="1">
      <c r="B580" s="82" t="s">
        <v>1329</v>
      </c>
      <c r="C580" s="480">
        <f>C577+C579</f>
        <v>1548772</v>
      </c>
      <c r="D580" s="480">
        <f>D577+D579</f>
        <v>1588431</v>
      </c>
      <c r="E580" s="480">
        <f t="shared" ref="E580:F580" si="69">E577+E579</f>
        <v>1647343</v>
      </c>
      <c r="F580" s="480">
        <f t="shared" si="69"/>
        <v>1625446</v>
      </c>
      <c r="G580" s="480">
        <f>G577+G579</f>
        <v>1692702</v>
      </c>
      <c r="H580" s="480">
        <f t="shared" ref="H580:K580" si="70">H577+H579</f>
        <v>1725716</v>
      </c>
      <c r="I580" s="480">
        <f t="shared" si="70"/>
        <v>1775710</v>
      </c>
      <c r="J580" s="480">
        <f t="shared" si="70"/>
        <v>1801447</v>
      </c>
      <c r="K580" s="480">
        <f t="shared" si="70"/>
        <v>1059087</v>
      </c>
    </row>
    <row r="581" spans="2:13" ht="7.5" customHeight="1">
      <c r="B581" s="1"/>
      <c r="C581" s="2"/>
      <c r="D581" s="2"/>
      <c r="E581" s="2"/>
      <c r="F581" s="2"/>
      <c r="G581" s="2"/>
      <c r="H581" s="2"/>
      <c r="I581" s="2"/>
      <c r="J581" s="2"/>
      <c r="K581" s="2"/>
    </row>
    <row r="582" spans="2:13">
      <c r="B582" s="83" t="s">
        <v>435</v>
      </c>
      <c r="C582" s="2"/>
      <c r="D582" s="2"/>
      <c r="E582" s="2"/>
      <c r="F582" s="2"/>
      <c r="G582" s="2"/>
      <c r="H582" s="2"/>
      <c r="I582" s="2"/>
      <c r="J582" s="2"/>
      <c r="K582" s="2"/>
    </row>
    <row r="583" spans="2:13" ht="20.100000000000001" customHeight="1">
      <c r="B583" s="148" t="s">
        <v>606</v>
      </c>
      <c r="C583" s="49">
        <f>SUM('Budget Detail FY 2019-26'!L981:L982)</f>
        <v>426855</v>
      </c>
      <c r="D583" s="49">
        <f>SUM('Budget Detail FY 2019-26'!M981:M982)</f>
        <v>442119</v>
      </c>
      <c r="E583" s="49">
        <f>SUM('Budget Detail FY 2019-26'!N981:N982)</f>
        <v>479742</v>
      </c>
      <c r="F583" s="49">
        <f>SUM('Budget Detail FY 2019-26'!O981:O982)</f>
        <v>440000</v>
      </c>
      <c r="G583" s="49">
        <f>SUM('Budget Detail FY 2019-26'!P981:P982)</f>
        <v>482014</v>
      </c>
      <c r="H583" s="49">
        <f>SUM('Budget Detail FY 2019-26'!Q981:Q982)</f>
        <v>506745</v>
      </c>
      <c r="I583" s="49">
        <f>SUM('Budget Detail FY 2019-26'!R981:R982)</f>
        <v>526247</v>
      </c>
      <c r="J583" s="49">
        <f>SUM('Budget Detail FY 2019-26'!S981:S982)</f>
        <v>547803</v>
      </c>
      <c r="K583" s="49">
        <f>SUM('Budget Detail FY 2019-26'!T981:T982)</f>
        <v>568253</v>
      </c>
      <c r="M583" s="148"/>
    </row>
    <row r="584" spans="2:13" ht="20.100000000000001" customHeight="1">
      <c r="B584" s="148" t="s">
        <v>607</v>
      </c>
      <c r="C584" s="2">
        <f>SUM('Budget Detail FY 2019-26'!L983:L990)</f>
        <v>158810</v>
      </c>
      <c r="D584" s="2">
        <f>SUM('Budget Detail FY 2019-26'!M983:M990)</f>
        <v>164310</v>
      </c>
      <c r="E584" s="2">
        <f>SUM('Budget Detail FY 2019-26'!N983:N990)</f>
        <v>179800</v>
      </c>
      <c r="F584" s="2">
        <f>SUM('Budget Detail FY 2019-26'!O983:O990)</f>
        <v>164795</v>
      </c>
      <c r="G584" s="2">
        <f>SUM('Budget Detail FY 2019-26'!P983:P990)</f>
        <v>208903</v>
      </c>
      <c r="H584" s="2">
        <f>SUM('Budget Detail FY 2019-26'!Q983:Q990)</f>
        <v>228455</v>
      </c>
      <c r="I584" s="2">
        <f>SUM('Budget Detail FY 2019-26'!R983:R990)</f>
        <v>243178</v>
      </c>
      <c r="J584" s="2">
        <f>SUM('Budget Detail FY 2019-26'!S983:S990)</f>
        <v>259086</v>
      </c>
      <c r="K584" s="2">
        <f>SUM('Budget Detail FY 2019-26'!T983:T990)</f>
        <v>275084</v>
      </c>
      <c r="M584" s="148"/>
    </row>
    <row r="585" spans="2:13" ht="20.100000000000001" customHeight="1">
      <c r="B585" s="148" t="s">
        <v>608</v>
      </c>
      <c r="C585" s="2">
        <f>SUM('Budget Detail FY 2019-26'!L991:L1002)</f>
        <v>104354</v>
      </c>
      <c r="D585" s="2">
        <f>SUM('Budget Detail FY 2019-26'!M991:M1002)</f>
        <v>137300</v>
      </c>
      <c r="E585" s="2">
        <f>SUM('Budget Detail FY 2019-26'!N991:N1002)</f>
        <v>152448</v>
      </c>
      <c r="F585" s="2">
        <f>SUM('Budget Detail FY 2019-26'!O991:O1002)</f>
        <v>149953</v>
      </c>
      <c r="G585" s="2">
        <f>SUM('Budget Detail FY 2019-26'!P991:P1002)</f>
        <v>153001</v>
      </c>
      <c r="H585" s="2">
        <f>SUM('Budget Detail FY 2019-26'!Q991:Q1002)</f>
        <v>153742</v>
      </c>
      <c r="I585" s="2">
        <f>SUM('Budget Detail FY 2019-26'!R991:R1002)</f>
        <v>154528</v>
      </c>
      <c r="J585" s="2">
        <f>SUM('Budget Detail FY 2019-26'!S991:S1002)</f>
        <v>155361</v>
      </c>
      <c r="K585" s="2">
        <f>SUM('Budget Detail FY 2019-26'!T991:T1002)</f>
        <v>154544</v>
      </c>
      <c r="M585" s="148"/>
    </row>
    <row r="586" spans="2:13" ht="20.100000000000001" customHeight="1">
      <c r="B586" s="148" t="s">
        <v>609</v>
      </c>
      <c r="C586" s="2">
        <f>SUM('Budget Detail FY 2019-26'!L1003:L1010)</f>
        <v>22737</v>
      </c>
      <c r="D586" s="2">
        <f>SUM('Budget Detail FY 2019-26'!M1003:M1010)</f>
        <v>23354</v>
      </c>
      <c r="E586" s="2">
        <f>SUM('Budget Detail FY 2019-26'!N1003:N1010)</f>
        <v>25300</v>
      </c>
      <c r="F586" s="2">
        <f>SUM('Budget Detail FY 2019-26'!O1003:O1010)</f>
        <v>26800</v>
      </c>
      <c r="G586" s="2">
        <f>SUM('Budget Detail FY 2019-26'!P1003:P1010)</f>
        <v>25300</v>
      </c>
      <c r="H586" s="2">
        <f>SUM('Budget Detail FY 2019-26'!Q1003:Q1010)</f>
        <v>25300</v>
      </c>
      <c r="I586" s="2">
        <f>SUM('Budget Detail FY 2019-26'!R1003:R1010)</f>
        <v>25300</v>
      </c>
      <c r="J586" s="2">
        <f>SUM('Budget Detail FY 2019-26'!S1003:S1010)</f>
        <v>25300</v>
      </c>
      <c r="K586" s="2">
        <f>SUM('Budget Detail FY 2019-26'!T1003:T1010)</f>
        <v>25300</v>
      </c>
      <c r="M586" s="148"/>
    </row>
    <row r="587" spans="2:13" ht="20.100000000000001" customHeight="1">
      <c r="B587" s="148" t="s">
        <v>555</v>
      </c>
      <c r="C587" s="2">
        <f>SUM('Budget Detail FY 2019-26'!L1012:L1016)</f>
        <v>792101</v>
      </c>
      <c r="D587" s="2">
        <f>SUM('Budget Detail FY 2019-26'!M1012:M1016)</f>
        <v>797013</v>
      </c>
      <c r="E587" s="2">
        <f>SUM('Budget Detail FY 2019-26'!N1012:N1016)</f>
        <v>827088</v>
      </c>
      <c r="F587" s="2">
        <f>SUM('Budget Detail FY 2019-26'!O1012:O1016)</f>
        <v>827088</v>
      </c>
      <c r="G587" s="2">
        <f>SUM('Budget Detail FY 2019-26'!P1012:P1016)</f>
        <v>840225</v>
      </c>
      <c r="H587" s="2">
        <f>SUM('Budget Detail FY 2019-26'!Q1012:Q1016)</f>
        <v>847313</v>
      </c>
      <c r="I587" s="2">
        <f>SUM('Budget Detail FY 2019-26'!R1012:R1016)</f>
        <v>866750</v>
      </c>
      <c r="J587" s="2">
        <f>SUM('Budget Detail FY 2019-26'!S1012:S1016)</f>
        <v>864000</v>
      </c>
      <c r="K587" s="2">
        <f>SUM('Budget Detail FY 2019-26'!T1012:T1016)</f>
        <v>0</v>
      </c>
      <c r="M587" s="148"/>
    </row>
    <row r="588" spans="2:13" ht="20.100000000000001" customHeight="1" thickBot="1">
      <c r="B588" s="82" t="s">
        <v>612</v>
      </c>
      <c r="C588" s="480">
        <f>SUM(C583:C587)</f>
        <v>1504857</v>
      </c>
      <c r="D588" s="480">
        <f t="shared" ref="D588:K588" si="71">SUM(D583:D587)</f>
        <v>1564096</v>
      </c>
      <c r="E588" s="480">
        <f t="shared" si="71"/>
        <v>1664378</v>
      </c>
      <c r="F588" s="480">
        <f t="shared" si="71"/>
        <v>1608636</v>
      </c>
      <c r="G588" s="480">
        <f t="shared" si="71"/>
        <v>1709443</v>
      </c>
      <c r="H588" s="480">
        <f t="shared" si="71"/>
        <v>1761555</v>
      </c>
      <c r="I588" s="480">
        <f t="shared" si="71"/>
        <v>1816003</v>
      </c>
      <c r="J588" s="480">
        <f t="shared" si="71"/>
        <v>1851550</v>
      </c>
      <c r="K588" s="480">
        <f t="shared" si="71"/>
        <v>1023181</v>
      </c>
    </row>
    <row r="589" spans="2:13" ht="7.5" customHeight="1">
      <c r="B589" s="83"/>
      <c r="C589" s="2"/>
      <c r="D589" s="2"/>
      <c r="E589" s="2"/>
      <c r="F589" s="2"/>
      <c r="G589" s="2"/>
      <c r="H589" s="2"/>
      <c r="I589" s="2"/>
      <c r="J589" s="2"/>
      <c r="K589" s="2"/>
    </row>
    <row r="590" spans="2:13" ht="20.100000000000001" customHeight="1">
      <c r="B590" s="147" t="s">
        <v>613</v>
      </c>
      <c r="C590" s="49">
        <f>+C580-C588</f>
        <v>43915</v>
      </c>
      <c r="D590" s="49">
        <f>+D580-D588</f>
        <v>24335</v>
      </c>
      <c r="E590" s="49">
        <f>+E580-E588</f>
        <v>-17035</v>
      </c>
      <c r="F590" s="49">
        <f>+F580-F588</f>
        <v>16810</v>
      </c>
      <c r="G590" s="49">
        <f>+G580-G588</f>
        <v>-16741</v>
      </c>
      <c r="H590" s="49">
        <f>+H580-H588</f>
        <v>-35839</v>
      </c>
      <c r="I590" s="49">
        <f>+I580-I588</f>
        <v>-40293</v>
      </c>
      <c r="J590" s="49">
        <f>+J580-J588</f>
        <v>-50103</v>
      </c>
      <c r="K590" s="49">
        <f>+K580-K588</f>
        <v>35906</v>
      </c>
    </row>
    <row r="591" spans="2:13" ht="7.5" customHeight="1">
      <c r="B591" s="85"/>
      <c r="C591" s="2"/>
      <c r="D591" s="2"/>
      <c r="E591" s="2"/>
      <c r="F591" s="2"/>
      <c r="G591" s="2"/>
      <c r="H591" s="2"/>
      <c r="I591" s="2"/>
      <c r="J591" s="2"/>
      <c r="K591" s="2"/>
    </row>
    <row r="592" spans="2:13" ht="20.100000000000001" customHeight="1" thickBot="1">
      <c r="B592" s="81" t="s">
        <v>614</v>
      </c>
      <c r="C592" s="478">
        <v>554271</v>
      </c>
      <c r="D592" s="478">
        <v>578607</v>
      </c>
      <c r="E592" s="478">
        <v>557653</v>
      </c>
      <c r="F592" s="478">
        <f>D592+F590</f>
        <v>595417</v>
      </c>
      <c r="G592" s="478">
        <f>F592+G590</f>
        <v>578676</v>
      </c>
      <c r="H592" s="478">
        <f>G592+H590</f>
        <v>542837</v>
      </c>
      <c r="I592" s="478">
        <f>H592+I590</f>
        <v>502544</v>
      </c>
      <c r="J592" s="478">
        <f>I592+J590</f>
        <v>452441</v>
      </c>
      <c r="K592" s="478">
        <f>J592+K590</f>
        <v>488347</v>
      </c>
    </row>
    <row r="593" spans="2:11" ht="15.75" thickTop="1">
      <c r="B593" s="4"/>
      <c r="C593" s="86">
        <f>+C592/C588</f>
        <v>0.36832137538649851</v>
      </c>
      <c r="D593" s="86">
        <f>+D592/D588</f>
        <v>0.36993061806947913</v>
      </c>
      <c r="E593" s="86">
        <f>+E592/E588</f>
        <v>0.33505189325982437</v>
      </c>
      <c r="F593" s="86">
        <f>+F592/F588</f>
        <v>0.37013780619108361</v>
      </c>
      <c r="G593" s="86">
        <f>+G592/G588</f>
        <v>0.33851728311502638</v>
      </c>
      <c r="H593" s="86">
        <f>+H592/H588</f>
        <v>0.30815784917303179</v>
      </c>
      <c r="I593" s="86">
        <f>+I592/I588</f>
        <v>0.27673082037860069</v>
      </c>
      <c r="J593" s="86">
        <f>+J592/J588</f>
        <v>0.24435797034916693</v>
      </c>
      <c r="K593" s="86">
        <f>+K592/K588</f>
        <v>0.47728310044850325</v>
      </c>
    </row>
    <row r="594" spans="2:11">
      <c r="B594" s="163" t="s">
        <v>1137</v>
      </c>
      <c r="C594" s="162">
        <f>C592/(C588-C587)</f>
        <v>0.77764480411248726</v>
      </c>
      <c r="D594" s="162">
        <f>D592/(D588-D587)</f>
        <v>0.75429516753728088</v>
      </c>
      <c r="E594" s="162">
        <f>E592/(E588-E587)</f>
        <v>0.6660213307217332</v>
      </c>
      <c r="F594" s="162">
        <f>F592/(F588-F587)</f>
        <v>0.76184316254407913</v>
      </c>
      <c r="G594" s="162">
        <f>G592/(G588-G587)</f>
        <v>0.66574323127224699</v>
      </c>
      <c r="H594" s="162">
        <f>H592/(H588-H587)</f>
        <v>0.59375635772585378</v>
      </c>
      <c r="I594" s="162">
        <f>I592/(I588-I587)</f>
        <v>0.52940996762717629</v>
      </c>
      <c r="J594" s="162">
        <f>J592/(J588-J587)</f>
        <v>0.45814490405549085</v>
      </c>
      <c r="K594" s="162">
        <f>K592/(K588-K587)</f>
        <v>0.47728310044850325</v>
      </c>
    </row>
    <row r="595" spans="2:11" ht="7.5" customHeight="1">
      <c r="B595" s="4"/>
      <c r="C595" s="89"/>
      <c r="D595" s="89"/>
      <c r="E595" s="89"/>
      <c r="F595" s="89"/>
      <c r="G595" s="89"/>
      <c r="H595" s="89"/>
      <c r="I595" s="89"/>
      <c r="J595" s="89"/>
      <c r="K595" s="89"/>
    </row>
    <row r="596" spans="2:11">
      <c r="B596" s="4"/>
      <c r="C596" s="2"/>
      <c r="D596" s="2"/>
      <c r="E596" s="2"/>
      <c r="F596" s="2"/>
      <c r="G596" s="2"/>
      <c r="H596" s="2"/>
      <c r="I596" s="2"/>
      <c r="J596" s="2"/>
      <c r="K596" s="2"/>
    </row>
    <row r="597" spans="2:11">
      <c r="B597" s="1"/>
      <c r="C597" s="2"/>
      <c r="D597" s="2"/>
      <c r="E597" s="2"/>
      <c r="F597" s="2"/>
      <c r="G597" s="2"/>
      <c r="H597" s="2"/>
      <c r="I597" s="2"/>
      <c r="J597" s="2"/>
      <c r="K597" s="2"/>
    </row>
    <row r="598" spans="2:11">
      <c r="B598" s="1"/>
      <c r="C598" s="2"/>
      <c r="D598" s="2"/>
      <c r="E598" s="2"/>
      <c r="F598" s="2"/>
      <c r="G598" s="2"/>
      <c r="H598" s="2"/>
      <c r="I598" s="2"/>
      <c r="J598" s="2"/>
      <c r="K598" s="2"/>
    </row>
    <row r="599" spans="2:11">
      <c r="B599" s="1"/>
      <c r="C599" s="2"/>
      <c r="D599" s="2"/>
      <c r="E599" s="2"/>
      <c r="F599" s="2"/>
      <c r="G599" s="2"/>
      <c r="H599" s="2"/>
      <c r="I599" s="2"/>
      <c r="J599" s="2"/>
      <c r="K599" s="2"/>
    </row>
    <row r="600" spans="2:11">
      <c r="B600" s="1"/>
      <c r="C600" s="2"/>
      <c r="D600" s="2"/>
      <c r="E600" s="2"/>
      <c r="F600" s="2"/>
      <c r="G600" s="2"/>
      <c r="H600" s="2"/>
      <c r="I600" s="2"/>
      <c r="J600" s="2"/>
      <c r="K600" s="2"/>
    </row>
    <row r="601" spans="2:11">
      <c r="B601" s="1"/>
      <c r="C601" s="2"/>
      <c r="D601" s="2"/>
      <c r="E601" s="2"/>
      <c r="F601" s="2"/>
      <c r="G601" s="2"/>
      <c r="H601" s="2"/>
      <c r="I601" s="2"/>
      <c r="J601" s="2"/>
      <c r="K601" s="2"/>
    </row>
    <row r="602" spans="2:11">
      <c r="B602" s="1"/>
      <c r="C602" s="2"/>
      <c r="D602" s="2"/>
      <c r="E602" s="2"/>
      <c r="F602" s="2"/>
      <c r="G602" s="2"/>
      <c r="H602" s="2"/>
      <c r="I602" s="2"/>
      <c r="J602" s="2"/>
      <c r="K602" s="2"/>
    </row>
    <row r="603" spans="2:11">
      <c r="B603" s="1"/>
      <c r="C603" s="2"/>
      <c r="D603" s="2"/>
      <c r="E603" s="2"/>
      <c r="F603" s="2"/>
      <c r="G603" s="2"/>
      <c r="H603" s="2"/>
      <c r="I603" s="2"/>
      <c r="J603" s="2"/>
      <c r="K603" s="2"/>
    </row>
    <row r="604" spans="2:11">
      <c r="B604" s="1"/>
      <c r="C604" s="2"/>
      <c r="D604" s="2"/>
      <c r="E604" s="2"/>
      <c r="F604" s="2"/>
      <c r="G604" s="2"/>
      <c r="H604" s="2"/>
      <c r="I604" s="2"/>
      <c r="J604" s="2"/>
      <c r="K604" s="2"/>
    </row>
    <row r="605" spans="2:11">
      <c r="B605" s="1"/>
      <c r="C605" s="2"/>
      <c r="D605" s="2"/>
      <c r="E605" s="2"/>
      <c r="F605" s="2"/>
      <c r="G605" s="2"/>
      <c r="H605" s="2"/>
      <c r="I605" s="2"/>
      <c r="J605" s="2"/>
      <c r="K605" s="2"/>
    </row>
    <row r="606" spans="2:11">
      <c r="B606" s="1"/>
      <c r="C606" s="2"/>
      <c r="D606" s="2"/>
      <c r="E606" s="2"/>
      <c r="F606" s="2"/>
      <c r="G606" s="2"/>
      <c r="H606" s="2"/>
      <c r="I606" s="2"/>
      <c r="J606" s="2"/>
      <c r="K606" s="2"/>
    </row>
    <row r="607" spans="2:11">
      <c r="B607" s="1"/>
      <c r="C607" s="2"/>
      <c r="D607" s="2"/>
      <c r="E607" s="2"/>
      <c r="F607" s="2"/>
      <c r="G607" s="2"/>
      <c r="H607" s="2"/>
      <c r="I607" s="2"/>
      <c r="J607" s="2"/>
      <c r="K607" s="2"/>
    </row>
    <row r="608" spans="2:11">
      <c r="B608" s="1"/>
      <c r="C608" s="2"/>
      <c r="D608" s="2"/>
      <c r="E608" s="2"/>
      <c r="F608" s="2"/>
      <c r="G608" s="2"/>
      <c r="H608" s="2"/>
      <c r="I608" s="2"/>
      <c r="J608" s="2"/>
      <c r="K608" s="2"/>
    </row>
    <row r="609" spans="2:11">
      <c r="B609" s="1"/>
      <c r="C609" s="2"/>
      <c r="D609" s="2"/>
      <c r="E609" s="2"/>
      <c r="F609" s="2"/>
      <c r="G609" s="2"/>
      <c r="H609" s="2"/>
      <c r="I609" s="2"/>
      <c r="J609" s="2"/>
      <c r="K609" s="2"/>
    </row>
    <row r="610" spans="2:11" ht="18.75">
      <c r="B610" s="621" t="s">
        <v>636</v>
      </c>
      <c r="C610" s="621"/>
      <c r="D610" s="621"/>
      <c r="E610" s="621"/>
      <c r="F610" s="621"/>
      <c r="G610" s="621"/>
      <c r="H610" s="621"/>
      <c r="I610" s="621"/>
      <c r="J610" s="621"/>
      <c r="K610" s="621"/>
    </row>
    <row r="611" spans="2:11">
      <c r="B611" s="43" t="s">
        <v>578</v>
      </c>
      <c r="C611" s="2"/>
      <c r="D611" s="2"/>
      <c r="E611" s="2"/>
      <c r="F611" s="2"/>
      <c r="G611" s="2"/>
      <c r="H611" s="2"/>
      <c r="I611" s="2"/>
      <c r="J611" s="2"/>
      <c r="K611" s="2"/>
    </row>
    <row r="612" spans="2:11" ht="12.75" customHeight="1">
      <c r="B612" s="622" t="s">
        <v>848</v>
      </c>
      <c r="C612" s="622"/>
      <c r="D612" s="622"/>
      <c r="E612" s="622"/>
      <c r="F612" s="622"/>
      <c r="G612" s="622"/>
      <c r="H612" s="622"/>
      <c r="I612" s="622"/>
      <c r="J612" s="622"/>
      <c r="K612" s="622"/>
    </row>
    <row r="613" spans="2:11" ht="18" customHeight="1">
      <c r="B613" s="622"/>
      <c r="C613" s="622"/>
      <c r="D613" s="622"/>
      <c r="E613" s="622"/>
      <c r="F613" s="622"/>
      <c r="G613" s="622"/>
      <c r="H613" s="622"/>
      <c r="I613" s="622"/>
      <c r="J613" s="622"/>
      <c r="K613" s="622"/>
    </row>
    <row r="614" spans="2:11">
      <c r="B614" s="19"/>
      <c r="C614" s="16"/>
      <c r="D614" s="16"/>
      <c r="E614" s="16"/>
      <c r="F614" s="16"/>
      <c r="G614" s="16"/>
      <c r="H614" s="2"/>
      <c r="I614" s="2"/>
      <c r="J614" s="2"/>
      <c r="K614" s="2"/>
    </row>
    <row r="615" spans="2:11">
      <c r="B615" s="4"/>
      <c r="C615" s="43"/>
      <c r="D615" s="406"/>
      <c r="E615" s="43" t="s">
        <v>841</v>
      </c>
      <c r="F615" s="568"/>
      <c r="G615" s="43" t="s">
        <v>842</v>
      </c>
      <c r="H615" s="406"/>
      <c r="I615" s="406"/>
      <c r="J615" s="406"/>
      <c r="K615" s="406"/>
    </row>
    <row r="616" spans="2:11">
      <c r="B616" s="43"/>
      <c r="C616" s="43" t="s">
        <v>810</v>
      </c>
      <c r="D616" s="43" t="s">
        <v>840</v>
      </c>
      <c r="E616" s="43" t="s">
        <v>595</v>
      </c>
      <c r="F616" s="43" t="s">
        <v>841</v>
      </c>
      <c r="G616" s="169" t="str">
        <f>'Fund Cover Sheets'!$M$1</f>
        <v>Adopted</v>
      </c>
      <c r="H616" s="43" t="s">
        <v>843</v>
      </c>
      <c r="I616" s="43" t="s">
        <v>844</v>
      </c>
      <c r="J616" s="43" t="s">
        <v>845</v>
      </c>
      <c r="K616" s="43" t="s">
        <v>846</v>
      </c>
    </row>
    <row r="617" spans="2:11" ht="15.75" thickBot="1">
      <c r="B617" s="44"/>
      <c r="C617" s="45" t="s">
        <v>1</v>
      </c>
      <c r="D617" s="45" t="s">
        <v>1</v>
      </c>
      <c r="E617" s="45" t="s">
        <v>565</v>
      </c>
      <c r="F617" s="45" t="s">
        <v>19</v>
      </c>
      <c r="G617" s="45" t="s">
        <v>565</v>
      </c>
      <c r="H617" s="45" t="s">
        <v>19</v>
      </c>
      <c r="I617" s="45" t="s">
        <v>19</v>
      </c>
      <c r="J617" s="45" t="s">
        <v>19</v>
      </c>
      <c r="K617" s="45" t="s">
        <v>19</v>
      </c>
    </row>
    <row r="618" spans="2:11">
      <c r="B618" s="1"/>
      <c r="C618" s="52"/>
      <c r="D618" s="2"/>
      <c r="E618" s="2"/>
      <c r="F618" s="2"/>
      <c r="G618" s="2"/>
      <c r="H618" s="2"/>
      <c r="I618" s="2"/>
      <c r="J618" s="2"/>
      <c r="K618" s="2"/>
    </row>
    <row r="619" spans="2:11">
      <c r="B619" s="83" t="s">
        <v>1357</v>
      </c>
      <c r="C619" s="2"/>
      <c r="D619" s="2"/>
      <c r="E619" s="2"/>
      <c r="F619" s="2"/>
      <c r="G619" s="2"/>
      <c r="H619" s="2"/>
      <c r="I619" s="2"/>
      <c r="J619" s="2"/>
      <c r="K619" s="2"/>
    </row>
    <row r="620" spans="2:11" ht="20.100000000000001" customHeight="1">
      <c r="B620" s="148" t="s">
        <v>598</v>
      </c>
      <c r="C620" s="49">
        <f>'Budget Detail FY 2019-26'!L1033</f>
        <v>103100</v>
      </c>
      <c r="D620" s="49">
        <f>'Budget Detail FY 2019-26'!M1033</f>
        <v>110775</v>
      </c>
      <c r="E620" s="49">
        <f>'Budget Detail FY 2019-26'!N1033</f>
        <v>50000</v>
      </c>
      <c r="F620" s="49">
        <f>'Budget Detail FY 2019-26'!O1033</f>
        <v>105000</v>
      </c>
      <c r="G620" s="49">
        <f>'Budget Detail FY 2019-26'!P1033</f>
        <v>50000</v>
      </c>
      <c r="H620" s="49">
        <f>'Budget Detail FY 2019-26'!Q1033</f>
        <v>50000</v>
      </c>
      <c r="I620" s="49">
        <f>'Budget Detail FY 2019-26'!R1033</f>
        <v>50000</v>
      </c>
      <c r="J620" s="49">
        <f>'Budget Detail FY 2019-26'!S1033</f>
        <v>50000</v>
      </c>
      <c r="K620" s="49">
        <f>'Budget Detail FY 2019-26'!T1033</f>
        <v>50000</v>
      </c>
    </row>
    <row r="621" spans="2:11" ht="20.100000000000001" customHeight="1">
      <c r="B621" s="148" t="s">
        <v>601</v>
      </c>
      <c r="C621" s="2">
        <f>'Budget Detail FY 2019-26'!L1034</f>
        <v>257</v>
      </c>
      <c r="D621" s="2">
        <f>'Budget Detail FY 2019-26'!M1034</f>
        <v>658</v>
      </c>
      <c r="E621" s="2">
        <f>'Budget Detail FY 2019-26'!N1034</f>
        <v>500</v>
      </c>
      <c r="F621" s="2">
        <f>'Budget Detail FY 2019-26'!O1034</f>
        <v>150</v>
      </c>
      <c r="G621" s="2">
        <f>'Budget Detail FY 2019-26'!P1034</f>
        <v>200</v>
      </c>
      <c r="H621" s="2">
        <f>'Budget Detail FY 2019-26'!Q1034</f>
        <v>250</v>
      </c>
      <c r="I621" s="2">
        <f>'Budget Detail FY 2019-26'!R1034</f>
        <v>250</v>
      </c>
      <c r="J621" s="2">
        <f>'Budget Detail FY 2019-26'!S1034</f>
        <v>250</v>
      </c>
      <c r="K621" s="2">
        <f>'Budget Detail FY 2019-26'!T1034</f>
        <v>250</v>
      </c>
    </row>
    <row r="622" spans="2:11" ht="20.100000000000001" customHeight="1">
      <c r="B622" s="148" t="s">
        <v>603</v>
      </c>
      <c r="C622" s="2">
        <f>'Budget Detail FY 2019-26'!L1035</f>
        <v>1835</v>
      </c>
      <c r="D622" s="2">
        <f>'Budget Detail FY 2019-26'!M1035</f>
        <v>-1780</v>
      </c>
      <c r="E622" s="2">
        <f>'Budget Detail FY 2019-26'!N1035</f>
        <v>0</v>
      </c>
      <c r="F622" s="2">
        <f>'Budget Detail FY 2019-26'!O1035</f>
        <v>0</v>
      </c>
      <c r="G622" s="2">
        <f>'Budget Detail FY 2019-26'!P1035</f>
        <v>0</v>
      </c>
      <c r="H622" s="2">
        <f>'Budget Detail FY 2019-26'!Q1035</f>
        <v>0</v>
      </c>
      <c r="I622" s="2">
        <f>'Budget Detail FY 2019-26'!R1035</f>
        <v>0</v>
      </c>
      <c r="J622" s="2">
        <f>'Budget Detail FY 2019-26'!S1035</f>
        <v>0</v>
      </c>
      <c r="K622" s="2">
        <f>'Budget Detail FY 2019-26'!T1035</f>
        <v>0</v>
      </c>
    </row>
    <row r="623" spans="2:11" ht="20.100000000000001" customHeight="1" thickBot="1">
      <c r="B623" s="82" t="s">
        <v>1327</v>
      </c>
      <c r="C623" s="480">
        <f>SUM(C620:C622)</f>
        <v>105192</v>
      </c>
      <c r="D623" s="480">
        <f t="shared" ref="D623:K623" si="72">SUM(D620:D622)</f>
        <v>109653</v>
      </c>
      <c r="E623" s="480">
        <f t="shared" si="72"/>
        <v>50500</v>
      </c>
      <c r="F623" s="480">
        <f t="shared" si="72"/>
        <v>105150</v>
      </c>
      <c r="G623" s="480">
        <f t="shared" si="72"/>
        <v>50200</v>
      </c>
      <c r="H623" s="480">
        <f t="shared" si="72"/>
        <v>50250</v>
      </c>
      <c r="I623" s="480">
        <f t="shared" si="72"/>
        <v>50250</v>
      </c>
      <c r="J623" s="480">
        <f t="shared" si="72"/>
        <v>50250</v>
      </c>
      <c r="K623" s="480">
        <f t="shared" si="72"/>
        <v>50250</v>
      </c>
    </row>
    <row r="624" spans="2:11">
      <c r="B624" s="1"/>
      <c r="C624" s="2"/>
      <c r="D624" s="2"/>
      <c r="E624" s="2"/>
      <c r="F624" s="2"/>
      <c r="G624" s="2"/>
      <c r="H624" s="2"/>
      <c r="I624" s="2"/>
      <c r="J624" s="2"/>
      <c r="K624" s="2"/>
    </row>
    <row r="625" spans="2:11">
      <c r="B625" s="83" t="s">
        <v>435</v>
      </c>
      <c r="C625" s="2"/>
      <c r="D625" s="2"/>
      <c r="E625" s="2"/>
      <c r="F625" s="2"/>
      <c r="G625" s="2"/>
      <c r="H625" s="2"/>
      <c r="I625" s="2"/>
      <c r="J625" s="2"/>
      <c r="K625" s="2"/>
    </row>
    <row r="626" spans="2:11" ht="20.100000000000001" customHeight="1">
      <c r="B626" s="148" t="s">
        <v>608</v>
      </c>
      <c r="C626" s="49">
        <f>'Budget Detail FY 2019-26'!L1039</f>
        <v>3213</v>
      </c>
      <c r="D626" s="49">
        <f>'Budget Detail FY 2019-26'!M1039</f>
        <v>3000</v>
      </c>
      <c r="E626" s="49">
        <f>'Budget Detail FY 2019-26'!N1039</f>
        <v>3500</v>
      </c>
      <c r="F626" s="49">
        <f>'Budget Detail FY 2019-26'!O1039</f>
        <v>3500</v>
      </c>
      <c r="G626" s="49">
        <f>'Budget Detail FY 2019-26'!P1039</f>
        <v>3500</v>
      </c>
      <c r="H626" s="49">
        <f>'Budget Detail FY 2019-26'!Q1039</f>
        <v>3500</v>
      </c>
      <c r="I626" s="49">
        <f>'Budget Detail FY 2019-26'!R1039</f>
        <v>3500</v>
      </c>
      <c r="J626" s="49">
        <f>'Budget Detail FY 2019-26'!S1039</f>
        <v>3500</v>
      </c>
      <c r="K626" s="49">
        <f>'Budget Detail FY 2019-26'!T1039</f>
        <v>3500</v>
      </c>
    </row>
    <row r="627" spans="2:11" ht="20.100000000000001" customHeight="1">
      <c r="B627" s="148" t="s">
        <v>609</v>
      </c>
      <c r="C627" s="2">
        <f>SUM('Budget Detail FY 2019-26'!L1040:L1044)</f>
        <v>77162</v>
      </c>
      <c r="D627" s="2">
        <f>SUM('Budget Detail FY 2019-26'!M1040:M1044)</f>
        <v>66330</v>
      </c>
      <c r="E627" s="2">
        <f>SUM('Budget Detail FY 2019-26'!N1040:N1044)</f>
        <v>72000</v>
      </c>
      <c r="F627" s="2">
        <f>SUM('Budget Detail FY 2019-26'!O1040:O1044)</f>
        <v>72000</v>
      </c>
      <c r="G627" s="2">
        <f>SUM('Budget Detail FY 2019-26'!P1040:P1044)</f>
        <v>72000</v>
      </c>
      <c r="H627" s="2">
        <f>SUM('Budget Detail FY 2019-26'!Q1040:Q1044)</f>
        <v>72000</v>
      </c>
      <c r="I627" s="2">
        <f>SUM('Budget Detail FY 2019-26'!R1040:R1044)</f>
        <v>72000</v>
      </c>
      <c r="J627" s="2">
        <f>SUM('Budget Detail FY 2019-26'!S1040:S1044)</f>
        <v>72000</v>
      </c>
      <c r="K627" s="2">
        <f>SUM('Budget Detail FY 2019-26'!T1040:T1044)</f>
        <v>47910</v>
      </c>
    </row>
    <row r="628" spans="2:11" s="611" customFormat="1" ht="20.100000000000001" customHeight="1">
      <c r="B628" s="148" t="s">
        <v>610</v>
      </c>
      <c r="C628" s="2">
        <f>'Budget Detail FY 2019-26'!L1045</f>
        <v>0</v>
      </c>
      <c r="D628" s="2">
        <f>'Budget Detail FY 2019-26'!M1045</f>
        <v>0</v>
      </c>
      <c r="E628" s="2">
        <f>'Budget Detail FY 2019-26'!N1045</f>
        <v>0</v>
      </c>
      <c r="F628" s="2">
        <f>'Budget Detail FY 2019-26'!O1045</f>
        <v>0</v>
      </c>
      <c r="G628" s="2">
        <f>'Budget Detail FY 2019-26'!P1045</f>
        <v>20000</v>
      </c>
      <c r="H628" s="2">
        <f>'Budget Detail FY 2019-26'!Q1045</f>
        <v>0</v>
      </c>
      <c r="I628" s="2">
        <f>'Budget Detail FY 2019-26'!R1045</f>
        <v>0</v>
      </c>
      <c r="J628" s="2">
        <f>'Budget Detail FY 2019-26'!S1045</f>
        <v>0</v>
      </c>
      <c r="K628" s="2">
        <f>'Budget Detail FY 2019-26'!T1045</f>
        <v>0</v>
      </c>
    </row>
    <row r="629" spans="2:11" ht="20.100000000000001" customHeight="1" thickBot="1">
      <c r="B629" s="82" t="s">
        <v>612</v>
      </c>
      <c r="C629" s="480">
        <f>SUM(C626:C628)</f>
        <v>80375</v>
      </c>
      <c r="D629" s="480">
        <f>SUM(D626:D628)</f>
        <v>69330</v>
      </c>
      <c r="E629" s="480">
        <f t="shared" ref="E629:F629" si="73">SUM(E626:E628)</f>
        <v>75500</v>
      </c>
      <c r="F629" s="480">
        <f t="shared" si="73"/>
        <v>75500</v>
      </c>
      <c r="G629" s="480">
        <f>SUM(G626:G628)</f>
        <v>95500</v>
      </c>
      <c r="H629" s="480">
        <f t="shared" ref="H629:K629" si="74">SUM(H626:H628)</f>
        <v>75500</v>
      </c>
      <c r="I629" s="480">
        <f t="shared" si="74"/>
        <v>75500</v>
      </c>
      <c r="J629" s="480">
        <f t="shared" si="74"/>
        <v>75500</v>
      </c>
      <c r="K629" s="480">
        <f t="shared" si="74"/>
        <v>51410</v>
      </c>
    </row>
    <row r="630" spans="2:11">
      <c r="B630" s="83"/>
      <c r="C630" s="2"/>
      <c r="D630" s="2"/>
      <c r="E630" s="2"/>
      <c r="F630" s="2"/>
      <c r="G630" s="2"/>
      <c r="H630" s="2"/>
      <c r="I630" s="2"/>
      <c r="J630" s="2"/>
      <c r="K630" s="2"/>
    </row>
    <row r="631" spans="2:11" ht="20.100000000000001" customHeight="1">
      <c r="B631" s="147" t="s">
        <v>613</v>
      </c>
      <c r="C631" s="49">
        <f>C623-C629</f>
        <v>24817</v>
      </c>
      <c r="D631" s="49">
        <f>D623-D629</f>
        <v>40323</v>
      </c>
      <c r="E631" s="49">
        <f>E623-E629</f>
        <v>-25000</v>
      </c>
      <c r="F631" s="49">
        <f>F623-F629</f>
        <v>29650</v>
      </c>
      <c r="G631" s="49">
        <f>G623-G629</f>
        <v>-45300</v>
      </c>
      <c r="H631" s="49">
        <f>H623-H629</f>
        <v>-25250</v>
      </c>
      <c r="I631" s="49">
        <f>I623-I629</f>
        <v>-25250</v>
      </c>
      <c r="J631" s="49">
        <f>J623-J629</f>
        <v>-25250</v>
      </c>
      <c r="K631" s="49">
        <f>K623-K629</f>
        <v>-1160</v>
      </c>
    </row>
    <row r="632" spans="2:11">
      <c r="B632" s="85"/>
      <c r="C632" s="2"/>
      <c r="D632" s="2"/>
      <c r="E632" s="2"/>
      <c r="F632" s="2"/>
      <c r="G632" s="2"/>
      <c r="H632" s="2"/>
      <c r="I632" s="2"/>
      <c r="J632" s="2"/>
      <c r="K632" s="2"/>
    </row>
    <row r="633" spans="2:11" ht="20.100000000000001" customHeight="1" thickBot="1">
      <c r="B633" s="81" t="s">
        <v>614</v>
      </c>
      <c r="C633" s="478">
        <v>83260</v>
      </c>
      <c r="D633" s="478">
        <v>123583</v>
      </c>
      <c r="E633" s="478">
        <v>104485</v>
      </c>
      <c r="F633" s="478">
        <f>D633+F631</f>
        <v>153233</v>
      </c>
      <c r="G633" s="478">
        <f>F633+G631</f>
        <v>107933</v>
      </c>
      <c r="H633" s="478">
        <f>G633+H631</f>
        <v>82683</v>
      </c>
      <c r="I633" s="478">
        <f>H633+I631</f>
        <v>57433</v>
      </c>
      <c r="J633" s="478">
        <f>I633+J631</f>
        <v>32183</v>
      </c>
      <c r="K633" s="478">
        <f>J633+K631</f>
        <v>31023</v>
      </c>
    </row>
    <row r="634" spans="2:11" ht="15.75" thickTop="1">
      <c r="B634" s="4"/>
      <c r="C634" s="2"/>
      <c r="D634" s="2"/>
      <c r="E634" s="2"/>
      <c r="F634" s="2"/>
      <c r="G634" s="2"/>
      <c r="H634" s="2"/>
      <c r="I634" s="2"/>
      <c r="J634" s="2"/>
      <c r="K634" s="2"/>
    </row>
    <row r="635" spans="2:11">
      <c r="B635" s="4"/>
      <c r="C635" s="2"/>
      <c r="D635" s="2"/>
      <c r="E635" s="2"/>
      <c r="F635" s="2"/>
      <c r="G635" s="2"/>
      <c r="H635" s="2"/>
      <c r="I635" s="2"/>
      <c r="J635" s="2"/>
      <c r="K635" s="2"/>
    </row>
    <row r="636" spans="2:11">
      <c r="B636" s="1"/>
      <c r="C636" s="2"/>
      <c r="D636" s="2"/>
      <c r="E636" s="2"/>
      <c r="F636" s="2"/>
      <c r="G636" s="2"/>
      <c r="H636" s="2"/>
      <c r="I636" s="2"/>
      <c r="J636" s="2"/>
      <c r="K636" s="2"/>
    </row>
    <row r="637" spans="2:11">
      <c r="B637" s="1"/>
      <c r="C637" s="2"/>
      <c r="D637" s="2"/>
      <c r="E637" s="2"/>
      <c r="F637" s="2"/>
      <c r="G637" s="2"/>
      <c r="H637" s="2"/>
      <c r="I637" s="2"/>
      <c r="J637" s="2"/>
      <c r="K637" s="2"/>
    </row>
    <row r="638" spans="2:11">
      <c r="B638" s="1"/>
      <c r="C638" s="2"/>
      <c r="D638" s="2"/>
      <c r="E638" s="2"/>
      <c r="F638" s="2"/>
      <c r="G638" s="2"/>
      <c r="H638" s="2"/>
      <c r="I638" s="2"/>
      <c r="J638" s="2"/>
      <c r="K638" s="2"/>
    </row>
    <row r="639" spans="2:11">
      <c r="B639" s="1"/>
      <c r="C639" s="2"/>
      <c r="D639" s="2"/>
      <c r="E639" s="2"/>
      <c r="F639" s="2"/>
      <c r="G639" s="2"/>
      <c r="H639" s="2"/>
      <c r="I639" s="2"/>
      <c r="J639" s="2"/>
      <c r="K639" s="2"/>
    </row>
    <row r="640" spans="2:11">
      <c r="B640" s="1"/>
      <c r="C640" s="2"/>
      <c r="D640" s="2"/>
      <c r="E640" s="2"/>
      <c r="F640" s="2"/>
      <c r="G640" s="2"/>
      <c r="H640" s="2"/>
      <c r="I640" s="2"/>
      <c r="J640" s="2"/>
      <c r="K640" s="2"/>
    </row>
    <row r="641" spans="2:11">
      <c r="B641" s="1"/>
      <c r="C641" s="2"/>
      <c r="D641" s="2"/>
      <c r="E641" s="2"/>
      <c r="F641" s="2"/>
      <c r="G641" s="2"/>
      <c r="H641" s="2"/>
      <c r="I641" s="2"/>
      <c r="J641" s="2"/>
      <c r="K641" s="2"/>
    </row>
    <row r="642" spans="2:11">
      <c r="B642" s="1"/>
      <c r="C642" s="2"/>
      <c r="D642" s="2"/>
      <c r="E642" s="2"/>
      <c r="F642" s="2"/>
      <c r="G642" s="2"/>
      <c r="H642" s="2"/>
      <c r="I642" s="2"/>
      <c r="J642" s="2"/>
      <c r="K642" s="2"/>
    </row>
    <row r="643" spans="2:11">
      <c r="B643" s="1"/>
      <c r="C643" s="2"/>
      <c r="D643" s="2"/>
      <c r="E643" s="2"/>
      <c r="F643" s="2"/>
      <c r="G643" s="2"/>
      <c r="H643" s="2"/>
      <c r="I643" s="2"/>
      <c r="J643" s="2"/>
      <c r="K643" s="2"/>
    </row>
    <row r="644" spans="2:11">
      <c r="B644" s="1"/>
      <c r="C644" s="2"/>
      <c r="D644" s="2"/>
      <c r="E644" s="2"/>
      <c r="F644" s="2"/>
      <c r="G644" s="2"/>
      <c r="H644" s="2"/>
      <c r="I644" s="2"/>
      <c r="J644" s="2"/>
      <c r="K644" s="2"/>
    </row>
    <row r="645" spans="2:11">
      <c r="B645" s="1"/>
      <c r="C645" s="2"/>
      <c r="D645" s="2"/>
      <c r="E645" s="2"/>
      <c r="F645" s="2"/>
      <c r="G645" s="2"/>
      <c r="H645" s="2"/>
      <c r="I645" s="2"/>
      <c r="J645" s="2"/>
      <c r="K645" s="2"/>
    </row>
    <row r="646" spans="2:11">
      <c r="B646" s="1"/>
      <c r="C646" s="2"/>
      <c r="D646" s="2"/>
      <c r="E646" s="2"/>
      <c r="F646" s="2"/>
      <c r="G646" s="2"/>
      <c r="H646" s="2"/>
      <c r="I646" s="2"/>
      <c r="J646" s="2"/>
      <c r="K646" s="2"/>
    </row>
    <row r="647" spans="2:11">
      <c r="B647" s="1"/>
      <c r="C647" s="2"/>
      <c r="D647" s="2"/>
      <c r="E647" s="2"/>
      <c r="F647" s="2"/>
      <c r="G647" s="2"/>
      <c r="H647" s="2"/>
      <c r="I647" s="2"/>
      <c r="J647" s="2"/>
      <c r="K647" s="2"/>
    </row>
    <row r="648" spans="2:11">
      <c r="B648" s="1"/>
      <c r="C648" s="2"/>
      <c r="D648" s="2"/>
      <c r="E648" s="2"/>
      <c r="F648" s="2"/>
      <c r="G648" s="2"/>
      <c r="H648" s="2"/>
      <c r="I648" s="2"/>
      <c r="J648" s="2"/>
      <c r="K648" s="2"/>
    </row>
    <row r="650" spans="2:11" ht="18.75" customHeight="1">
      <c r="B650" s="621" t="s">
        <v>637</v>
      </c>
      <c r="C650" s="621"/>
      <c r="D650" s="621"/>
      <c r="E650" s="621"/>
      <c r="F650" s="621"/>
      <c r="G650" s="621"/>
      <c r="H650" s="621"/>
      <c r="I650" s="621"/>
      <c r="J650" s="621"/>
      <c r="K650" s="621"/>
    </row>
    <row r="651" spans="2:11">
      <c r="B651" s="43"/>
      <c r="C651" s="2"/>
      <c r="D651" s="2"/>
      <c r="E651" s="2"/>
      <c r="F651" s="2"/>
      <c r="G651" s="2"/>
      <c r="H651" s="2"/>
      <c r="I651" s="2"/>
      <c r="J651" s="2"/>
      <c r="K651" s="2"/>
    </row>
    <row r="652" spans="2:11" ht="12.75" customHeight="1">
      <c r="B652" s="622" t="s">
        <v>638</v>
      </c>
      <c r="C652" s="622"/>
      <c r="D652" s="622"/>
      <c r="E652" s="622"/>
      <c r="F652" s="622"/>
      <c r="G652" s="622"/>
      <c r="H652" s="622"/>
      <c r="I652" s="622"/>
      <c r="J652" s="622"/>
      <c r="K652" s="622"/>
    </row>
    <row r="653" spans="2:11" ht="18.75" customHeight="1">
      <c r="B653" s="622"/>
      <c r="C653" s="622"/>
      <c r="D653" s="622"/>
      <c r="E653" s="622"/>
      <c r="F653" s="622"/>
      <c r="G653" s="622"/>
      <c r="H653" s="622"/>
      <c r="I653" s="622"/>
      <c r="J653" s="622"/>
      <c r="K653" s="622"/>
    </row>
    <row r="654" spans="2:11">
      <c r="B654" s="19"/>
      <c r="C654" s="16"/>
      <c r="D654" s="16"/>
      <c r="E654" s="16"/>
      <c r="F654" s="16"/>
      <c r="G654" s="16"/>
      <c r="H654" s="16"/>
      <c r="I654" s="2"/>
      <c r="J654" s="2"/>
      <c r="K654" s="2"/>
    </row>
    <row r="655" spans="2:11">
      <c r="B655" s="4"/>
      <c r="C655" s="43"/>
      <c r="D655" s="406"/>
      <c r="E655" s="43" t="s">
        <v>841</v>
      </c>
      <c r="F655" s="568"/>
      <c r="G655" s="43" t="s">
        <v>842</v>
      </c>
      <c r="H655" s="406"/>
      <c r="I655" s="406"/>
      <c r="J655" s="406"/>
      <c r="K655" s="406"/>
    </row>
    <row r="656" spans="2:11">
      <c r="B656" s="43"/>
      <c r="C656" s="43" t="s">
        <v>810</v>
      </c>
      <c r="D656" s="43" t="s">
        <v>840</v>
      </c>
      <c r="E656" s="43" t="s">
        <v>595</v>
      </c>
      <c r="F656" s="43" t="s">
        <v>841</v>
      </c>
      <c r="G656" s="169" t="str">
        <f>'Fund Cover Sheets'!$M$1</f>
        <v>Adopted</v>
      </c>
      <c r="H656" s="43" t="s">
        <v>843</v>
      </c>
      <c r="I656" s="43" t="s">
        <v>844</v>
      </c>
      <c r="J656" s="43" t="s">
        <v>845</v>
      </c>
      <c r="K656" s="43" t="s">
        <v>846</v>
      </c>
    </row>
    <row r="657" spans="2:11" ht="15.75" thickBot="1">
      <c r="B657" s="44"/>
      <c r="C657" s="45" t="s">
        <v>1</v>
      </c>
      <c r="D657" s="45" t="s">
        <v>1</v>
      </c>
      <c r="E657" s="45" t="s">
        <v>565</v>
      </c>
      <c r="F657" s="45" t="s">
        <v>19</v>
      </c>
      <c r="G657" s="45" t="s">
        <v>565</v>
      </c>
      <c r="H657" s="45" t="s">
        <v>19</v>
      </c>
      <c r="I657" s="45" t="s">
        <v>19</v>
      </c>
      <c r="J657" s="45" t="s">
        <v>19</v>
      </c>
      <c r="K657" s="45" t="s">
        <v>19</v>
      </c>
    </row>
    <row r="658" spans="2:11">
      <c r="B658" s="1"/>
      <c r="C658" s="52"/>
      <c r="D658" s="2"/>
      <c r="E658" s="2"/>
      <c r="F658" s="2"/>
      <c r="G658" s="2"/>
      <c r="H658" s="2"/>
      <c r="I658" s="2"/>
      <c r="J658" s="2"/>
      <c r="K658" s="2"/>
    </row>
    <row r="659" spans="2:11">
      <c r="B659" s="83" t="s">
        <v>1357</v>
      </c>
      <c r="C659" s="2"/>
      <c r="D659" s="2"/>
      <c r="E659" s="2"/>
      <c r="F659" s="2"/>
      <c r="G659" s="2"/>
      <c r="H659" s="2"/>
      <c r="I659" s="2"/>
      <c r="J659" s="2"/>
      <c r="K659" s="2"/>
    </row>
    <row r="660" spans="2:11" ht="20.100000000000001" customHeight="1">
      <c r="B660" s="147" t="s">
        <v>596</v>
      </c>
      <c r="C660" s="49">
        <f>'Budget Detail FY 2019-26'!L1055</f>
        <v>198918</v>
      </c>
      <c r="D660" s="49">
        <f>'Budget Detail FY 2019-26'!M1055</f>
        <v>203884</v>
      </c>
      <c r="E660" s="49">
        <f>'Budget Detail FY 2019-26'!N1055</f>
        <v>153965</v>
      </c>
      <c r="F660" s="49">
        <f>'Budget Detail FY 2019-26'!O1055</f>
        <v>151422</v>
      </c>
      <c r="G660" s="49">
        <f>'Budget Detail FY 2019-26'!P1055</f>
        <v>260727</v>
      </c>
      <c r="H660" s="49">
        <f>'Budget Detail FY 2019-26'!Q1055</f>
        <v>273002</v>
      </c>
      <c r="I660" s="49">
        <f>'Budget Detail FY 2019-26'!R1055</f>
        <v>279827</v>
      </c>
      <c r="J660" s="49">
        <f>'Budget Detail FY 2019-26'!S1055</f>
        <v>286823</v>
      </c>
      <c r="K660" s="49">
        <f>'Budget Detail FY 2019-26'!T1055</f>
        <v>293994</v>
      </c>
    </row>
    <row r="661" spans="2:11" ht="20.100000000000001" customHeight="1" thickBot="1">
      <c r="B661" s="82" t="s">
        <v>1327</v>
      </c>
      <c r="C661" s="480">
        <f t="shared" ref="C661:K661" si="75">SUM(C660:C660)</f>
        <v>198918</v>
      </c>
      <c r="D661" s="480">
        <f t="shared" si="75"/>
        <v>203884</v>
      </c>
      <c r="E661" s="480">
        <f t="shared" si="75"/>
        <v>153965</v>
      </c>
      <c r="F661" s="480">
        <f t="shared" si="75"/>
        <v>151422</v>
      </c>
      <c r="G661" s="480">
        <f t="shared" si="75"/>
        <v>260727</v>
      </c>
      <c r="H661" s="480">
        <f t="shared" si="75"/>
        <v>273002</v>
      </c>
      <c r="I661" s="480">
        <f t="shared" si="75"/>
        <v>279827</v>
      </c>
      <c r="J661" s="480">
        <f t="shared" si="75"/>
        <v>286823</v>
      </c>
      <c r="K661" s="480">
        <f t="shared" si="75"/>
        <v>293994</v>
      </c>
    </row>
    <row r="662" spans="2:11">
      <c r="B662" s="1"/>
      <c r="C662" s="2"/>
      <c r="D662" s="2"/>
      <c r="E662" s="2"/>
      <c r="F662" s="2"/>
      <c r="G662" s="2"/>
      <c r="H662" s="2"/>
      <c r="I662" s="2"/>
      <c r="J662" s="2"/>
      <c r="K662" s="2"/>
    </row>
    <row r="663" spans="2:11">
      <c r="B663" s="83" t="s">
        <v>435</v>
      </c>
      <c r="C663" s="2"/>
      <c r="D663" s="2"/>
      <c r="E663" s="2"/>
      <c r="F663" s="2"/>
      <c r="G663" s="2"/>
      <c r="H663" s="2"/>
      <c r="I663" s="2"/>
      <c r="J663" s="2"/>
      <c r="K663" s="2"/>
    </row>
    <row r="664" spans="2:11" ht="20.100000000000001" customHeight="1">
      <c r="B664" s="148" t="s">
        <v>608</v>
      </c>
      <c r="C664" s="49">
        <f>SUM('Budget Detail FY 2019-26'!L1059:L1062)</f>
        <v>12208</v>
      </c>
      <c r="D664" s="49">
        <f>SUM('Budget Detail FY 2019-26'!M1059:M1062)</f>
        <v>713364</v>
      </c>
      <c r="E664" s="49">
        <f>SUM('Budget Detail FY 2019-26'!N1059:N1062)</f>
        <v>14175</v>
      </c>
      <c r="F664" s="49">
        <f>SUM('Budget Detail FY 2019-26'!O1059:O1062)</f>
        <v>14136</v>
      </c>
      <c r="G664" s="49">
        <f>SUM('Budget Detail FY 2019-26'!P1059:P1062)</f>
        <v>14081</v>
      </c>
      <c r="H664" s="49">
        <f>SUM('Budget Detail FY 2019-26'!Q1059:Q1062)</f>
        <v>14337</v>
      </c>
      <c r="I664" s="49">
        <f>SUM('Budget Detail FY 2019-26'!R1059:R1062)</f>
        <v>14628</v>
      </c>
      <c r="J664" s="49">
        <f>SUM('Budget Detail FY 2019-26'!S1059:S1062)</f>
        <v>14986</v>
      </c>
      <c r="K664" s="49">
        <f>SUM('Budget Detail FY 2019-26'!T1059:T1062)</f>
        <v>15355</v>
      </c>
    </row>
    <row r="665" spans="2:11" ht="20.100000000000001" customHeight="1">
      <c r="B665" s="148" t="s">
        <v>555</v>
      </c>
      <c r="C665" s="2">
        <f>'Budget Detail FY 2019-26'!L1064+'Budget Detail FY 2019-26'!L1065+'Budget Detail FY 2019-26'!L1067+'Budget Detail FY 2019-26'!L1068</f>
        <v>149351</v>
      </c>
      <c r="D665" s="2">
        <f>'Budget Detail FY 2019-26'!M1064+'Budget Detail FY 2019-26'!M1065+'Budget Detail FY 2019-26'!M1067+'Budget Detail FY 2019-26'!M1068</f>
        <v>209845</v>
      </c>
      <c r="E665" s="2">
        <f>'Budget Detail FY 2019-26'!N1064+'Budget Detail FY 2019-26'!N1065+'Budget Detail FY 2019-26'!N1067+'Budget Detail FY 2019-26'!N1068</f>
        <v>208311</v>
      </c>
      <c r="F665" s="2">
        <f>'Budget Detail FY 2019-26'!O1064+'Budget Detail FY 2019-26'!O1065+'Budget Detail FY 2019-26'!O1067+'Budget Detail FY 2019-26'!O1068</f>
        <v>208311</v>
      </c>
      <c r="G665" s="2">
        <f>'Budget Detail FY 2019-26'!P1064+'Budget Detail FY 2019-26'!P1065+'Budget Detail FY 2019-26'!P1067+'Budget Detail FY 2019-26'!P1068</f>
        <v>209316</v>
      </c>
      <c r="H665" s="2">
        <f>'Budget Detail FY 2019-26'!Q1064+'Budget Detail FY 2019-26'!Q1065+'Budget Detail FY 2019-26'!Q1067+'Budget Detail FY 2019-26'!Q1068</f>
        <v>208787</v>
      </c>
      <c r="I665" s="2">
        <f>'Budget Detail FY 2019-26'!R1064+'Budget Detail FY 2019-26'!R1065+'Budget Detail FY 2019-26'!R1067+'Budget Detail FY 2019-26'!R1068</f>
        <v>209422</v>
      </c>
      <c r="J665" s="2">
        <f>'Budget Detail FY 2019-26'!S1064+'Budget Detail FY 2019-26'!S1065+'Budget Detail FY 2019-26'!S1067+'Budget Detail FY 2019-26'!S1068</f>
        <v>208522</v>
      </c>
      <c r="K665" s="2">
        <f>'Budget Detail FY 2019-26'!T1064+'Budget Detail FY 2019-26'!T1065+'Budget Detail FY 2019-26'!T1067+'Budget Detail FY 2019-26'!T1068</f>
        <v>364699</v>
      </c>
    </row>
    <row r="666" spans="2:11" ht="20.100000000000001" customHeight="1" thickBot="1">
      <c r="B666" s="82" t="s">
        <v>612</v>
      </c>
      <c r="C666" s="480">
        <f t="shared" ref="C666:K666" si="76">SUM(C664:C665)</f>
        <v>161559</v>
      </c>
      <c r="D666" s="480">
        <f t="shared" si="76"/>
        <v>923209</v>
      </c>
      <c r="E666" s="480">
        <f t="shared" si="76"/>
        <v>222486</v>
      </c>
      <c r="F666" s="480">
        <f t="shared" si="76"/>
        <v>222447</v>
      </c>
      <c r="G666" s="480">
        <f t="shared" si="76"/>
        <v>223397</v>
      </c>
      <c r="H666" s="480">
        <f t="shared" si="76"/>
        <v>223124</v>
      </c>
      <c r="I666" s="480">
        <f t="shared" si="76"/>
        <v>224050</v>
      </c>
      <c r="J666" s="480">
        <f t="shared" si="76"/>
        <v>223508</v>
      </c>
      <c r="K666" s="480">
        <f t="shared" si="76"/>
        <v>380054</v>
      </c>
    </row>
    <row r="667" spans="2:11">
      <c r="B667" s="83"/>
      <c r="C667" s="2"/>
      <c r="D667" s="2"/>
      <c r="E667" s="2"/>
      <c r="F667" s="2"/>
      <c r="G667" s="2"/>
      <c r="H667" s="2"/>
      <c r="I667" s="2"/>
      <c r="J667" s="2"/>
      <c r="K667" s="2"/>
    </row>
    <row r="668" spans="2:11" ht="20.100000000000001" customHeight="1">
      <c r="B668" s="147" t="s">
        <v>613</v>
      </c>
      <c r="C668" s="49">
        <f>+C661-C666</f>
        <v>37359</v>
      </c>
      <c r="D668" s="49">
        <f>+D661-D666</f>
        <v>-719325</v>
      </c>
      <c r="E668" s="49">
        <f>+E661-E666</f>
        <v>-68521</v>
      </c>
      <c r="F668" s="49">
        <f>+F661-F666</f>
        <v>-71025</v>
      </c>
      <c r="G668" s="49">
        <f>+G661-G666</f>
        <v>37330</v>
      </c>
      <c r="H668" s="49">
        <f>+H661-H666</f>
        <v>49878</v>
      </c>
      <c r="I668" s="49">
        <f>+I661-I666</f>
        <v>55777</v>
      </c>
      <c r="J668" s="49">
        <f>+J661-J666</f>
        <v>63315</v>
      </c>
      <c r="K668" s="49">
        <f>+K661-K666</f>
        <v>-86060</v>
      </c>
    </row>
    <row r="669" spans="2:11">
      <c r="B669" s="85"/>
      <c r="C669" s="2"/>
      <c r="D669" s="2"/>
      <c r="E669" s="2"/>
      <c r="F669" s="2"/>
      <c r="G669" s="2"/>
      <c r="H669" s="2"/>
      <c r="I669" s="2"/>
      <c r="J669" s="2"/>
      <c r="K669" s="2"/>
    </row>
    <row r="670" spans="2:11" ht="20.100000000000001" customHeight="1" thickBot="1">
      <c r="B670" s="81" t="s">
        <v>614</v>
      </c>
      <c r="C670" s="478">
        <v>-422459</v>
      </c>
      <c r="D670" s="478">
        <v>-1141784</v>
      </c>
      <c r="E670" s="478">
        <v>-1209865</v>
      </c>
      <c r="F670" s="478">
        <f>D670+F668</f>
        <v>-1212809</v>
      </c>
      <c r="G670" s="478">
        <f>F670+G668</f>
        <v>-1175479</v>
      </c>
      <c r="H670" s="478">
        <f>G670+H668</f>
        <v>-1125601</v>
      </c>
      <c r="I670" s="478">
        <f>H670+I668</f>
        <v>-1069824</v>
      </c>
      <c r="J670" s="478">
        <f>I670+J668</f>
        <v>-1006509</v>
      </c>
      <c r="K670" s="478">
        <f>J670+K668</f>
        <v>-1092569</v>
      </c>
    </row>
    <row r="671" spans="2:11" ht="15.75" thickTop="1">
      <c r="B671" s="4"/>
      <c r="C671" s="2"/>
      <c r="D671" s="2"/>
      <c r="E671" s="2"/>
      <c r="F671" s="2"/>
      <c r="G671" s="2"/>
      <c r="H671" s="2"/>
      <c r="I671" s="2"/>
      <c r="J671" s="2"/>
      <c r="K671" s="2"/>
    </row>
    <row r="672" spans="2:11">
      <c r="B672" s="4"/>
      <c r="C672" s="2"/>
      <c r="D672" s="2"/>
      <c r="E672" s="2"/>
      <c r="F672" s="2"/>
      <c r="G672" s="2"/>
      <c r="H672" s="2"/>
      <c r="I672" s="2"/>
      <c r="J672" s="2"/>
      <c r="K672" s="2"/>
    </row>
    <row r="673" spans="2:11">
      <c r="B673" s="4"/>
      <c r="C673" s="2"/>
      <c r="D673" s="2"/>
      <c r="E673" s="2"/>
      <c r="F673" s="2"/>
      <c r="G673" s="2"/>
      <c r="H673" s="2"/>
      <c r="I673" s="2"/>
      <c r="J673" s="2"/>
      <c r="K673" s="2"/>
    </row>
    <row r="674" spans="2:11">
      <c r="B674" s="1"/>
      <c r="C674" s="2"/>
      <c r="D674" s="2"/>
      <c r="E674" s="2"/>
      <c r="F674" s="2"/>
      <c r="G674" s="2"/>
      <c r="H674" s="2"/>
      <c r="I674" s="2"/>
      <c r="J674" s="2"/>
      <c r="K674" s="2"/>
    </row>
    <row r="675" spans="2:11">
      <c r="B675" s="1"/>
      <c r="C675" s="2"/>
      <c r="D675" s="2"/>
      <c r="E675" s="2"/>
      <c r="F675" s="2"/>
      <c r="G675" s="2"/>
      <c r="H675" s="2"/>
      <c r="I675" s="2"/>
      <c r="J675" s="2"/>
      <c r="K675" s="2"/>
    </row>
    <row r="676" spans="2:11">
      <c r="B676" s="1"/>
      <c r="C676" s="2"/>
      <c r="D676" s="2"/>
      <c r="E676" s="2"/>
      <c r="F676" s="2"/>
      <c r="G676" s="2"/>
      <c r="H676" s="2"/>
      <c r="I676" s="2"/>
      <c r="J676" s="2"/>
      <c r="K676" s="2"/>
    </row>
    <row r="677" spans="2:11">
      <c r="B677" s="1"/>
      <c r="C677" s="2"/>
      <c r="D677" s="2"/>
      <c r="E677" s="2"/>
      <c r="F677" s="2"/>
      <c r="G677" s="2"/>
      <c r="H677" s="2"/>
      <c r="I677" s="2"/>
      <c r="J677" s="2"/>
      <c r="K677" s="2"/>
    </row>
    <row r="678" spans="2:11">
      <c r="B678" s="1"/>
      <c r="C678" s="2"/>
      <c r="D678" s="2"/>
      <c r="E678" s="2"/>
      <c r="F678" s="2"/>
      <c r="G678" s="2"/>
      <c r="H678" s="2"/>
      <c r="I678" s="2"/>
      <c r="J678" s="2"/>
      <c r="K678" s="2"/>
    </row>
    <row r="679" spans="2:11">
      <c r="B679" s="1"/>
      <c r="C679" s="2"/>
      <c r="D679" s="2"/>
      <c r="E679" s="2"/>
      <c r="F679" s="2"/>
      <c r="G679" s="2"/>
      <c r="H679" s="2"/>
      <c r="I679" s="2"/>
      <c r="J679" s="2"/>
      <c r="K679" s="2"/>
    </row>
    <row r="680" spans="2:11">
      <c r="B680" s="1"/>
      <c r="C680" s="2"/>
      <c r="D680" s="2"/>
      <c r="E680" s="2"/>
      <c r="F680" s="2"/>
      <c r="G680" s="2"/>
      <c r="H680" s="2"/>
      <c r="I680" s="2"/>
      <c r="J680" s="2"/>
      <c r="K680" s="2"/>
    </row>
    <row r="681" spans="2:11">
      <c r="B681" s="1"/>
      <c r="C681" s="2"/>
      <c r="D681" s="2"/>
      <c r="E681" s="2"/>
      <c r="F681" s="2"/>
      <c r="G681" s="2"/>
      <c r="H681" s="2"/>
      <c r="I681" s="2"/>
      <c r="J681" s="2"/>
      <c r="K681" s="2"/>
    </row>
    <row r="682" spans="2:11">
      <c r="B682" s="1"/>
      <c r="C682" s="2"/>
      <c r="D682" s="2"/>
      <c r="E682" s="2"/>
      <c r="F682" s="2"/>
      <c r="G682" s="2"/>
      <c r="H682" s="2"/>
      <c r="I682" s="2"/>
      <c r="J682" s="2"/>
      <c r="K682" s="2"/>
    </row>
    <row r="683" spans="2:11">
      <c r="B683" s="1"/>
      <c r="C683" s="2"/>
      <c r="D683" s="2"/>
      <c r="E683" s="2"/>
      <c r="F683" s="2"/>
      <c r="G683" s="2"/>
      <c r="H683" s="2"/>
      <c r="I683" s="2"/>
      <c r="J683" s="2"/>
      <c r="K683" s="2"/>
    </row>
    <row r="684" spans="2:11">
      <c r="B684" s="1"/>
      <c r="C684" s="2"/>
      <c r="D684" s="2"/>
      <c r="E684" s="2"/>
      <c r="F684" s="2"/>
      <c r="G684" s="2"/>
      <c r="H684" s="2"/>
      <c r="I684" s="2"/>
      <c r="J684" s="2"/>
      <c r="K684" s="2"/>
    </row>
    <row r="685" spans="2:11">
      <c r="B685" s="1"/>
      <c r="C685" s="2"/>
      <c r="D685" s="2"/>
      <c r="E685" s="2"/>
      <c r="F685" s="2"/>
      <c r="G685" s="2"/>
      <c r="H685" s="2"/>
      <c r="I685" s="2"/>
      <c r="J685" s="2"/>
      <c r="K685" s="2"/>
    </row>
    <row r="686" spans="2:11" ht="18.75">
      <c r="B686" s="621" t="s">
        <v>639</v>
      </c>
      <c r="C686" s="621"/>
      <c r="D686" s="621"/>
      <c r="E686" s="621"/>
      <c r="F686" s="621"/>
      <c r="G686" s="621"/>
      <c r="H686" s="621"/>
      <c r="I686" s="621"/>
      <c r="J686" s="621"/>
      <c r="K686" s="621"/>
    </row>
    <row r="687" spans="2:11">
      <c r="B687" s="43"/>
      <c r="C687" s="2"/>
      <c r="D687" s="2"/>
      <c r="E687" s="2"/>
      <c r="F687" s="2"/>
      <c r="G687" s="2"/>
      <c r="H687" s="2"/>
      <c r="I687" s="2"/>
      <c r="J687" s="2"/>
      <c r="K687" s="2"/>
    </row>
    <row r="688" spans="2:11" ht="15" customHeight="1">
      <c r="B688" s="622" t="s">
        <v>640</v>
      </c>
      <c r="C688" s="622"/>
      <c r="D688" s="622"/>
      <c r="E688" s="622"/>
      <c r="F688" s="622"/>
      <c r="G688" s="622"/>
      <c r="H688" s="622"/>
      <c r="I688" s="622"/>
      <c r="J688" s="622"/>
      <c r="K688" s="622"/>
    </row>
    <row r="689" spans="2:11">
      <c r="B689" s="19"/>
      <c r="C689" s="16"/>
      <c r="D689" s="16"/>
      <c r="E689" s="16"/>
      <c r="F689" s="16"/>
      <c r="G689" s="16"/>
      <c r="H689" s="16"/>
      <c r="I689" s="2"/>
      <c r="J689" s="2"/>
      <c r="K689" s="2"/>
    </row>
    <row r="690" spans="2:11">
      <c r="B690" s="4"/>
      <c r="C690" s="43"/>
      <c r="D690" s="406"/>
      <c r="E690" s="43" t="s">
        <v>841</v>
      </c>
      <c r="F690" s="568"/>
      <c r="G690" s="43" t="s">
        <v>842</v>
      </c>
      <c r="H690" s="406"/>
      <c r="I690" s="406"/>
      <c r="J690" s="406"/>
      <c r="K690" s="406"/>
    </row>
    <row r="691" spans="2:11">
      <c r="B691" s="43"/>
      <c r="C691" s="43" t="s">
        <v>810</v>
      </c>
      <c r="D691" s="43" t="s">
        <v>840</v>
      </c>
      <c r="E691" s="43" t="s">
        <v>595</v>
      </c>
      <c r="F691" s="43" t="s">
        <v>841</v>
      </c>
      <c r="G691" s="169" t="str">
        <f>'Fund Cover Sheets'!$M$1</f>
        <v>Adopted</v>
      </c>
      <c r="H691" s="43" t="s">
        <v>843</v>
      </c>
      <c r="I691" s="43" t="s">
        <v>844</v>
      </c>
      <c r="J691" s="43" t="s">
        <v>845</v>
      </c>
      <c r="K691" s="43" t="s">
        <v>846</v>
      </c>
    </row>
    <row r="692" spans="2:11" ht="15.75" thickBot="1">
      <c r="B692" s="44"/>
      <c r="C692" s="45" t="s">
        <v>1</v>
      </c>
      <c r="D692" s="45" t="s">
        <v>1</v>
      </c>
      <c r="E692" s="45" t="s">
        <v>565</v>
      </c>
      <c r="F692" s="45" t="s">
        <v>19</v>
      </c>
      <c r="G692" s="45" t="s">
        <v>565</v>
      </c>
      <c r="H692" s="45" t="s">
        <v>19</v>
      </c>
      <c r="I692" s="45" t="s">
        <v>19</v>
      </c>
      <c r="J692" s="45" t="s">
        <v>19</v>
      </c>
      <c r="K692" s="45" t="s">
        <v>19</v>
      </c>
    </row>
    <row r="693" spans="2:11">
      <c r="B693" s="1"/>
      <c r="C693" s="52"/>
      <c r="D693" s="2"/>
      <c r="E693" s="2"/>
      <c r="F693" s="2"/>
      <c r="G693" s="2"/>
      <c r="H693" s="2"/>
      <c r="I693" s="2"/>
      <c r="J693" s="2"/>
      <c r="K693" s="2"/>
    </row>
    <row r="694" spans="2:11">
      <c r="B694" s="83" t="s">
        <v>1357</v>
      </c>
      <c r="C694" s="49"/>
      <c r="D694" s="49"/>
      <c r="E694" s="49"/>
      <c r="F694" s="49"/>
      <c r="G694" s="49"/>
      <c r="H694" s="49"/>
      <c r="I694" s="49"/>
      <c r="J694" s="49"/>
      <c r="K694" s="49"/>
    </row>
    <row r="695" spans="2:11" ht="20.100000000000001" customHeight="1">
      <c r="B695" s="147" t="s">
        <v>596</v>
      </c>
      <c r="C695" s="49">
        <f>SUM('Budget Detail FY 2019-26'!L1078:L1078)</f>
        <v>78417</v>
      </c>
      <c r="D695" s="49">
        <f>SUM('Budget Detail FY 2019-26'!M1078:M1078)</f>
        <v>75759</v>
      </c>
      <c r="E695" s="49">
        <f>SUM('Budget Detail FY 2019-26'!N1078:N1078)</f>
        <v>76000</v>
      </c>
      <c r="F695" s="49">
        <f>SUM('Budget Detail FY 2019-26'!O1078:O1078)</f>
        <v>70677</v>
      </c>
      <c r="G695" s="49">
        <f>SUM('Budget Detail FY 2019-26'!P1078:P1078)</f>
        <v>70000</v>
      </c>
      <c r="H695" s="49">
        <f>SUM('Budget Detail FY 2019-26'!Q1078:Q1078)</f>
        <v>75000</v>
      </c>
      <c r="I695" s="49">
        <f>SUM('Budget Detail FY 2019-26'!R1078:R1078)</f>
        <v>75000</v>
      </c>
      <c r="J695" s="49">
        <f>SUM('Budget Detail FY 2019-26'!S1078:S1078)</f>
        <v>75000</v>
      </c>
      <c r="K695" s="49">
        <f>SUM('Budget Detail FY 2019-26'!T1078:T1078)</f>
        <v>75000</v>
      </c>
    </row>
    <row r="696" spans="2:11" ht="20.100000000000001" customHeight="1">
      <c r="B696" s="148" t="s">
        <v>603</v>
      </c>
      <c r="C696" s="2">
        <f>'Budget Detail FY 2019-26'!L1079</f>
        <v>17</v>
      </c>
      <c r="D696" s="2">
        <f>'Budget Detail FY 2019-26'!M1079</f>
        <v>0</v>
      </c>
      <c r="E696" s="2">
        <f>'Budget Detail FY 2019-26'!N1079</f>
        <v>0</v>
      </c>
      <c r="F696" s="2">
        <f>'Budget Detail FY 2019-26'!O1079</f>
        <v>0</v>
      </c>
      <c r="G696" s="2">
        <f>'Budget Detail FY 2019-26'!P1079</f>
        <v>0</v>
      </c>
      <c r="H696" s="2">
        <f>'Budget Detail FY 2019-26'!Q1079</f>
        <v>0</v>
      </c>
      <c r="I696" s="2">
        <f>'Budget Detail FY 2019-26'!R1079</f>
        <v>0</v>
      </c>
      <c r="J696" s="2">
        <f>'Budget Detail FY 2019-26'!S1079</f>
        <v>0</v>
      </c>
      <c r="K696" s="2">
        <f>'Budget Detail FY 2019-26'!T1079</f>
        <v>0</v>
      </c>
    </row>
    <row r="697" spans="2:11" ht="20.100000000000001" customHeight="1" thickBot="1">
      <c r="B697" s="82" t="s">
        <v>1327</v>
      </c>
      <c r="C697" s="480">
        <f t="shared" ref="C697:K697" si="77">SUM(C695:C696)</f>
        <v>78434</v>
      </c>
      <c r="D697" s="480">
        <f t="shared" si="77"/>
        <v>75759</v>
      </c>
      <c r="E697" s="480">
        <f t="shared" si="77"/>
        <v>76000</v>
      </c>
      <c r="F697" s="480">
        <f t="shared" si="77"/>
        <v>70677</v>
      </c>
      <c r="G697" s="480">
        <f t="shared" si="77"/>
        <v>70000</v>
      </c>
      <c r="H697" s="480">
        <f t="shared" si="77"/>
        <v>75000</v>
      </c>
      <c r="I697" s="480">
        <f t="shared" si="77"/>
        <v>75000</v>
      </c>
      <c r="J697" s="480">
        <f t="shared" si="77"/>
        <v>75000</v>
      </c>
      <c r="K697" s="480">
        <f t="shared" si="77"/>
        <v>75000</v>
      </c>
    </row>
    <row r="698" spans="2:11">
      <c r="B698" s="1"/>
      <c r="C698" s="2"/>
      <c r="D698" s="2"/>
      <c r="E698" s="2"/>
      <c r="F698" s="2"/>
      <c r="G698" s="2"/>
      <c r="H698" s="2"/>
      <c r="I698" s="2"/>
      <c r="J698" s="2"/>
      <c r="K698" s="2"/>
    </row>
    <row r="699" spans="2:11" ht="15" customHeight="1">
      <c r="B699" s="83" t="s">
        <v>435</v>
      </c>
      <c r="C699" s="2"/>
      <c r="D699" s="2"/>
      <c r="E699" s="2"/>
      <c r="F699" s="2"/>
      <c r="G699" s="2"/>
      <c r="H699" s="2"/>
      <c r="I699" s="2"/>
      <c r="J699" s="2"/>
      <c r="K699" s="2"/>
    </row>
    <row r="700" spans="2:11" ht="20.100000000000001" customHeight="1">
      <c r="B700" s="148" t="s">
        <v>608</v>
      </c>
      <c r="C700" s="49">
        <f>SUM('Budget Detail FY 2019-26'!L1083:L1085)</f>
        <v>57380</v>
      </c>
      <c r="D700" s="49">
        <f>SUM('Budget Detail FY 2019-26'!M1083:M1085)</f>
        <v>59864</v>
      </c>
      <c r="E700" s="49">
        <f>SUM('Budget Detail FY 2019-26'!N1083:N1085)</f>
        <v>76364</v>
      </c>
      <c r="F700" s="49">
        <f>SUM('Budget Detail FY 2019-26'!O1083:O1085)</f>
        <v>64982</v>
      </c>
      <c r="G700" s="49">
        <f>SUM('Budget Detail FY 2019-26'!P1083:P1085)</f>
        <v>67840</v>
      </c>
      <c r="H700" s="49">
        <f>SUM('Budget Detail FY 2019-26'!Q1083:Q1085)</f>
        <v>70019</v>
      </c>
      <c r="I700" s="49">
        <f>SUM('Budget Detail FY 2019-26'!R1083:R1085)</f>
        <v>72375</v>
      </c>
      <c r="J700" s="49">
        <f>SUM('Budget Detail FY 2019-26'!S1083:S1085)</f>
        <v>75010</v>
      </c>
      <c r="K700" s="49">
        <f>SUM('Budget Detail FY 2019-26'!T1083:T1085)</f>
        <v>77754</v>
      </c>
    </row>
    <row r="701" spans="2:11" ht="20.100000000000001" customHeight="1">
      <c r="B701" s="148" t="s">
        <v>610</v>
      </c>
      <c r="C701" s="2">
        <f>SUM('Budget Detail FY 2019-26'!L1086:L1088)</f>
        <v>138466</v>
      </c>
      <c r="D701" s="2">
        <f>SUM('Budget Detail FY 2019-26'!M1086:M1088)</f>
        <v>10677</v>
      </c>
      <c r="E701" s="2">
        <f>SUM('Budget Detail FY 2019-26'!N1086:N1088)</f>
        <v>17488</v>
      </c>
      <c r="F701" s="2">
        <f>SUM('Budget Detail FY 2019-26'!O1086:O1088)</f>
        <v>17488</v>
      </c>
      <c r="G701" s="2">
        <f>SUM('Budget Detail FY 2019-26'!P1086:P1088)</f>
        <v>17488</v>
      </c>
      <c r="H701" s="2">
        <f>SUM('Budget Detail FY 2019-26'!Q1086:Q1088)</f>
        <v>13120</v>
      </c>
      <c r="I701" s="2">
        <f>SUM('Budget Detail FY 2019-26'!R1086:R1088)</f>
        <v>10000</v>
      </c>
      <c r="J701" s="2">
        <f>SUM('Budget Detail FY 2019-26'!S1086:S1088)</f>
        <v>10000</v>
      </c>
      <c r="K701" s="2">
        <f>SUM('Budget Detail FY 2019-26'!T1086:T1088)</f>
        <v>10000</v>
      </c>
    </row>
    <row r="702" spans="2:11" ht="20.100000000000001" customHeight="1">
      <c r="B702" s="148" t="s">
        <v>555</v>
      </c>
      <c r="C702" s="2">
        <f>'Budget Detail FY 2019-26'!L1090+'Budget Detail FY 2019-26'!L1091</f>
        <v>225800</v>
      </c>
      <c r="D702" s="2">
        <f>'Budget Detail FY 2019-26'!M1090+'Budget Detail FY 2019-26'!M1091</f>
        <v>218250</v>
      </c>
      <c r="E702" s="2">
        <f>'Budget Detail FY 2019-26'!N1090+'Budget Detail FY 2019-26'!N1091</f>
        <v>212200</v>
      </c>
      <c r="F702" s="2">
        <f>'Budget Detail FY 2019-26'!O1090+'Budget Detail FY 2019-26'!O1091</f>
        <v>212200</v>
      </c>
      <c r="G702" s="2">
        <f>'Budget Detail FY 2019-26'!P1090+'Budget Detail FY 2019-26'!P1091</f>
        <v>206084</v>
      </c>
      <c r="H702" s="2">
        <f>'Budget Detail FY 2019-26'!Q1090+'Budget Detail FY 2019-26'!Q1091</f>
        <v>0</v>
      </c>
      <c r="I702" s="2">
        <f>'Budget Detail FY 2019-26'!R1090+'Budget Detail FY 2019-26'!R1091</f>
        <v>0</v>
      </c>
      <c r="J702" s="2">
        <f>'Budget Detail FY 2019-26'!S1090+'Budget Detail FY 2019-26'!S1091</f>
        <v>0</v>
      </c>
      <c r="K702" s="2">
        <f>'Budget Detail FY 2019-26'!T1090+'Budget Detail FY 2019-26'!T1091</f>
        <v>0</v>
      </c>
    </row>
    <row r="703" spans="2:11" ht="20.100000000000001" customHeight="1" thickBot="1">
      <c r="B703" s="82" t="s">
        <v>612</v>
      </c>
      <c r="C703" s="480">
        <f t="shared" ref="C703:K703" si="78">SUM(C700:C702)</f>
        <v>421646</v>
      </c>
      <c r="D703" s="480">
        <f t="shared" si="78"/>
        <v>288791</v>
      </c>
      <c r="E703" s="480">
        <f t="shared" si="78"/>
        <v>306052</v>
      </c>
      <c r="F703" s="480">
        <f t="shared" si="78"/>
        <v>294670</v>
      </c>
      <c r="G703" s="480">
        <f t="shared" si="78"/>
        <v>291412</v>
      </c>
      <c r="H703" s="480">
        <f t="shared" si="78"/>
        <v>83139</v>
      </c>
      <c r="I703" s="480">
        <f t="shared" si="78"/>
        <v>82375</v>
      </c>
      <c r="J703" s="480">
        <f t="shared" si="78"/>
        <v>85010</v>
      </c>
      <c r="K703" s="480">
        <f t="shared" si="78"/>
        <v>87754</v>
      </c>
    </row>
    <row r="704" spans="2:11">
      <c r="B704" s="83"/>
      <c r="C704" s="2"/>
      <c r="D704" s="2"/>
      <c r="E704" s="2"/>
      <c r="F704" s="2"/>
      <c r="G704" s="2"/>
      <c r="H704" s="2"/>
      <c r="I704" s="2"/>
      <c r="J704" s="2"/>
      <c r="K704" s="2"/>
    </row>
    <row r="705" spans="2:11" ht="20.100000000000001" customHeight="1">
      <c r="B705" s="147" t="s">
        <v>613</v>
      </c>
      <c r="C705" s="49">
        <f>+C697-C703</f>
        <v>-343212</v>
      </c>
      <c r="D705" s="49">
        <f>+D697-D703</f>
        <v>-213032</v>
      </c>
      <c r="E705" s="49">
        <f>+E697-E703</f>
        <v>-230052</v>
      </c>
      <c r="F705" s="49">
        <f>+F697-F703</f>
        <v>-223993</v>
      </c>
      <c r="G705" s="49">
        <f>+G697-G703</f>
        <v>-221412</v>
      </c>
      <c r="H705" s="49">
        <f>+H697-H703</f>
        <v>-8139</v>
      </c>
      <c r="I705" s="49">
        <f>+I697-I703</f>
        <v>-7375</v>
      </c>
      <c r="J705" s="49">
        <f>+J697-J703</f>
        <v>-10010</v>
      </c>
      <c r="K705" s="49">
        <f>+K697-K703</f>
        <v>-12754</v>
      </c>
    </row>
    <row r="706" spans="2:11">
      <c r="B706" s="85"/>
      <c r="C706" s="2"/>
      <c r="D706" s="2"/>
      <c r="E706" s="2"/>
      <c r="F706" s="2"/>
      <c r="G706" s="2"/>
      <c r="H706" s="2"/>
      <c r="I706" s="2"/>
      <c r="J706" s="2"/>
      <c r="K706" s="2"/>
    </row>
    <row r="707" spans="2:11" ht="20.100000000000001" customHeight="1" thickBot="1">
      <c r="B707" s="81" t="s">
        <v>614</v>
      </c>
      <c r="C707" s="478">
        <v>-1024518</v>
      </c>
      <c r="D707" s="478">
        <v>-1237549</v>
      </c>
      <c r="E707" s="478">
        <v>-1472892</v>
      </c>
      <c r="F707" s="478">
        <f>D707+F705</f>
        <v>-1461542</v>
      </c>
      <c r="G707" s="478">
        <f>F707+G705</f>
        <v>-1682954</v>
      </c>
      <c r="H707" s="478">
        <f>G707+H705</f>
        <v>-1691093</v>
      </c>
      <c r="I707" s="478">
        <f>H707+I705</f>
        <v>-1698468</v>
      </c>
      <c r="J707" s="478">
        <f>I707+J705</f>
        <v>-1708478</v>
      </c>
      <c r="K707" s="478">
        <f>J707+K705</f>
        <v>-1721232</v>
      </c>
    </row>
    <row r="708" spans="2:11" ht="15.75" thickTop="1">
      <c r="B708" s="4"/>
      <c r="C708" s="2"/>
      <c r="D708" s="2"/>
      <c r="E708" s="2"/>
      <c r="F708" s="2"/>
      <c r="G708" s="2"/>
      <c r="H708" s="2"/>
      <c r="I708" s="2"/>
      <c r="J708" s="2"/>
      <c r="K708" s="2"/>
    </row>
    <row r="709" spans="2:11">
      <c r="B709" s="4"/>
      <c r="C709" s="2"/>
      <c r="D709" s="2"/>
      <c r="E709" s="2"/>
      <c r="F709" s="2"/>
      <c r="G709" s="2"/>
      <c r="H709" s="2"/>
      <c r="I709" s="2"/>
      <c r="J709" s="2"/>
      <c r="K709" s="2"/>
    </row>
    <row r="710" spans="2:11">
      <c r="B710" s="4"/>
      <c r="C710" s="2"/>
      <c r="D710" s="2"/>
      <c r="E710" s="2"/>
      <c r="F710" s="2"/>
      <c r="G710" s="2"/>
      <c r="H710" s="2"/>
      <c r="I710" s="2"/>
      <c r="J710" s="2"/>
      <c r="K710" s="2"/>
    </row>
    <row r="711" spans="2:11">
      <c r="B711" s="1"/>
      <c r="C711" s="2"/>
      <c r="D711" s="2"/>
      <c r="E711" s="2"/>
      <c r="F711" s="2"/>
      <c r="G711" s="2"/>
      <c r="H711" s="2"/>
      <c r="I711" s="2"/>
      <c r="J711" s="2"/>
      <c r="K711" s="2"/>
    </row>
    <row r="712" spans="2:11">
      <c r="B712" s="1"/>
      <c r="C712" s="2"/>
      <c r="D712" s="2"/>
      <c r="E712" s="2"/>
      <c r="F712" s="2"/>
      <c r="G712" s="2"/>
      <c r="H712" s="2"/>
      <c r="I712" s="2"/>
      <c r="J712" s="2"/>
      <c r="K712" s="2"/>
    </row>
    <row r="713" spans="2:11">
      <c r="B713" s="1"/>
      <c r="C713" s="2"/>
      <c r="D713" s="2"/>
      <c r="E713" s="2"/>
      <c r="F713" s="2"/>
      <c r="G713" s="2"/>
      <c r="H713" s="2"/>
      <c r="I713" s="2"/>
      <c r="J713" s="2"/>
      <c r="K713" s="2"/>
    </row>
    <row r="714" spans="2:11">
      <c r="B714" s="1"/>
      <c r="C714" s="2"/>
      <c r="D714" s="2"/>
      <c r="E714" s="2"/>
      <c r="F714" s="2"/>
      <c r="G714" s="2"/>
      <c r="H714" s="2"/>
      <c r="I714" s="2"/>
      <c r="J714" s="2"/>
      <c r="K714" s="2"/>
    </row>
    <row r="715" spans="2:11">
      <c r="B715" s="1"/>
      <c r="C715" s="2"/>
      <c r="D715" s="2"/>
      <c r="E715" s="2"/>
      <c r="F715" s="2"/>
      <c r="G715" s="2"/>
      <c r="H715" s="2"/>
      <c r="I715" s="2"/>
      <c r="J715" s="2"/>
      <c r="K715" s="2"/>
    </row>
    <row r="716" spans="2:11">
      <c r="B716" s="1"/>
      <c r="C716" s="2"/>
      <c r="D716" s="2"/>
      <c r="E716" s="2"/>
      <c r="F716" s="2"/>
      <c r="G716" s="2"/>
      <c r="H716" s="2"/>
      <c r="I716" s="2"/>
      <c r="J716" s="2"/>
      <c r="K716" s="2"/>
    </row>
    <row r="717" spans="2:11">
      <c r="B717" s="1"/>
      <c r="C717" s="2"/>
      <c r="D717" s="2"/>
      <c r="E717" s="2"/>
      <c r="F717" s="2"/>
      <c r="G717" s="2"/>
      <c r="H717" s="2"/>
      <c r="I717" s="2"/>
      <c r="J717" s="2"/>
      <c r="K717" s="2"/>
    </row>
    <row r="718" spans="2:11">
      <c r="B718" s="1"/>
      <c r="C718" s="2"/>
      <c r="D718" s="2"/>
      <c r="E718" s="2"/>
      <c r="F718" s="2"/>
      <c r="G718" s="2"/>
      <c r="H718" s="2"/>
      <c r="I718" s="2"/>
      <c r="J718" s="2"/>
      <c r="K718" s="2"/>
    </row>
    <row r="719" spans="2:11">
      <c r="B719" s="1"/>
      <c r="C719" s="2"/>
      <c r="D719" s="2"/>
      <c r="E719" s="2"/>
      <c r="F719" s="2"/>
      <c r="G719" s="2"/>
      <c r="H719" s="2"/>
      <c r="I719" s="2"/>
      <c r="J719" s="2"/>
      <c r="K719" s="2"/>
    </row>
    <row r="720" spans="2:11">
      <c r="B720" s="1"/>
      <c r="C720" s="2"/>
      <c r="D720" s="2"/>
      <c r="E720" s="2"/>
      <c r="F720" s="2"/>
      <c r="G720" s="2"/>
      <c r="H720" s="2"/>
      <c r="I720" s="2"/>
      <c r="J720" s="2"/>
      <c r="K720" s="2"/>
    </row>
    <row r="721" spans="2:11">
      <c r="B721" s="1"/>
      <c r="C721" s="2"/>
      <c r="D721" s="2"/>
      <c r="E721" s="2"/>
      <c r="F721" s="2"/>
      <c r="G721" s="2"/>
      <c r="H721" s="2"/>
      <c r="I721" s="2"/>
      <c r="J721" s="2"/>
      <c r="K721" s="2"/>
    </row>
    <row r="722" spans="2:11">
      <c r="B722" s="1"/>
      <c r="C722" s="2"/>
      <c r="D722" s="2"/>
      <c r="E722" s="2"/>
      <c r="F722" s="2"/>
      <c r="G722" s="2"/>
      <c r="H722" s="2"/>
      <c r="I722" s="2"/>
      <c r="J722" s="2"/>
      <c r="K722" s="2"/>
    </row>
    <row r="723" spans="2:11" ht="18.75">
      <c r="B723" s="621" t="s">
        <v>1087</v>
      </c>
      <c r="C723" s="621"/>
      <c r="D723" s="621"/>
      <c r="E723" s="621"/>
      <c r="F723" s="621"/>
      <c r="G723" s="621"/>
      <c r="H723" s="621"/>
      <c r="I723" s="621"/>
      <c r="J723" s="621"/>
      <c r="K723" s="621"/>
    </row>
    <row r="724" spans="2:11">
      <c r="B724" s="43"/>
      <c r="C724" s="2"/>
      <c r="D724" s="2"/>
      <c r="E724" s="2"/>
      <c r="F724" s="2"/>
      <c r="G724" s="2"/>
      <c r="H724" s="2"/>
      <c r="I724" s="2"/>
      <c r="J724" s="2"/>
      <c r="K724" s="2"/>
    </row>
    <row r="725" spans="2:11" ht="15" customHeight="1">
      <c r="B725" s="623" t="s">
        <v>1195</v>
      </c>
      <c r="C725" s="623"/>
      <c r="D725" s="623"/>
      <c r="E725" s="623"/>
      <c r="F725" s="623"/>
      <c r="G725" s="623"/>
      <c r="H725" s="623"/>
      <c r="I725" s="623"/>
      <c r="J725" s="623"/>
      <c r="K725" s="623"/>
    </row>
    <row r="726" spans="2:11">
      <c r="B726" s="19"/>
      <c r="C726" s="16"/>
      <c r="D726" s="16"/>
      <c r="E726" s="16"/>
      <c r="F726" s="16"/>
      <c r="G726" s="16"/>
      <c r="H726" s="16"/>
      <c r="I726" s="2"/>
      <c r="J726" s="2"/>
      <c r="K726" s="2"/>
    </row>
    <row r="727" spans="2:11">
      <c r="B727" s="4"/>
      <c r="C727" s="43"/>
      <c r="D727" s="406"/>
      <c r="E727" s="43" t="s">
        <v>841</v>
      </c>
      <c r="F727" s="568"/>
      <c r="G727" s="43" t="s">
        <v>842</v>
      </c>
      <c r="H727" s="406"/>
      <c r="I727" s="406"/>
      <c r="J727" s="406"/>
      <c r="K727" s="406"/>
    </row>
    <row r="728" spans="2:11">
      <c r="B728" s="43"/>
      <c r="C728" s="43" t="s">
        <v>810</v>
      </c>
      <c r="D728" s="43" t="s">
        <v>840</v>
      </c>
      <c r="E728" s="43" t="s">
        <v>595</v>
      </c>
      <c r="F728" s="43" t="s">
        <v>841</v>
      </c>
      <c r="G728" s="169" t="str">
        <f>'Fund Cover Sheets'!$M$1</f>
        <v>Adopted</v>
      </c>
      <c r="H728" s="43" t="s">
        <v>843</v>
      </c>
      <c r="I728" s="43" t="s">
        <v>844</v>
      </c>
      <c r="J728" s="43" t="s">
        <v>845</v>
      </c>
      <c r="K728" s="43" t="s">
        <v>846</v>
      </c>
    </row>
    <row r="729" spans="2:11" ht="15.75" thickBot="1">
      <c r="B729" s="44"/>
      <c r="C729" s="45" t="s">
        <v>1</v>
      </c>
      <c r="D729" s="45" t="s">
        <v>1</v>
      </c>
      <c r="E729" s="45" t="s">
        <v>565</v>
      </c>
      <c r="F729" s="45" t="s">
        <v>19</v>
      </c>
      <c r="G729" s="45" t="s">
        <v>565</v>
      </c>
      <c r="H729" s="45" t="s">
        <v>19</v>
      </c>
      <c r="I729" s="45" t="s">
        <v>19</v>
      </c>
      <c r="J729" s="45" t="s">
        <v>19</v>
      </c>
      <c r="K729" s="45" t="s">
        <v>19</v>
      </c>
    </row>
    <row r="730" spans="2:11">
      <c r="B730" s="1"/>
      <c r="C730" s="52"/>
      <c r="D730" s="2"/>
      <c r="E730" s="2"/>
      <c r="F730" s="2"/>
      <c r="G730" s="2"/>
      <c r="H730" s="2"/>
      <c r="I730" s="2"/>
      <c r="J730" s="2"/>
      <c r="K730" s="2"/>
    </row>
    <row r="731" spans="2:11">
      <c r="B731" s="83" t="s">
        <v>700</v>
      </c>
      <c r="C731" s="2"/>
      <c r="D731" s="2"/>
      <c r="E731" s="2"/>
      <c r="F731" s="2"/>
      <c r="G731" s="2"/>
      <c r="H731" s="2"/>
      <c r="I731" s="2"/>
      <c r="J731" s="2"/>
      <c r="K731" s="2"/>
    </row>
    <row r="732" spans="2:11" ht="20.100000000000001" customHeight="1">
      <c r="B732" s="147" t="s">
        <v>596</v>
      </c>
      <c r="C732" s="49">
        <f>'Budget Detail FY 2019-26'!L1101</f>
        <v>0</v>
      </c>
      <c r="D732" s="49">
        <f>'Budget Detail FY 2019-26'!M1101</f>
        <v>24171</v>
      </c>
      <c r="E732" s="49">
        <f>'Budget Detail FY 2019-26'!N1101</f>
        <v>25000</v>
      </c>
      <c r="F732" s="49">
        <f>'Budget Detail FY 2019-26'!O1101</f>
        <v>47342</v>
      </c>
      <c r="G732" s="49">
        <f>'Budget Detail FY 2019-26'!P1101</f>
        <v>48526</v>
      </c>
      <c r="H732" s="49">
        <f>'Budget Detail FY 2019-26'!Q1101</f>
        <v>49739</v>
      </c>
      <c r="I732" s="49">
        <f>'Budget Detail FY 2019-26'!R1101</f>
        <v>50982</v>
      </c>
      <c r="J732" s="49">
        <f>'Budget Detail FY 2019-26'!S1101</f>
        <v>52257</v>
      </c>
      <c r="K732" s="49">
        <f>'Budget Detail FY 2019-26'!T1101</f>
        <v>53563</v>
      </c>
    </row>
    <row r="733" spans="2:11" s="566" customFormat="1" ht="20.100000000000001" customHeight="1" thickBot="1">
      <c r="B733" s="562" t="s">
        <v>1327</v>
      </c>
      <c r="C733" s="480">
        <f>SUM(C732:C732)</f>
        <v>0</v>
      </c>
      <c r="D733" s="480">
        <f>SUM(D732:D732)</f>
        <v>24171</v>
      </c>
      <c r="E733" s="480">
        <f t="shared" ref="E733:F733" si="79">SUM(E732:E732)</f>
        <v>25000</v>
      </c>
      <c r="F733" s="480">
        <f t="shared" si="79"/>
        <v>47342</v>
      </c>
      <c r="G733" s="480">
        <f>SUM(G732:G732)</f>
        <v>48526</v>
      </c>
      <c r="H733" s="480">
        <f t="shared" ref="H733:K733" si="80">SUM(H732:H732)</f>
        <v>49739</v>
      </c>
      <c r="I733" s="480">
        <f t="shared" si="80"/>
        <v>50982</v>
      </c>
      <c r="J733" s="480">
        <f t="shared" si="80"/>
        <v>52257</v>
      </c>
      <c r="K733" s="480">
        <f t="shared" si="80"/>
        <v>53563</v>
      </c>
    </row>
    <row r="734" spans="2:11" s="566" customFormat="1" ht="6.95" customHeight="1">
      <c r="B734" s="147"/>
      <c r="C734" s="49"/>
      <c r="D734" s="49"/>
      <c r="E734" s="49"/>
      <c r="F734" s="49"/>
      <c r="G734" s="49"/>
      <c r="H734" s="49"/>
      <c r="I734" s="49"/>
      <c r="J734" s="49"/>
      <c r="K734" s="49"/>
    </row>
    <row r="735" spans="2:11" s="433" customFormat="1" ht="20.100000000000001" customHeight="1">
      <c r="B735" s="148" t="s">
        <v>604</v>
      </c>
      <c r="C735" s="2">
        <f>'Budget Detail FY 2019-26'!L1104</f>
        <v>0</v>
      </c>
      <c r="D735" s="2">
        <f>'Budget Detail FY 2019-26'!M1104</f>
        <v>1000</v>
      </c>
      <c r="E735" s="2">
        <f>'Budget Detail FY 2019-26'!N1104</f>
        <v>0</v>
      </c>
      <c r="F735" s="2">
        <f>'Budget Detail FY 2019-26'!O1104</f>
        <v>0</v>
      </c>
      <c r="G735" s="2">
        <f>'Budget Detail FY 2019-26'!P1104</f>
        <v>0</v>
      </c>
      <c r="H735" s="2">
        <f>'Budget Detail FY 2019-26'!Q1104</f>
        <v>0</v>
      </c>
      <c r="I735" s="2">
        <f>'Budget Detail FY 2019-26'!R1104</f>
        <v>0</v>
      </c>
      <c r="J735" s="2">
        <f>'Budget Detail FY 2019-26'!S1104</f>
        <v>0</v>
      </c>
      <c r="K735" s="2">
        <f>'Budget Detail FY 2019-26'!T1104</f>
        <v>0</v>
      </c>
    </row>
    <row r="736" spans="2:11" ht="15.75" thickBot="1">
      <c r="B736" s="82" t="s">
        <v>605</v>
      </c>
      <c r="C736" s="480">
        <f>C732+C735</f>
        <v>0</v>
      </c>
      <c r="D736" s="480">
        <f>D732+D735</f>
        <v>25171</v>
      </c>
      <c r="E736" s="480">
        <f t="shared" ref="E736:F736" si="81">E732+E735</f>
        <v>25000</v>
      </c>
      <c r="F736" s="480">
        <f t="shared" si="81"/>
        <v>47342</v>
      </c>
      <c r="G736" s="480">
        <f>G732+G735</f>
        <v>48526</v>
      </c>
      <c r="H736" s="480">
        <f t="shared" ref="H736:K736" si="82">H732+H735</f>
        <v>49739</v>
      </c>
      <c r="I736" s="480">
        <f t="shared" si="82"/>
        <v>50982</v>
      </c>
      <c r="J736" s="480">
        <f t="shared" si="82"/>
        <v>52257</v>
      </c>
      <c r="K736" s="480">
        <f t="shared" si="82"/>
        <v>53563</v>
      </c>
    </row>
    <row r="737" spans="2:11">
      <c r="B737" s="1"/>
      <c r="C737" s="2"/>
      <c r="D737" s="2"/>
      <c r="E737" s="2"/>
      <c r="F737" s="2"/>
      <c r="G737" s="2"/>
      <c r="H737" s="2"/>
      <c r="I737" s="2"/>
      <c r="J737" s="2"/>
      <c r="K737" s="2"/>
    </row>
    <row r="738" spans="2:11">
      <c r="B738" s="83" t="s">
        <v>435</v>
      </c>
      <c r="C738" s="2"/>
      <c r="D738" s="2"/>
      <c r="E738" s="2"/>
      <c r="F738" s="2"/>
      <c r="G738" s="2"/>
      <c r="H738" s="2"/>
      <c r="I738" s="2"/>
      <c r="J738" s="2"/>
      <c r="K738" s="2"/>
    </row>
    <row r="739" spans="2:11" ht="20.100000000000001" customHeight="1">
      <c r="B739" s="148" t="s">
        <v>608</v>
      </c>
      <c r="C739" s="49">
        <f>'Budget Detail FY 2019-26'!L1109+'Budget Detail FY 2019-26'!L1110</f>
        <v>2736</v>
      </c>
      <c r="D739" s="49">
        <f>'Budget Detail FY 2019-26'!M1109+'Budget Detail FY 2019-26'!M1110</f>
        <v>96235</v>
      </c>
      <c r="E739" s="49">
        <f>'Budget Detail FY 2019-26'!N1109+'Budget Detail FY 2019-26'!N1110</f>
        <v>44500</v>
      </c>
      <c r="F739" s="49">
        <f>'Budget Detail FY 2019-26'!O1109+'Budget Detail FY 2019-26'!O1110</f>
        <v>23479</v>
      </c>
      <c r="G739" s="49">
        <f>'Budget Detail FY 2019-26'!P1109+'Budget Detail FY 2019-26'!P1110</f>
        <v>30500</v>
      </c>
      <c r="H739" s="49">
        <f>'Budget Detail FY 2019-26'!Q1109+'Budget Detail FY 2019-26'!Q1110</f>
        <v>13000</v>
      </c>
      <c r="I739" s="49">
        <f>'Budget Detail FY 2019-26'!R1109+'Budget Detail FY 2019-26'!R1110</f>
        <v>19000</v>
      </c>
      <c r="J739" s="49">
        <f>'Budget Detail FY 2019-26'!S1109+'Budget Detail FY 2019-26'!S1110</f>
        <v>18104</v>
      </c>
      <c r="K739" s="49">
        <f>'Budget Detail FY 2019-26'!T1109+'Budget Detail FY 2019-26'!T1110</f>
        <v>18628</v>
      </c>
    </row>
    <row r="740" spans="2:11" ht="15.75" thickBot="1">
      <c r="B740" s="82" t="s">
        <v>612</v>
      </c>
      <c r="C740" s="480">
        <f t="shared" ref="C740:K740" si="83">SUM(C739:C739)</f>
        <v>2736</v>
      </c>
      <c r="D740" s="480">
        <f t="shared" si="83"/>
        <v>96235</v>
      </c>
      <c r="E740" s="480">
        <f t="shared" si="83"/>
        <v>44500</v>
      </c>
      <c r="F740" s="480">
        <f t="shared" si="83"/>
        <v>23479</v>
      </c>
      <c r="G740" s="480">
        <f t="shared" si="83"/>
        <v>30500</v>
      </c>
      <c r="H740" s="480">
        <f t="shared" si="83"/>
        <v>13000</v>
      </c>
      <c r="I740" s="480">
        <f t="shared" si="83"/>
        <v>19000</v>
      </c>
      <c r="J740" s="480">
        <f t="shared" si="83"/>
        <v>18104</v>
      </c>
      <c r="K740" s="480">
        <f t="shared" si="83"/>
        <v>18628</v>
      </c>
    </row>
    <row r="741" spans="2:11">
      <c r="B741" s="83"/>
      <c r="C741" s="2"/>
      <c r="D741" s="2"/>
      <c r="E741" s="2"/>
      <c r="F741" s="2"/>
      <c r="G741" s="2"/>
      <c r="H741" s="2"/>
      <c r="I741" s="2"/>
      <c r="J741" s="2"/>
      <c r="K741" s="2"/>
    </row>
    <row r="742" spans="2:11" ht="20.100000000000001" customHeight="1">
      <c r="B742" s="147" t="s">
        <v>613</v>
      </c>
      <c r="C742" s="49">
        <f>+C736-C740</f>
        <v>-2736</v>
      </c>
      <c r="D742" s="49">
        <f>+D736-D740</f>
        <v>-71064</v>
      </c>
      <c r="E742" s="49">
        <f>+E736-E740</f>
        <v>-19500</v>
      </c>
      <c r="F742" s="49">
        <f>+F736-F740</f>
        <v>23863</v>
      </c>
      <c r="G742" s="49">
        <f>+G736-G740</f>
        <v>18026</v>
      </c>
      <c r="H742" s="49">
        <f>+H736-H740</f>
        <v>36739</v>
      </c>
      <c r="I742" s="49">
        <f>+I736-I740</f>
        <v>31982</v>
      </c>
      <c r="J742" s="49">
        <f>+J736-J740</f>
        <v>34153</v>
      </c>
      <c r="K742" s="49">
        <f>+K736-K740</f>
        <v>34935</v>
      </c>
    </row>
    <row r="743" spans="2:11">
      <c r="B743" s="85"/>
      <c r="C743" s="2"/>
      <c r="D743" s="2"/>
      <c r="E743" s="2"/>
      <c r="F743" s="2"/>
      <c r="G743" s="2"/>
      <c r="H743" s="2"/>
      <c r="I743" s="2"/>
      <c r="J743" s="2"/>
      <c r="K743" s="2"/>
    </row>
    <row r="744" spans="2:11" ht="20.100000000000001" customHeight="1" thickBot="1">
      <c r="B744" s="81" t="s">
        <v>614</v>
      </c>
      <c r="C744" s="478">
        <v>-2736</v>
      </c>
      <c r="D744" s="478">
        <v>-73799</v>
      </c>
      <c r="E744" s="478">
        <v>-66065</v>
      </c>
      <c r="F744" s="478">
        <f>D744+F742</f>
        <v>-49936</v>
      </c>
      <c r="G744" s="478">
        <f>F744+G742</f>
        <v>-31910</v>
      </c>
      <c r="H744" s="478">
        <f>G744+H742</f>
        <v>4829</v>
      </c>
      <c r="I744" s="478">
        <f>H744+I742</f>
        <v>36811</v>
      </c>
      <c r="J744" s="478">
        <f>I744+J742</f>
        <v>70964</v>
      </c>
      <c r="K744" s="478">
        <f>J744+K742</f>
        <v>105899</v>
      </c>
    </row>
    <row r="745" spans="2:11" ht="15.75" thickTop="1">
      <c r="B745" s="4"/>
      <c r="C745" s="2"/>
      <c r="D745" s="2"/>
      <c r="E745" s="2"/>
      <c r="F745" s="2"/>
      <c r="G745" s="2"/>
      <c r="H745" s="2"/>
      <c r="I745" s="2"/>
      <c r="J745" s="2"/>
      <c r="K745" s="2"/>
    </row>
    <row r="746" spans="2:11">
      <c r="B746" s="4"/>
      <c r="C746" s="2"/>
      <c r="D746" s="2"/>
      <c r="E746" s="2"/>
      <c r="F746" s="2"/>
      <c r="G746" s="2"/>
      <c r="H746" s="2"/>
      <c r="I746" s="2"/>
      <c r="J746" s="2"/>
      <c r="K746" s="2"/>
    </row>
    <row r="747" spans="2:11">
      <c r="B747" s="4"/>
      <c r="C747" s="2"/>
      <c r="D747" s="2"/>
      <c r="E747" s="2"/>
      <c r="F747" s="2"/>
      <c r="G747" s="2"/>
      <c r="H747" s="2"/>
      <c r="I747" s="2"/>
      <c r="J747" s="2"/>
      <c r="K747" s="2"/>
    </row>
    <row r="748" spans="2:11">
      <c r="B748" s="1"/>
      <c r="C748" s="2"/>
      <c r="D748" s="2"/>
      <c r="E748" s="2"/>
      <c r="F748" s="2"/>
      <c r="G748" s="2"/>
      <c r="H748" s="2"/>
      <c r="I748" s="2"/>
      <c r="J748" s="2"/>
      <c r="K748" s="2"/>
    </row>
    <row r="749" spans="2:11">
      <c r="B749" s="1"/>
      <c r="C749" s="2"/>
      <c r="D749" s="2"/>
      <c r="E749" s="2"/>
      <c r="F749" s="2"/>
      <c r="G749" s="2"/>
      <c r="H749" s="2"/>
      <c r="I749" s="2"/>
      <c r="J749" s="2"/>
      <c r="K749" s="2"/>
    </row>
    <row r="750" spans="2:11">
      <c r="B750" s="1"/>
      <c r="C750" s="2"/>
      <c r="D750" s="2"/>
      <c r="E750" s="2"/>
      <c r="F750" s="2"/>
      <c r="G750" s="2"/>
      <c r="H750" s="2"/>
      <c r="I750" s="2"/>
      <c r="J750" s="2"/>
      <c r="K750" s="2"/>
    </row>
    <row r="751" spans="2:11">
      <c r="B751" s="1"/>
      <c r="C751" s="2"/>
      <c r="D751" s="2"/>
      <c r="E751" s="2"/>
      <c r="F751" s="2"/>
      <c r="G751" s="2"/>
      <c r="H751" s="2"/>
      <c r="I751" s="2"/>
      <c r="J751" s="2"/>
      <c r="K751" s="2"/>
    </row>
    <row r="752" spans="2:11">
      <c r="B752" s="1"/>
      <c r="C752" s="2"/>
      <c r="D752" s="2"/>
      <c r="E752" s="2"/>
      <c r="F752" s="2"/>
      <c r="G752" s="2"/>
      <c r="H752" s="2"/>
      <c r="I752" s="2"/>
      <c r="J752" s="2"/>
      <c r="K752" s="2"/>
    </row>
    <row r="753" spans="1:11">
      <c r="B753" s="1"/>
      <c r="C753" s="2"/>
      <c r="D753" s="2"/>
      <c r="E753" s="2"/>
      <c r="F753" s="2"/>
      <c r="G753" s="2"/>
      <c r="H753" s="2"/>
      <c r="I753" s="2"/>
      <c r="J753" s="2"/>
      <c r="K753" s="2"/>
    </row>
    <row r="754" spans="1:11">
      <c r="B754" s="1"/>
      <c r="C754" s="2"/>
      <c r="D754" s="2"/>
      <c r="E754" s="2"/>
      <c r="F754" s="2"/>
      <c r="G754" s="2"/>
      <c r="H754" s="2"/>
      <c r="I754" s="2"/>
      <c r="J754" s="2"/>
      <c r="K754" s="2"/>
    </row>
    <row r="755" spans="1:11">
      <c r="B755" s="1"/>
      <c r="C755" s="2"/>
      <c r="D755" s="2"/>
      <c r="E755" s="2"/>
      <c r="F755" s="2"/>
      <c r="G755" s="2"/>
      <c r="H755" s="2"/>
      <c r="I755" s="2"/>
      <c r="J755" s="2"/>
      <c r="K755" s="2"/>
    </row>
    <row r="756" spans="1:11">
      <c r="B756" s="1"/>
      <c r="C756" s="2"/>
      <c r="D756" s="2"/>
      <c r="E756" s="2"/>
      <c r="F756" s="2"/>
      <c r="G756" s="2"/>
      <c r="H756" s="2"/>
      <c r="I756" s="2"/>
      <c r="J756" s="2"/>
      <c r="K756" s="2"/>
    </row>
    <row r="757" spans="1:11">
      <c r="B757" s="1"/>
      <c r="C757" s="2"/>
      <c r="D757" s="2"/>
      <c r="E757" s="2"/>
      <c r="F757" s="2"/>
      <c r="G757" s="2"/>
      <c r="H757" s="2"/>
      <c r="I757" s="2"/>
      <c r="J757" s="2"/>
      <c r="K757" s="2"/>
    </row>
    <row r="758" spans="1:11">
      <c r="B758" s="1"/>
      <c r="C758" s="2"/>
      <c r="D758" s="2"/>
      <c r="E758" s="2"/>
      <c r="F758" s="2"/>
      <c r="G758" s="2"/>
      <c r="H758" s="2"/>
      <c r="I758" s="2"/>
      <c r="J758" s="2"/>
      <c r="K758" s="2"/>
    </row>
    <row r="759" spans="1:11">
      <c r="B759" s="1"/>
      <c r="C759" s="2"/>
      <c r="D759" s="2"/>
      <c r="E759" s="2"/>
      <c r="F759" s="2"/>
      <c r="G759" s="2"/>
      <c r="H759" s="2"/>
      <c r="I759" s="2"/>
      <c r="J759" s="2"/>
      <c r="K759" s="2"/>
    </row>
    <row r="760" spans="1:11" ht="18.75">
      <c r="A760" s="1"/>
      <c r="B760" s="621" t="s">
        <v>836</v>
      </c>
      <c r="C760" s="621"/>
      <c r="D760" s="621"/>
      <c r="E760" s="621"/>
      <c r="F760" s="621"/>
      <c r="G760" s="621"/>
      <c r="H760" s="621"/>
      <c r="I760" s="621"/>
      <c r="J760" s="621"/>
      <c r="K760" s="621"/>
    </row>
    <row r="761" spans="1:11" ht="7.5" customHeight="1">
      <c r="A761" s="1"/>
      <c r="B761" s="43"/>
      <c r="C761" s="2"/>
      <c r="D761" s="2"/>
      <c r="E761" s="2"/>
      <c r="F761" s="2"/>
      <c r="G761" s="2"/>
      <c r="H761" s="2"/>
      <c r="I761" s="2"/>
      <c r="J761" s="2"/>
      <c r="K761" s="2"/>
    </row>
    <row r="762" spans="1:11" ht="15" customHeight="1">
      <c r="A762" s="1"/>
      <c r="B762" s="622" t="s">
        <v>1258</v>
      </c>
      <c r="C762" s="622"/>
      <c r="D762" s="622"/>
      <c r="E762" s="622"/>
      <c r="F762" s="622"/>
      <c r="G762" s="622"/>
      <c r="H762" s="622"/>
      <c r="I762" s="622"/>
      <c r="J762" s="622"/>
      <c r="K762" s="622"/>
    </row>
    <row r="763" spans="1:11">
      <c r="A763" s="1"/>
      <c r="B763" s="622"/>
      <c r="C763" s="622"/>
      <c r="D763" s="622"/>
      <c r="E763" s="622"/>
      <c r="F763" s="622"/>
      <c r="G763" s="622"/>
      <c r="H763" s="622"/>
      <c r="I763" s="622"/>
      <c r="J763" s="622"/>
      <c r="K763" s="622"/>
    </row>
    <row r="764" spans="1:11">
      <c r="A764" s="1"/>
      <c r="B764" s="416"/>
      <c r="C764" s="416"/>
      <c r="D764" s="416"/>
      <c r="E764" s="416"/>
      <c r="F764" s="416"/>
      <c r="G764" s="416"/>
      <c r="H764" s="416"/>
      <c r="I764" s="416"/>
      <c r="J764" s="416"/>
      <c r="K764" s="416"/>
    </row>
    <row r="765" spans="1:11">
      <c r="A765" s="1"/>
      <c r="B765" s="4"/>
      <c r="C765" s="43"/>
      <c r="D765" s="406"/>
      <c r="E765" s="43" t="s">
        <v>841</v>
      </c>
      <c r="F765" s="568"/>
      <c r="G765" s="43" t="s">
        <v>842</v>
      </c>
      <c r="H765" s="406"/>
      <c r="I765" s="406"/>
      <c r="J765" s="406"/>
      <c r="K765" s="406"/>
    </row>
    <row r="766" spans="1:11">
      <c r="A766" s="1"/>
      <c r="B766" s="43"/>
      <c r="C766" s="43" t="s">
        <v>810</v>
      </c>
      <c r="D766" s="43" t="s">
        <v>840</v>
      </c>
      <c r="E766" s="43" t="s">
        <v>595</v>
      </c>
      <c r="F766" s="43" t="s">
        <v>841</v>
      </c>
      <c r="G766" s="169" t="str">
        <f>'Fund Cover Sheets'!$M$1</f>
        <v>Adopted</v>
      </c>
      <c r="H766" s="43" t="s">
        <v>843</v>
      </c>
      <c r="I766" s="43" t="s">
        <v>844</v>
      </c>
      <c r="J766" s="43" t="s">
        <v>845</v>
      </c>
      <c r="K766" s="43" t="s">
        <v>846</v>
      </c>
    </row>
    <row r="767" spans="1:11" ht="15.75" thickBot="1">
      <c r="A767" s="1"/>
      <c r="B767" s="44"/>
      <c r="C767" s="45" t="s">
        <v>1</v>
      </c>
      <c r="D767" s="45" t="s">
        <v>1</v>
      </c>
      <c r="E767" s="45" t="s">
        <v>565</v>
      </c>
      <c r="F767" s="45" t="s">
        <v>19</v>
      </c>
      <c r="G767" s="45" t="s">
        <v>565</v>
      </c>
      <c r="H767" s="45" t="s">
        <v>19</v>
      </c>
      <c r="I767" s="45" t="s">
        <v>19</v>
      </c>
      <c r="J767" s="45" t="s">
        <v>19</v>
      </c>
      <c r="K767" s="45" t="s">
        <v>19</v>
      </c>
    </row>
    <row r="768" spans="1:11">
      <c r="A768" s="1"/>
      <c r="B768" s="1"/>
      <c r="C768" s="52"/>
      <c r="D768" s="2"/>
      <c r="E768" s="2"/>
      <c r="F768" s="2"/>
      <c r="G768" s="2"/>
      <c r="H768" s="2"/>
      <c r="I768" s="2"/>
      <c r="J768" s="2"/>
      <c r="K768" s="2"/>
    </row>
    <row r="769" spans="1:13">
      <c r="A769" s="1"/>
      <c r="B769" s="83" t="s">
        <v>700</v>
      </c>
      <c r="C769" s="2"/>
      <c r="D769" s="2"/>
      <c r="E769" s="2"/>
      <c r="F769" s="2"/>
      <c r="G769" s="2"/>
      <c r="H769" s="2"/>
      <c r="I769" s="2"/>
      <c r="J769" s="2"/>
      <c r="K769" s="2"/>
    </row>
    <row r="770" spans="1:13" ht="20.100000000000001" customHeight="1">
      <c r="A770" s="1"/>
      <c r="B770" s="147" t="s">
        <v>596</v>
      </c>
      <c r="C770" s="49">
        <f>C11+C62+C97+C660+C695+C732</f>
        <v>11538752</v>
      </c>
      <c r="D770" s="49">
        <f>D11+D62+D97+D660+D695+D732</f>
        <v>11713774</v>
      </c>
      <c r="E770" s="49">
        <f>E11+E62+E97+E660+E695+E732</f>
        <v>11932190</v>
      </c>
      <c r="F770" s="49">
        <f>F11+F62+F97+F660+F695+F732</f>
        <v>11943042</v>
      </c>
      <c r="G770" s="49">
        <f>G11+G62+G97+G660+G695+G732</f>
        <v>12508270</v>
      </c>
      <c r="H770" s="49">
        <f>H11+H62+H97+H660+H695+H732</f>
        <v>12811046</v>
      </c>
      <c r="I770" s="49">
        <f>I11+I62+I97+I660+I695+I732</f>
        <v>13032570</v>
      </c>
      <c r="J770" s="49">
        <f>J11+J62+J97+J660+J695+J732</f>
        <v>13261491</v>
      </c>
      <c r="K770" s="49">
        <f>K11+K62+K97+K660+K695+K732</f>
        <v>13491341</v>
      </c>
      <c r="M770" s="147"/>
    </row>
    <row r="771" spans="1:13" ht="20.100000000000001" customHeight="1">
      <c r="A771" s="1"/>
      <c r="B771" s="147" t="s">
        <v>597</v>
      </c>
      <c r="C771" s="2">
        <f>C12+C131+C169+C488+C527+C270+C435+C384</f>
        <v>4073031</v>
      </c>
      <c r="D771" s="2">
        <f>D12+D131+D169+D488+D527+D270+D435+D384</f>
        <v>3534128</v>
      </c>
      <c r="E771" s="2">
        <f>E12+E131+E169+E488+E527+E270+E435+E384</f>
        <v>3983082</v>
      </c>
      <c r="F771" s="2">
        <f>F12+F131+F169+F488+F527+F270+F435+F384</f>
        <v>5598666</v>
      </c>
      <c r="G771" s="2">
        <f>G12+G131+G169+G488+G527+G270+G435+G384</f>
        <v>5209799</v>
      </c>
      <c r="H771" s="2">
        <f>H12+H131+H169+H488+H527+H270+H435+H384</f>
        <v>5732462</v>
      </c>
      <c r="I771" s="2">
        <f>I12+I131+I169+I488+I527+I270+I435+I384</f>
        <v>4945150</v>
      </c>
      <c r="J771" s="2">
        <f>J12+J131+J169+J488+J527+J270+J435+J384</f>
        <v>5669645</v>
      </c>
      <c r="K771" s="2">
        <f>K12+K131+K169+K488+K527+K270+K435+K384</f>
        <v>4657156</v>
      </c>
      <c r="M771" s="147"/>
    </row>
    <row r="772" spans="1:13" ht="20.100000000000001" customHeight="1">
      <c r="A772" s="1"/>
      <c r="B772" s="148" t="s">
        <v>598</v>
      </c>
      <c r="C772" s="2">
        <f>C13+C170+C347+C385+C436+C271+C219</f>
        <v>1150710</v>
      </c>
      <c r="D772" s="2">
        <f>D13+D170+D347+D385+D436+D271+D219</f>
        <v>1018091</v>
      </c>
      <c r="E772" s="2">
        <f>E13+E170+E347+E385+E436+E271+E219</f>
        <v>733000</v>
      </c>
      <c r="F772" s="2">
        <f>F13+F170+F347+F385+F436+F271+F219</f>
        <v>1383073</v>
      </c>
      <c r="G772" s="2">
        <f>G13+G170+G347+G385+G436+G271+G219</f>
        <v>782000</v>
      </c>
      <c r="H772" s="2">
        <f>H13+H170+H347+H385+H436+H271+H219</f>
        <v>732000</v>
      </c>
      <c r="I772" s="2">
        <f>I13+I170+I347+I385+I436+I271+I219</f>
        <v>724000</v>
      </c>
      <c r="J772" s="2">
        <f>J13+J170+J347+J385+J436+J271+J219</f>
        <v>724000</v>
      </c>
      <c r="K772" s="2">
        <f>K13+K170+K347+K385+K436+K271+K219</f>
        <v>724000</v>
      </c>
      <c r="M772" s="148"/>
    </row>
    <row r="773" spans="1:13" ht="20.100000000000001" customHeight="1">
      <c r="A773" s="1"/>
      <c r="B773" s="148" t="s">
        <v>599</v>
      </c>
      <c r="C773" s="2">
        <f>C14+C272</f>
        <v>109366</v>
      </c>
      <c r="D773" s="2">
        <f>D14+D272</f>
        <v>80671</v>
      </c>
      <c r="E773" s="2">
        <f>E14+E272</f>
        <v>121800</v>
      </c>
      <c r="F773" s="2">
        <f>F14+F272</f>
        <v>103950</v>
      </c>
      <c r="G773" s="2">
        <f>G14+G272</f>
        <v>124650</v>
      </c>
      <c r="H773" s="2">
        <f>H14+H272</f>
        <v>124650</v>
      </c>
      <c r="I773" s="2">
        <f>I14+I272</f>
        <v>124650</v>
      </c>
      <c r="J773" s="2">
        <f>J14+J272</f>
        <v>124650</v>
      </c>
      <c r="K773" s="2">
        <f>K14+K272</f>
        <v>124650</v>
      </c>
      <c r="M773" s="148"/>
    </row>
    <row r="774" spans="1:13" ht="20.100000000000001" customHeight="1">
      <c r="A774" s="1"/>
      <c r="B774" s="148" t="s">
        <v>600</v>
      </c>
      <c r="C774" s="2">
        <f>C15+C171+C386+C437+C273+C528+C220</f>
        <v>9226597</v>
      </c>
      <c r="D774" s="2">
        <f>D15+D171+D386+D437+D273+D528+D220</f>
        <v>9109548</v>
      </c>
      <c r="E774" s="2">
        <f>E15+E171+E386+E437+E273+E528+E220</f>
        <v>9491505</v>
      </c>
      <c r="F774" s="2">
        <f>F15+F171+F386+F437+F273+F528+F220</f>
        <v>10638696</v>
      </c>
      <c r="G774" s="2">
        <f>G15+G171+G386+G437+G273+G528+G220</f>
        <v>9972438</v>
      </c>
      <c r="H774" s="2">
        <f>H15+H171+H386+H437+H273+H528+H220</f>
        <v>10516387</v>
      </c>
      <c r="I774" s="2">
        <f>I15+I171+I386+I437+I273+I528+I220</f>
        <v>10697883</v>
      </c>
      <c r="J774" s="2">
        <f>J15+J171+J386+J437+J273+J528+J220</f>
        <v>11033605</v>
      </c>
      <c r="K774" s="2">
        <f>K15+K171+K386+K437+K273+K528+K220</f>
        <v>11426218</v>
      </c>
      <c r="M774" s="148"/>
    </row>
    <row r="775" spans="1:13" ht="20.100000000000001" customHeight="1">
      <c r="A775" s="1"/>
      <c r="B775" s="148" t="s">
        <v>601</v>
      </c>
      <c r="C775" s="2">
        <f>C16+C132+C172+C387+C438+C274+C529+C221</f>
        <v>171019</v>
      </c>
      <c r="D775" s="2">
        <f>D16+D132+D172+D387+D438+D274+D529+D221</f>
        <v>288649</v>
      </c>
      <c r="E775" s="2">
        <f>E16+E132+E172+E387+E438+E274+E529+E221</f>
        <v>127569</v>
      </c>
      <c r="F775" s="2">
        <f>F16+F132+F172+F387+F438+F274+F529+F221</f>
        <v>20065</v>
      </c>
      <c r="G775" s="2">
        <f>G16+G132+G172+G387+G438+G274+G529+G221</f>
        <v>31250</v>
      </c>
      <c r="H775" s="2">
        <f>H16+H132+H172+H387+H438+H274+H529+H221</f>
        <v>58500</v>
      </c>
      <c r="I775" s="2">
        <f>I16+I132+I172+I387+I438+I274+I529+I221</f>
        <v>102000</v>
      </c>
      <c r="J775" s="2">
        <f>J16+J132+J172+J387+J438+J274+J529+J221</f>
        <v>130000</v>
      </c>
      <c r="K775" s="2">
        <f>K16+K132+K172+K387+K438+K274+K529+K221</f>
        <v>137500</v>
      </c>
      <c r="M775" s="148"/>
    </row>
    <row r="776" spans="1:13" ht="20.100000000000001" customHeight="1">
      <c r="A776" s="1"/>
      <c r="B776" s="148" t="s">
        <v>602</v>
      </c>
      <c r="C776" s="2">
        <f>C17+C173+C388+C439+C133+C275+C530</f>
        <v>1279779</v>
      </c>
      <c r="D776" s="2">
        <f>D17+D173+D388+D439+D133+D275+D530</f>
        <v>224608</v>
      </c>
      <c r="E776" s="2">
        <f>E17+E173+E388+E439+E133+E275+E530</f>
        <v>299036</v>
      </c>
      <c r="F776" s="2">
        <f>F17+F173+F388+F439+F133+F275+F530</f>
        <v>201917</v>
      </c>
      <c r="G776" s="2">
        <f>G17+G173+G388+G439+G133+G275+G530</f>
        <v>2660418</v>
      </c>
      <c r="H776" s="2">
        <f>H17+H173+H388+H439+H133+H275+H530</f>
        <v>719765</v>
      </c>
      <c r="I776" s="2">
        <f>I17+I173+I388+I439+I133+I275+I530</f>
        <v>1052000</v>
      </c>
      <c r="J776" s="2">
        <f>J17+J173+J388+J439+J133+J275+J530</f>
        <v>37000</v>
      </c>
      <c r="K776" s="2">
        <f>K17+K173+K388+K439+K133+K275+K530</f>
        <v>208600</v>
      </c>
      <c r="M776" s="148"/>
    </row>
    <row r="777" spans="1:13" ht="20.100000000000001" customHeight="1">
      <c r="A777" s="1"/>
      <c r="B777" s="148" t="s">
        <v>631</v>
      </c>
      <c r="C777" s="2">
        <f>C489</f>
        <v>161691</v>
      </c>
      <c r="D777" s="2">
        <f>D489</f>
        <v>41044</v>
      </c>
      <c r="E777" s="2">
        <f>E489</f>
        <v>33858</v>
      </c>
      <c r="F777" s="2">
        <f>F489</f>
        <v>15625</v>
      </c>
      <c r="G777" s="2">
        <f>G489</f>
        <v>25760</v>
      </c>
      <c r="H777" s="2">
        <f>H489</f>
        <v>24354</v>
      </c>
      <c r="I777" s="2">
        <f>I489</f>
        <v>5454</v>
      </c>
      <c r="J777" s="2">
        <f>J489</f>
        <v>5454</v>
      </c>
      <c r="K777" s="2">
        <f>K489</f>
        <v>0</v>
      </c>
      <c r="M777" s="148"/>
    </row>
    <row r="778" spans="1:13" ht="20.100000000000001" customHeight="1">
      <c r="A778" s="1"/>
      <c r="B778" s="148" t="s">
        <v>603</v>
      </c>
      <c r="C778" s="2">
        <f>C18+C389+C696+C174+C490+C276+C531+C222</f>
        <v>301284</v>
      </c>
      <c r="D778" s="2">
        <f>D18+D389+D696+D174+D490+D276+D531+D222</f>
        <v>350300</v>
      </c>
      <c r="E778" s="2">
        <f>E18+E389+E696+E174+E490+E276+E531+E222</f>
        <v>349976</v>
      </c>
      <c r="F778" s="2">
        <f>F18+F389+F696+F174+F490+F276+F531+F222</f>
        <v>243803</v>
      </c>
      <c r="G778" s="2">
        <f>G18+G389+G696+G174+G490+G276+G531+G222</f>
        <v>424603</v>
      </c>
      <c r="H778" s="2">
        <f>H18+H389+H696+H174+H490+H276+H531+H222</f>
        <v>372382</v>
      </c>
      <c r="I778" s="2">
        <f>I18+I389+I696+I174+I490+I276+I531+I222</f>
        <v>362320</v>
      </c>
      <c r="J778" s="2">
        <f>J18+J389+J696+J174+J490+J276+J531+J222</f>
        <v>367424</v>
      </c>
      <c r="K778" s="2">
        <f>K18+K389+K696+K174+K490+K276+K531+K222</f>
        <v>372696</v>
      </c>
      <c r="M778" s="148"/>
    </row>
    <row r="779" spans="1:13" s="523" customFormat="1" ht="20.100000000000001" customHeight="1">
      <c r="A779" s="521"/>
      <c r="B779" s="563" t="s">
        <v>1327</v>
      </c>
      <c r="C779" s="561">
        <f>SUM(C770:C778)</f>
        <v>28012229</v>
      </c>
      <c r="D779" s="561">
        <f>SUM(D770:D778)</f>
        <v>26360813</v>
      </c>
      <c r="E779" s="561">
        <f t="shared" ref="E779:F779" si="84">SUM(E770:E778)</f>
        <v>27072016</v>
      </c>
      <c r="F779" s="561">
        <f t="shared" si="84"/>
        <v>30148837</v>
      </c>
      <c r="G779" s="561">
        <f>SUM(G770:G778)</f>
        <v>31739188</v>
      </c>
      <c r="H779" s="561">
        <f t="shared" ref="H779:K779" si="85">SUM(H770:H778)</f>
        <v>31091546</v>
      </c>
      <c r="I779" s="561">
        <f t="shared" si="85"/>
        <v>31046027</v>
      </c>
      <c r="J779" s="561">
        <f t="shared" si="85"/>
        <v>31353269</v>
      </c>
      <c r="K779" s="561">
        <f t="shared" si="85"/>
        <v>31142161</v>
      </c>
      <c r="M779" s="148"/>
    </row>
    <row r="780" spans="1:13" s="523" customFormat="1" ht="6.95" customHeight="1">
      <c r="A780" s="521"/>
      <c r="B780" s="148"/>
      <c r="C780" s="2"/>
      <c r="D780" s="2"/>
      <c r="E780" s="2"/>
      <c r="F780" s="2"/>
      <c r="G780" s="2"/>
      <c r="H780" s="2"/>
      <c r="I780" s="2"/>
      <c r="J780" s="2"/>
      <c r="K780" s="2"/>
      <c r="M780" s="148"/>
    </row>
    <row r="781" spans="1:13" ht="20.100000000000001" customHeight="1">
      <c r="A781" s="1"/>
      <c r="B781" s="148" t="s">
        <v>604</v>
      </c>
      <c r="C781" s="2">
        <f>C21+C177+C350+C392+C442+C279+C534+C735+C225</f>
        <v>3195480</v>
      </c>
      <c r="D781" s="2">
        <f>D21+D177+D350+D392+D442+D279+D534+D735+D225</f>
        <v>3313020</v>
      </c>
      <c r="E781" s="2">
        <f>E21+E177+E350+E392+E442+E279+E534+E735+E225</f>
        <v>2379273</v>
      </c>
      <c r="F781" s="2">
        <f>F21+F177+F350+F392+F442+F279+F534+F735+F225</f>
        <v>3856835</v>
      </c>
      <c r="G781" s="2">
        <f>G21+G177+G350+G392+G442+G279+G534+G735+G225</f>
        <v>14283967</v>
      </c>
      <c r="H781" s="2">
        <f>H21+H177+H350+H392+H442+H279+H534+H735+H225</f>
        <v>3851131</v>
      </c>
      <c r="I781" s="2">
        <f>I21+I177+I350+I392+I442+I279+I534+I735+I225</f>
        <v>19031744</v>
      </c>
      <c r="J781" s="2">
        <f>J21+J177+J350+J392+J442+J279+J534+J735+J225</f>
        <v>4377096</v>
      </c>
      <c r="K781" s="2">
        <f>K21+K177+K350+K392+K442+K279+K534+K735+K225</f>
        <v>5478148</v>
      </c>
    </row>
    <row r="782" spans="1:13" ht="20.100000000000001" customHeight="1" thickBot="1">
      <c r="A782" s="1"/>
      <c r="B782" s="82" t="s">
        <v>1341</v>
      </c>
      <c r="C782" s="480">
        <f>C779+C781</f>
        <v>31207709</v>
      </c>
      <c r="D782" s="480">
        <f>D779+D781</f>
        <v>29673833</v>
      </c>
      <c r="E782" s="480">
        <f t="shared" ref="E782:F782" si="86">E779+E781</f>
        <v>29451289</v>
      </c>
      <c r="F782" s="480">
        <f t="shared" si="86"/>
        <v>34005672</v>
      </c>
      <c r="G782" s="480">
        <f>G779+G781</f>
        <v>46023155</v>
      </c>
      <c r="H782" s="480">
        <f t="shared" ref="H782:K782" si="87">H779+H781</f>
        <v>34942677</v>
      </c>
      <c r="I782" s="480">
        <f t="shared" si="87"/>
        <v>50077771</v>
      </c>
      <c r="J782" s="480">
        <f t="shared" si="87"/>
        <v>35730365</v>
      </c>
      <c r="K782" s="480">
        <f t="shared" si="87"/>
        <v>36620309</v>
      </c>
    </row>
    <row r="783" spans="1:13" ht="7.5" customHeight="1">
      <c r="A783" s="1"/>
      <c r="B783" s="1"/>
      <c r="C783" s="2"/>
      <c r="D783" s="2"/>
      <c r="E783" s="2"/>
      <c r="F783" s="2"/>
      <c r="G783" s="2"/>
      <c r="H783" s="2"/>
      <c r="I783" s="2"/>
      <c r="J783" s="2"/>
      <c r="K783" s="2"/>
    </row>
    <row r="784" spans="1:13">
      <c r="A784" s="1"/>
      <c r="B784" s="83" t="s">
        <v>435</v>
      </c>
      <c r="C784" s="2"/>
      <c r="D784" s="2"/>
      <c r="E784" s="2"/>
      <c r="F784" s="2"/>
      <c r="G784" s="2"/>
      <c r="H784" s="2"/>
      <c r="I784" s="2"/>
      <c r="J784" s="2"/>
      <c r="K784" s="2"/>
    </row>
    <row r="785" spans="1:13" ht="20.100000000000001" customHeight="1">
      <c r="A785" s="1"/>
      <c r="B785" s="148" t="s">
        <v>606</v>
      </c>
      <c r="C785" s="49">
        <f>C25+C396+C446+C538+C229</f>
        <v>6283752</v>
      </c>
      <c r="D785" s="49">
        <f>D25+D396+D446+D538+D229</f>
        <v>6859852</v>
      </c>
      <c r="E785" s="49">
        <f>E25+E396+E446+E538+E229</f>
        <v>7394752</v>
      </c>
      <c r="F785" s="49">
        <f>F25+F396+F446+F538+F229</f>
        <v>6744500</v>
      </c>
      <c r="G785" s="49">
        <f>G25+G396+G446+G538+G229</f>
        <v>7666162</v>
      </c>
      <c r="H785" s="49">
        <f>H25+H396+H446+H538+H229</f>
        <v>7867266</v>
      </c>
      <c r="I785" s="49">
        <f>I25+I396+I446+I538+I229</f>
        <v>8085218</v>
      </c>
      <c r="J785" s="49">
        <f>J25+J396+J446+J538+J229</f>
        <v>8313662</v>
      </c>
      <c r="K785" s="49">
        <f>K25+K396+K446+K538+K229</f>
        <v>8548890</v>
      </c>
      <c r="M785" s="148"/>
    </row>
    <row r="786" spans="1:13" ht="20.100000000000001" customHeight="1">
      <c r="A786" s="1"/>
      <c r="B786" s="148" t="s">
        <v>607</v>
      </c>
      <c r="C786" s="2">
        <f>C26+C397+C447+C539+C230</f>
        <v>3593335</v>
      </c>
      <c r="D786" s="2">
        <f>D26+D397+D447+D539+D230</f>
        <v>3840301</v>
      </c>
      <c r="E786" s="2">
        <f>E26+E397+E447+E539+E230</f>
        <v>4259365</v>
      </c>
      <c r="F786" s="2">
        <f>F26+F397+F447+F539+F230</f>
        <v>4018165</v>
      </c>
      <c r="G786" s="2">
        <f>G26+G397+G447+G539+G230</f>
        <v>4360631</v>
      </c>
      <c r="H786" s="2">
        <f>H26+H397+H447+H539+H230</f>
        <v>4688207</v>
      </c>
      <c r="I786" s="2">
        <f>I26+I397+I447+I539+I230</f>
        <v>4959510</v>
      </c>
      <c r="J786" s="2">
        <f>J26+J397+J447+J539+J230</f>
        <v>5248202</v>
      </c>
      <c r="K786" s="2">
        <f>K26+K397+K447+K539+K230</f>
        <v>5514589</v>
      </c>
      <c r="M786" s="148"/>
    </row>
    <row r="787" spans="1:13" ht="20.100000000000001" customHeight="1">
      <c r="A787" s="1"/>
      <c r="B787" s="148" t="s">
        <v>608</v>
      </c>
      <c r="C787" s="2">
        <f>C27+C66+C101+C137+C181+C283+C293+C354+C398+C448+C494+C664+C700+C739+C303+C540+C231</f>
        <v>6689732</v>
      </c>
      <c r="D787" s="2">
        <f>D27+D66+D101+D137+D181+D283+D293+D354+D398+D448+D494+D664+D700+D739+D303+D540+D231</f>
        <v>7151600</v>
      </c>
      <c r="E787" s="2">
        <f>E27+E66+E101+E137+E181+E283+E293+E354+E398+E448+E494+E664+E700+E739+E303+E540+E231</f>
        <v>8488634</v>
      </c>
      <c r="F787" s="2">
        <f>F27+F66+F101+F137+F181+F283+F293+F354+F398+F448+F494+F664+F700+F739+F303+F540+F231</f>
        <v>8604359</v>
      </c>
      <c r="G787" s="2">
        <f>G27+G66+G101+G137+G181+G283+G293+G354+G398+G448+G494+G664+G700+G739+G303+G540+G231</f>
        <v>8199187</v>
      </c>
      <c r="H787" s="2">
        <f>H27+H66+H101+H137+H181+H283+H293+H354+H398+H448+H494+H664+H700+H739+H303+H540+H231</f>
        <v>8200440</v>
      </c>
      <c r="I787" s="2">
        <f>I27+I66+I101+I137+I181+I283+I293+I354+I398+I448+I494+I664+I700+I739+I303+I540+I231</f>
        <v>7999576</v>
      </c>
      <c r="J787" s="2">
        <f>J27+J66+J101+J137+J181+J283+J293+J354+J398+J448+J494+J664+J700+J739+J303+J540+J231</f>
        <v>8054786</v>
      </c>
      <c r="K787" s="2">
        <f>K27+K66+K101+K137+K181+K283+K293+K354+K398+K448+K494+K664+K700+K739+K303+K540+K231</f>
        <v>8272899</v>
      </c>
      <c r="M787" s="148"/>
    </row>
    <row r="788" spans="1:13" ht="20.100000000000001" customHeight="1">
      <c r="A788" s="1"/>
      <c r="B788" s="148" t="s">
        <v>609</v>
      </c>
      <c r="C788" s="2">
        <f>C28+C138+C182+C294+C399+C449+C541+C288+C232</f>
        <v>1352807</v>
      </c>
      <c r="D788" s="2">
        <f>D28+D138+D182+D294+D399+D449+D541+D288+D232</f>
        <v>1462923</v>
      </c>
      <c r="E788" s="2">
        <f>E28+E138+E182+E294+E399+E449+E541+E288+E232</f>
        <v>1574959</v>
      </c>
      <c r="F788" s="2">
        <f>F28+F138+F182+F294+F399+F449+F541+F288+F232</f>
        <v>1310560</v>
      </c>
      <c r="G788" s="2">
        <f>G28+G138+G182+G294+G399+G449+G541+G288+G232</f>
        <v>1548594</v>
      </c>
      <c r="H788" s="2">
        <f>H28+H138+H182+H294+H399+H449+H541+H288+H232</f>
        <v>1634930</v>
      </c>
      <c r="I788" s="2">
        <f>I28+I138+I182+I294+I399+I449+I541+I288+I232</f>
        <v>1598566</v>
      </c>
      <c r="J788" s="2">
        <f>J28+J138+J182+J294+J399+J449+J541+J288+J232</f>
        <v>1653291</v>
      </c>
      <c r="K788" s="2">
        <f>K28+K138+K182+K294+K399+K449+K541+K288+K232</f>
        <v>1691375</v>
      </c>
      <c r="M788" s="148"/>
    </row>
    <row r="789" spans="1:13" ht="20.100000000000001" customHeight="1">
      <c r="A789" s="1"/>
      <c r="B789" s="148" t="s">
        <v>610</v>
      </c>
      <c r="C789" s="2">
        <f>C139+C183+C284+C295+C400+C450+C495+C701+C304+C289+C233</f>
        <v>3933432</v>
      </c>
      <c r="D789" s="2">
        <f>D139+D183+D284+D295+D400+D450+D495+D701+D304+D289+D233</f>
        <v>2631228</v>
      </c>
      <c r="E789" s="2">
        <f>E139+E183+E284+E295+E400+E450+E495+E701+E304+E289+E233</f>
        <v>6174464</v>
      </c>
      <c r="F789" s="2">
        <f>F139+F183+F284+F295+F400+F450+F495+F701+F304+F289+F233</f>
        <v>4573551</v>
      </c>
      <c r="G789" s="2">
        <f>G139+G183+G284+G295+G400+G450+G495+G701+G304+G289+G233</f>
        <v>17605762</v>
      </c>
      <c r="H789" s="2">
        <f>H139+H183+H284+H295+H400+H450+H495+H701+H304+H289+H233</f>
        <v>5471740</v>
      </c>
      <c r="I789" s="2">
        <f>I139+I183+I284+I295+I400+I450+I495+I701+I304+I289+I233</f>
        <v>19054718</v>
      </c>
      <c r="J789" s="2">
        <f>J139+J183+J284+J295+J400+J450+J495+J701+J304+J289+J233</f>
        <v>3761467</v>
      </c>
      <c r="K789" s="2">
        <f>K139+K183+K284+K295+K400+K450+K495+K701+K304+K289+K233</f>
        <v>3125400</v>
      </c>
      <c r="M789" s="148"/>
    </row>
    <row r="790" spans="1:13" s="385" customFormat="1" ht="20.100000000000001" customHeight="1">
      <c r="A790" s="384"/>
      <c r="B790" s="148" t="s">
        <v>1239</v>
      </c>
      <c r="C790" s="2">
        <f>C29</f>
        <v>0</v>
      </c>
      <c r="D790" s="2">
        <f>D29</f>
        <v>0</v>
      </c>
      <c r="E790" s="2">
        <f>E29</f>
        <v>80000</v>
      </c>
      <c r="F790" s="2">
        <f>F29</f>
        <v>302000</v>
      </c>
      <c r="G790" s="2">
        <f>G29</f>
        <v>75000</v>
      </c>
      <c r="H790" s="2">
        <f>H29</f>
        <v>75000</v>
      </c>
      <c r="I790" s="2">
        <f>I29</f>
        <v>75000</v>
      </c>
      <c r="J790" s="2">
        <f>J29</f>
        <v>75000</v>
      </c>
      <c r="K790" s="2">
        <f>K29</f>
        <v>75000</v>
      </c>
      <c r="M790" s="148"/>
    </row>
    <row r="791" spans="1:13" ht="20.100000000000001" customHeight="1">
      <c r="A791" s="1"/>
      <c r="B791" s="148" t="s">
        <v>1003</v>
      </c>
      <c r="C791" s="2">
        <f>C451</f>
        <v>35938</v>
      </c>
      <c r="D791" s="2">
        <f>D451</f>
        <v>30948</v>
      </c>
      <c r="E791" s="2">
        <f>E451</f>
        <v>0</v>
      </c>
      <c r="F791" s="2">
        <f>F451</f>
        <v>0</v>
      </c>
      <c r="G791" s="2">
        <f>G451</f>
        <v>0</v>
      </c>
      <c r="H791" s="2">
        <f>H451</f>
        <v>0</v>
      </c>
      <c r="I791" s="2">
        <f>I451</f>
        <v>0</v>
      </c>
      <c r="J791" s="2">
        <f>J451</f>
        <v>0</v>
      </c>
      <c r="K791" s="2">
        <f>K451</f>
        <v>0</v>
      </c>
      <c r="M791" s="148"/>
    </row>
    <row r="792" spans="1:13" ht="20.100000000000001" customHeight="1">
      <c r="A792" s="1"/>
      <c r="B792" s="148" t="s">
        <v>555</v>
      </c>
      <c r="C792" s="2">
        <f>C184+C296+C355+C401+C452+C702+C305+C665+C234</f>
        <v>4595131</v>
      </c>
      <c r="D792" s="2">
        <f>D184+D296+D355+D401+D452+D702+D305+D665+D234</f>
        <v>4856405</v>
      </c>
      <c r="E792" s="2">
        <f>E184+E296+E355+E401+E452+E702+E305+E665+E234</f>
        <v>4742902</v>
      </c>
      <c r="F792" s="2">
        <f>F184+F296+F355+F401+F452+F702+F305+F665+F234</f>
        <v>4742902</v>
      </c>
      <c r="G792" s="2">
        <f>G184+G296+G355+G401+G452+G702+G305+G665+G234</f>
        <v>4404851</v>
      </c>
      <c r="H792" s="2">
        <f>H184+H296+H355+H401+H452+H702+H305+H665+H234</f>
        <v>4488827</v>
      </c>
      <c r="I792" s="2">
        <f>I184+I296+I355+I401+I452+I702+I305+I665+I234</f>
        <v>3049959</v>
      </c>
      <c r="J792" s="2">
        <f>J184+J296+J355+J401+J452+J702+J305+J665+J234</f>
        <v>4056958</v>
      </c>
      <c r="K792" s="2">
        <f>K184+K296+K355+K401+K452+K702+K305+K665+K234</f>
        <v>3874383</v>
      </c>
      <c r="M792" s="148"/>
    </row>
    <row r="793" spans="1:13" s="523" customFormat="1" ht="20.100000000000001" customHeight="1">
      <c r="A793" s="521"/>
      <c r="B793" s="563" t="s">
        <v>612</v>
      </c>
      <c r="C793" s="561">
        <f>SUM(C785:C792)</f>
        <v>26484127</v>
      </c>
      <c r="D793" s="561">
        <f>SUM(D785:D792)</f>
        <v>26833257</v>
      </c>
      <c r="E793" s="561">
        <f t="shared" ref="E793:F793" si="88">SUM(E785:E792)</f>
        <v>32715076</v>
      </c>
      <c r="F793" s="561">
        <f t="shared" si="88"/>
        <v>30296037</v>
      </c>
      <c r="G793" s="561">
        <f>SUM(G785:G792)</f>
        <v>43860187</v>
      </c>
      <c r="H793" s="561">
        <f t="shared" ref="H793:K793" si="89">SUM(H785:H792)</f>
        <v>32426410</v>
      </c>
      <c r="I793" s="561">
        <f t="shared" si="89"/>
        <v>44822547</v>
      </c>
      <c r="J793" s="561">
        <f t="shared" si="89"/>
        <v>31163366</v>
      </c>
      <c r="K793" s="561">
        <f t="shared" si="89"/>
        <v>31102536</v>
      </c>
      <c r="M793" s="148"/>
    </row>
    <row r="794" spans="1:13" s="523" customFormat="1" ht="6.95" customHeight="1">
      <c r="A794" s="521"/>
      <c r="B794" s="148"/>
      <c r="C794" s="2"/>
      <c r="D794" s="2"/>
      <c r="E794" s="2"/>
      <c r="F794" s="2"/>
      <c r="G794" s="2"/>
      <c r="H794" s="2"/>
      <c r="I794" s="2"/>
      <c r="J794" s="2"/>
      <c r="K794" s="2"/>
      <c r="M794" s="148"/>
    </row>
    <row r="795" spans="1:13" ht="20.100000000000001" customHeight="1">
      <c r="A795" s="1"/>
      <c r="B795" s="148" t="s">
        <v>611</v>
      </c>
      <c r="C795" s="2">
        <f>C32+C187+C455+C299+C308+C237+C404</f>
        <v>3212905</v>
      </c>
      <c r="D795" s="2">
        <f>D32+D187+D455+D299+D308+D237+D404</f>
        <v>3325686</v>
      </c>
      <c r="E795" s="2">
        <f>E32+E187+E455+E299+E308+E237+E404</f>
        <v>2405857</v>
      </c>
      <c r="F795" s="2">
        <f>F32+F187+F455+F299+F308+F237+F404</f>
        <v>3864425</v>
      </c>
      <c r="G795" s="2">
        <f>G32+G187+G455+G299+G308+G237+G404</f>
        <v>5603482</v>
      </c>
      <c r="H795" s="2">
        <f>H32+H187+H455+H299+H308+H237+H404</f>
        <v>3879684</v>
      </c>
      <c r="I795" s="2">
        <f>I32+I187+I455+I299+I308+I237+I404</f>
        <v>3963677</v>
      </c>
      <c r="J795" s="2">
        <f>J32+J187+J455+J299+J308+J237+J404</f>
        <v>4409054</v>
      </c>
      <c r="K795" s="2">
        <f>K32+K187+K455+K299+K308+K237+K404</f>
        <v>5511963</v>
      </c>
      <c r="M795" s="148"/>
    </row>
    <row r="796" spans="1:13" ht="20.100000000000001" customHeight="1" thickBot="1">
      <c r="A796" s="1"/>
      <c r="B796" s="82" t="s">
        <v>1328</v>
      </c>
      <c r="C796" s="480">
        <f>C793+C795</f>
        <v>29697032</v>
      </c>
      <c r="D796" s="480">
        <f>D793+D795</f>
        <v>30158943</v>
      </c>
      <c r="E796" s="480">
        <f t="shared" ref="E796:F796" si="90">E793+E795</f>
        <v>35120933</v>
      </c>
      <c r="F796" s="480">
        <f t="shared" si="90"/>
        <v>34160462</v>
      </c>
      <c r="G796" s="480">
        <f>G793+G795</f>
        <v>49463669</v>
      </c>
      <c r="H796" s="480">
        <f t="shared" ref="H796:K796" si="91">H793+H795</f>
        <v>36306094</v>
      </c>
      <c r="I796" s="480">
        <f t="shared" si="91"/>
        <v>48786224</v>
      </c>
      <c r="J796" s="480">
        <f t="shared" si="91"/>
        <v>35572420</v>
      </c>
      <c r="K796" s="480">
        <f t="shared" si="91"/>
        <v>36614499</v>
      </c>
    </row>
    <row r="797" spans="1:13">
      <c r="A797" s="1"/>
      <c r="B797" s="83"/>
      <c r="C797" s="2"/>
      <c r="D797" s="2"/>
      <c r="E797" s="2"/>
      <c r="F797" s="2"/>
      <c r="G797" s="2"/>
      <c r="H797" s="2"/>
      <c r="I797" s="2"/>
      <c r="J797" s="2"/>
      <c r="K797" s="2"/>
    </row>
    <row r="798" spans="1:13" ht="15" customHeight="1">
      <c r="A798" s="1"/>
      <c r="B798" s="147" t="s">
        <v>613</v>
      </c>
      <c r="C798" s="49">
        <f>C782-C796</f>
        <v>1510677</v>
      </c>
      <c r="D798" s="49">
        <f>D782-D796</f>
        <v>-485110</v>
      </c>
      <c r="E798" s="49">
        <f>E782-E796</f>
        <v>-5669644</v>
      </c>
      <c r="F798" s="49">
        <f>F782-F796</f>
        <v>-154790</v>
      </c>
      <c r="G798" s="49">
        <f>G782-G796</f>
        <v>-3440514</v>
      </c>
      <c r="H798" s="49">
        <f>H782-H796</f>
        <v>-1363417</v>
      </c>
      <c r="I798" s="49">
        <f>I782-I796</f>
        <v>1291547</v>
      </c>
      <c r="J798" s="49">
        <f>J782-J796</f>
        <v>157945</v>
      </c>
      <c r="K798" s="49">
        <f>K782-K796</f>
        <v>5810</v>
      </c>
    </row>
    <row r="799" spans="1:13">
      <c r="A799" s="1"/>
      <c r="B799" s="85"/>
      <c r="C799" s="2"/>
      <c r="D799" s="2"/>
      <c r="E799" s="2"/>
      <c r="F799" s="2"/>
      <c r="G799" s="2"/>
      <c r="H799" s="2"/>
      <c r="I799" s="2"/>
      <c r="J799" s="2"/>
      <c r="K799" s="2"/>
    </row>
    <row r="800" spans="1:13" ht="15" customHeight="1" thickBot="1">
      <c r="A800" s="1"/>
      <c r="B800" s="81" t="s">
        <v>614</v>
      </c>
      <c r="C800" s="478">
        <v>12486846</v>
      </c>
      <c r="D800" s="478">
        <v>12001733</v>
      </c>
      <c r="E800" s="478">
        <v>7701419</v>
      </c>
      <c r="F800" s="478">
        <f>D800+F798</f>
        <v>11846943</v>
      </c>
      <c r="G800" s="478">
        <f>F800+G798</f>
        <v>8406429</v>
      </c>
      <c r="H800" s="478">
        <f>G800+H798</f>
        <v>7043012</v>
      </c>
      <c r="I800" s="478">
        <f>H800+I798</f>
        <v>8334559</v>
      </c>
      <c r="J800" s="478">
        <f>I800+J798</f>
        <v>8492504</v>
      </c>
      <c r="K800" s="478">
        <f>J800+K798</f>
        <v>8498314</v>
      </c>
    </row>
    <row r="801" spans="1:11" ht="15.75" thickTop="1">
      <c r="A801" s="1"/>
      <c r="B801" s="4"/>
      <c r="C801" s="86">
        <f>+C800/C796</f>
        <v>0.42047454439218035</v>
      </c>
      <c r="D801" s="86">
        <f>+D800/D796</f>
        <v>0.39794939099821902</v>
      </c>
      <c r="E801" s="86">
        <f>+E800/E796</f>
        <v>0.21928287041804953</v>
      </c>
      <c r="F801" s="86">
        <f>+F800/F796</f>
        <v>0.34680277450580149</v>
      </c>
      <c r="G801" s="86">
        <f>+G800/G796</f>
        <v>0.16995158608230215</v>
      </c>
      <c r="H801" s="86">
        <f>+H800/H796</f>
        <v>0.19398980237312227</v>
      </c>
      <c r="I801" s="86">
        <f>+I800/I796</f>
        <v>0.17083837027436269</v>
      </c>
      <c r="J801" s="86">
        <f>+J800/J796</f>
        <v>0.23873843837444853</v>
      </c>
      <c r="K801" s="86">
        <f>+K800/K796</f>
        <v>0.23210242477986659</v>
      </c>
    </row>
    <row r="803" spans="1:11">
      <c r="A803" s="1"/>
      <c r="B803" s="4"/>
      <c r="C803" s="86"/>
      <c r="D803" s="86"/>
      <c r="E803" s="86"/>
      <c r="F803" s="86"/>
      <c r="G803" s="86"/>
      <c r="H803" s="86"/>
      <c r="I803" s="86"/>
      <c r="J803" s="86"/>
      <c r="K803" s="86"/>
    </row>
    <row r="804" spans="1:11" ht="7.5" customHeight="1">
      <c r="A804" s="1"/>
      <c r="B804" s="4"/>
      <c r="C804" s="2"/>
      <c r="D804" s="2"/>
      <c r="E804" s="2"/>
      <c r="F804" s="2"/>
      <c r="G804" s="2"/>
      <c r="H804" s="2"/>
      <c r="I804" s="2"/>
      <c r="J804" s="2"/>
      <c r="K804" s="2"/>
    </row>
    <row r="805" spans="1:11">
      <c r="A805" s="1"/>
      <c r="B805" s="1"/>
      <c r="C805" s="2"/>
      <c r="D805" s="2"/>
      <c r="E805" s="2"/>
      <c r="F805" s="2"/>
      <c r="G805" s="2"/>
      <c r="H805" s="2"/>
      <c r="I805" s="2"/>
      <c r="J805" s="2"/>
      <c r="K805" s="2"/>
    </row>
    <row r="806" spans="1:11">
      <c r="A806" s="1"/>
      <c r="B806" s="1"/>
      <c r="C806" s="2"/>
      <c r="D806" s="2"/>
      <c r="E806" s="2"/>
      <c r="F806" s="2"/>
      <c r="G806" s="2"/>
      <c r="H806" s="2"/>
      <c r="I806" s="2"/>
      <c r="J806" s="2"/>
      <c r="K806" s="2"/>
    </row>
    <row r="807" spans="1:11">
      <c r="A807" s="1"/>
      <c r="B807" s="1"/>
      <c r="C807" s="2"/>
      <c r="D807" s="2"/>
      <c r="E807" s="2"/>
      <c r="F807" s="2"/>
      <c r="G807" s="2"/>
      <c r="H807" s="2"/>
      <c r="I807" s="2"/>
      <c r="J807" s="2"/>
      <c r="K807" s="2"/>
    </row>
    <row r="808" spans="1:11">
      <c r="A808" s="1"/>
      <c r="B808" s="1"/>
      <c r="C808" s="2"/>
      <c r="D808" s="2"/>
      <c r="E808" s="2"/>
      <c r="F808" s="2"/>
      <c r="G808" s="2"/>
      <c r="H808" s="2"/>
      <c r="I808" s="2"/>
      <c r="J808" s="2"/>
      <c r="K808" s="2"/>
    </row>
    <row r="809" spans="1:11">
      <c r="A809" s="1"/>
      <c r="B809" s="1"/>
      <c r="C809" s="2"/>
      <c r="D809" s="2"/>
      <c r="E809" s="2"/>
      <c r="F809" s="2"/>
      <c r="G809" s="2"/>
      <c r="H809" s="2"/>
      <c r="I809" s="2"/>
      <c r="J809" s="2"/>
      <c r="K809" s="2"/>
    </row>
    <row r="810" spans="1:11">
      <c r="A810" s="1"/>
      <c r="B810" s="1"/>
      <c r="C810" s="2"/>
      <c r="D810" s="2"/>
      <c r="E810" s="2"/>
      <c r="F810" s="2"/>
      <c r="G810" s="2"/>
      <c r="H810" s="2"/>
      <c r="I810" s="2"/>
      <c r="J810" s="2"/>
      <c r="K810" s="2"/>
    </row>
    <row r="811" spans="1:11">
      <c r="A811" s="1"/>
      <c r="B811" s="1"/>
      <c r="C811" s="2"/>
      <c r="D811" s="2"/>
      <c r="E811" s="2"/>
      <c r="F811" s="2"/>
      <c r="G811" s="2"/>
      <c r="H811" s="2"/>
      <c r="I811" s="2"/>
      <c r="J811" s="2"/>
      <c r="K811" s="2"/>
    </row>
    <row r="812" spans="1:11">
      <c r="A812" s="1"/>
      <c r="B812" s="1"/>
      <c r="C812" s="2"/>
      <c r="D812" s="2"/>
      <c r="E812" s="2"/>
      <c r="F812" s="2"/>
      <c r="G812" s="2"/>
      <c r="H812" s="2"/>
      <c r="I812" s="2"/>
      <c r="J812" s="2"/>
      <c r="K812" s="2"/>
    </row>
    <row r="813" spans="1:11">
      <c r="A813" s="1"/>
      <c r="B813" s="1"/>
      <c r="C813" s="2"/>
      <c r="D813" s="2"/>
      <c r="E813" s="2"/>
      <c r="F813" s="2"/>
      <c r="G813" s="2"/>
      <c r="H813" s="2"/>
      <c r="I813" s="2"/>
      <c r="J813" s="2"/>
      <c r="K813" s="2"/>
    </row>
    <row r="814" spans="1:11">
      <c r="A814" s="1"/>
      <c r="B814" s="1"/>
      <c r="C814" s="2"/>
      <c r="D814" s="2"/>
      <c r="E814" s="2"/>
      <c r="F814" s="2"/>
      <c r="G814" s="2"/>
      <c r="H814" s="2"/>
      <c r="I814" s="2"/>
      <c r="J814" s="2"/>
      <c r="K814" s="2"/>
    </row>
    <row r="816" spans="1:11" ht="18.75">
      <c r="B816" s="621" t="s">
        <v>837</v>
      </c>
      <c r="C816" s="621"/>
      <c r="D816" s="621"/>
      <c r="E816" s="621"/>
      <c r="F816" s="621"/>
      <c r="G816" s="621"/>
      <c r="H816" s="621"/>
      <c r="I816" s="621"/>
      <c r="J816" s="621"/>
      <c r="K816" s="621"/>
    </row>
    <row r="817" spans="2:11" ht="7.5" customHeight="1">
      <c r="B817" s="43"/>
      <c r="C817" s="2"/>
      <c r="D817" s="2"/>
      <c r="E817" s="2"/>
      <c r="F817" s="2"/>
      <c r="G817" s="2"/>
      <c r="H817" s="2"/>
      <c r="I817" s="2"/>
      <c r="J817" s="2"/>
      <c r="K817" s="2"/>
    </row>
    <row r="818" spans="2:11">
      <c r="B818" s="622" t="s">
        <v>1078</v>
      </c>
      <c r="C818" s="622"/>
      <c r="D818" s="622"/>
      <c r="E818" s="622"/>
      <c r="F818" s="622"/>
      <c r="G818" s="622"/>
      <c r="H818" s="622"/>
      <c r="I818" s="622"/>
      <c r="J818" s="622"/>
      <c r="K818" s="622"/>
    </row>
    <row r="819" spans="2:11">
      <c r="B819" s="622"/>
      <c r="C819" s="622"/>
      <c r="D819" s="622"/>
      <c r="E819" s="622"/>
      <c r="F819" s="622"/>
      <c r="G819" s="622"/>
      <c r="H819" s="622"/>
      <c r="I819" s="622"/>
      <c r="J819" s="622"/>
      <c r="K819" s="622"/>
    </row>
    <row r="820" spans="2:11">
      <c r="B820" s="622"/>
      <c r="C820" s="622"/>
      <c r="D820" s="622"/>
      <c r="E820" s="622"/>
      <c r="F820" s="622"/>
      <c r="G820" s="622"/>
      <c r="H820" s="622"/>
      <c r="I820" s="622"/>
      <c r="J820" s="622"/>
      <c r="K820" s="622"/>
    </row>
    <row r="821" spans="2:11" ht="7.5" customHeight="1">
      <c r="B821" s="19"/>
      <c r="C821" s="19"/>
      <c r="D821" s="19"/>
      <c r="E821" s="19"/>
      <c r="F821" s="19"/>
      <c r="G821" s="19"/>
      <c r="H821" s="19"/>
      <c r="I821" s="19"/>
      <c r="J821" s="19"/>
      <c r="K821" s="19"/>
    </row>
    <row r="822" spans="2:11">
      <c r="B822" s="4"/>
      <c r="C822" s="43"/>
      <c r="D822" s="406"/>
      <c r="E822" s="43" t="s">
        <v>841</v>
      </c>
      <c r="F822" s="568"/>
      <c r="G822" s="43" t="s">
        <v>842</v>
      </c>
      <c r="H822" s="406"/>
      <c r="I822" s="406"/>
      <c r="J822" s="406"/>
      <c r="K822" s="406"/>
    </row>
    <row r="823" spans="2:11">
      <c r="B823" s="43"/>
      <c r="C823" s="43" t="s">
        <v>810</v>
      </c>
      <c r="D823" s="43" t="s">
        <v>840</v>
      </c>
      <c r="E823" s="43" t="s">
        <v>595</v>
      </c>
      <c r="F823" s="43" t="s">
        <v>841</v>
      </c>
      <c r="G823" s="169" t="str">
        <f>'Fund Cover Sheets'!$M$1</f>
        <v>Adopted</v>
      </c>
      <c r="H823" s="43" t="s">
        <v>843</v>
      </c>
      <c r="I823" s="43" t="s">
        <v>844</v>
      </c>
      <c r="J823" s="43" t="s">
        <v>845</v>
      </c>
      <c r="K823" s="43" t="s">
        <v>846</v>
      </c>
    </row>
    <row r="824" spans="2:11" ht="15.75" thickBot="1">
      <c r="B824" s="44"/>
      <c r="C824" s="45" t="s">
        <v>1</v>
      </c>
      <c r="D824" s="45" t="s">
        <v>1</v>
      </c>
      <c r="E824" s="45" t="s">
        <v>565</v>
      </c>
      <c r="F824" s="45" t="s">
        <v>19</v>
      </c>
      <c r="G824" s="45" t="s">
        <v>565</v>
      </c>
      <c r="H824" s="45" t="s">
        <v>19</v>
      </c>
      <c r="I824" s="45" t="s">
        <v>19</v>
      </c>
      <c r="J824" s="45" t="s">
        <v>19</v>
      </c>
      <c r="K824" s="45" t="s">
        <v>19</v>
      </c>
    </row>
    <row r="825" spans="2:11" ht="7.5" customHeight="1">
      <c r="B825" s="1"/>
      <c r="C825" s="52"/>
      <c r="D825" s="2"/>
      <c r="E825" s="2"/>
      <c r="F825" s="2"/>
      <c r="G825" s="2"/>
      <c r="H825" s="2"/>
      <c r="I825" s="2"/>
      <c r="J825" s="2"/>
      <c r="K825" s="2"/>
    </row>
    <row r="826" spans="2:11">
      <c r="B826" s="83" t="s">
        <v>700</v>
      </c>
      <c r="C826" s="2"/>
      <c r="D826" s="2"/>
      <c r="E826" s="2"/>
      <c r="F826" s="2"/>
      <c r="G826" s="2"/>
      <c r="H826" s="2"/>
      <c r="I826" s="2"/>
      <c r="J826" s="2"/>
      <c r="K826" s="2"/>
    </row>
    <row r="827" spans="2:11" ht="20.100000000000001" customHeight="1">
      <c r="B827" s="147" t="s">
        <v>596</v>
      </c>
      <c r="C827" s="49">
        <f>C571</f>
        <v>1457087</v>
      </c>
      <c r="D827" s="49">
        <f>D571</f>
        <v>1497431</v>
      </c>
      <c r="E827" s="49">
        <f>E571</f>
        <v>1562000</v>
      </c>
      <c r="F827" s="49">
        <f>F571</f>
        <v>1561523</v>
      </c>
      <c r="G827" s="49">
        <f>G571</f>
        <v>1612758</v>
      </c>
      <c r="H827" s="49">
        <f>H571</f>
        <v>1643112</v>
      </c>
      <c r="I827" s="49">
        <f>I571</f>
        <v>1686453</v>
      </c>
      <c r="J827" s="49">
        <f>J571</f>
        <v>1708438</v>
      </c>
      <c r="K827" s="49">
        <f>K571</f>
        <v>874221</v>
      </c>
    </row>
    <row r="828" spans="2:11" ht="20.100000000000001" customHeight="1">
      <c r="B828" s="147" t="s">
        <v>597</v>
      </c>
      <c r="C828" s="2">
        <f>C572</f>
        <v>30564</v>
      </c>
      <c r="D828" s="2">
        <f>D572</f>
        <v>27011</v>
      </c>
      <c r="E828" s="2">
        <f>E572</f>
        <v>25250</v>
      </c>
      <c r="F828" s="2">
        <f>F572</f>
        <v>26901</v>
      </c>
      <c r="G828" s="2">
        <f>G572</f>
        <v>26401</v>
      </c>
      <c r="H828" s="2">
        <f>H572</f>
        <v>26401</v>
      </c>
      <c r="I828" s="2">
        <f>I572</f>
        <v>26401</v>
      </c>
      <c r="J828" s="2">
        <f>J572</f>
        <v>26401</v>
      </c>
      <c r="K828" s="2">
        <f>K572</f>
        <v>26401</v>
      </c>
    </row>
    <row r="829" spans="2:11" ht="20.100000000000001" customHeight="1">
      <c r="B829" s="148" t="s">
        <v>598</v>
      </c>
      <c r="C829" s="2">
        <f>C620</f>
        <v>103100</v>
      </c>
      <c r="D829" s="2">
        <f>D620</f>
        <v>110775</v>
      </c>
      <c r="E829" s="2">
        <f>E620</f>
        <v>50000</v>
      </c>
      <c r="F829" s="2">
        <f>F620</f>
        <v>105000</v>
      </c>
      <c r="G829" s="2">
        <f>G620</f>
        <v>50000</v>
      </c>
      <c r="H829" s="2">
        <f>H620</f>
        <v>50000</v>
      </c>
      <c r="I829" s="2">
        <f>I620</f>
        <v>50000</v>
      </c>
      <c r="J829" s="2">
        <f>J620</f>
        <v>50000</v>
      </c>
      <c r="K829" s="2">
        <f>K620</f>
        <v>50000</v>
      </c>
    </row>
    <row r="830" spans="2:11" ht="20.100000000000001" customHeight="1">
      <c r="B830" s="148" t="s">
        <v>599</v>
      </c>
      <c r="C830" s="2">
        <f>C573</f>
        <v>9234</v>
      </c>
      <c r="D830" s="2">
        <f>D573</f>
        <v>7552</v>
      </c>
      <c r="E830" s="2">
        <f>E573</f>
        <v>8500</v>
      </c>
      <c r="F830" s="2">
        <f>F573</f>
        <v>3500</v>
      </c>
      <c r="G830" s="2">
        <f>G573</f>
        <v>8500</v>
      </c>
      <c r="H830" s="2">
        <f>H573</f>
        <v>8500</v>
      </c>
      <c r="I830" s="2">
        <f>I573</f>
        <v>8500</v>
      </c>
      <c r="J830" s="2">
        <f>J573</f>
        <v>8500</v>
      </c>
      <c r="K830" s="2">
        <f>K573</f>
        <v>8500</v>
      </c>
    </row>
    <row r="831" spans="2:11" ht="20.100000000000001" customHeight="1">
      <c r="B831" s="148" t="s">
        <v>600</v>
      </c>
      <c r="C831" s="2">
        <f>C574</f>
        <v>13466</v>
      </c>
      <c r="D831" s="2">
        <f>D574</f>
        <v>11204</v>
      </c>
      <c r="E831" s="2">
        <f>E574</f>
        <v>12300</v>
      </c>
      <c r="F831" s="2">
        <f>F574</f>
        <v>6000</v>
      </c>
      <c r="G831" s="2">
        <f>G574</f>
        <v>12300</v>
      </c>
      <c r="H831" s="2">
        <f>H574</f>
        <v>12400</v>
      </c>
      <c r="I831" s="2">
        <f>I574</f>
        <v>12400</v>
      </c>
      <c r="J831" s="2">
        <f>J574</f>
        <v>12400</v>
      </c>
      <c r="K831" s="2">
        <f>K574</f>
        <v>12400</v>
      </c>
    </row>
    <row r="832" spans="2:11" ht="20.100000000000001" customHeight="1">
      <c r="B832" s="148" t="s">
        <v>601</v>
      </c>
      <c r="C832" s="2">
        <f>C575+C621</f>
        <v>11720</v>
      </c>
      <c r="D832" s="2">
        <f>D575+D621</f>
        <v>17129</v>
      </c>
      <c r="E832" s="2">
        <f>E575+E621</f>
        <v>9459</v>
      </c>
      <c r="F832" s="2">
        <f>F575+F621</f>
        <v>1650</v>
      </c>
      <c r="G832" s="2">
        <f>G575+G621</f>
        <v>2200</v>
      </c>
      <c r="H832" s="2">
        <f>H575+H621</f>
        <v>3250</v>
      </c>
      <c r="I832" s="2">
        <f>I575+I621</f>
        <v>8250</v>
      </c>
      <c r="J832" s="2">
        <f>J575+J621</f>
        <v>10250</v>
      </c>
      <c r="K832" s="2">
        <f>K575+K621</f>
        <v>100250</v>
      </c>
    </row>
    <row r="833" spans="2:11" ht="20.100000000000001" customHeight="1">
      <c r="B833" s="148" t="s">
        <v>603</v>
      </c>
      <c r="C833" s="2">
        <f>C576+C622</f>
        <v>5298</v>
      </c>
      <c r="D833" s="2">
        <f>D576+D622</f>
        <v>2594</v>
      </c>
      <c r="E833" s="2">
        <f>E576+E622</f>
        <v>3750</v>
      </c>
      <c r="F833" s="2">
        <f>F576+F622</f>
        <v>500</v>
      </c>
      <c r="G833" s="2">
        <f>G576+G622</f>
        <v>3750</v>
      </c>
      <c r="H833" s="2">
        <f>H576+H622</f>
        <v>3750</v>
      </c>
      <c r="I833" s="2">
        <f>I576+I622</f>
        <v>3750</v>
      </c>
      <c r="J833" s="2">
        <f>J576+J622</f>
        <v>3750</v>
      </c>
      <c r="K833" s="2">
        <f>K576+K622</f>
        <v>3750</v>
      </c>
    </row>
    <row r="834" spans="2:11" s="523" customFormat="1" ht="20.100000000000001" customHeight="1">
      <c r="B834" s="563" t="s">
        <v>1327</v>
      </c>
      <c r="C834" s="561">
        <f>SUM(C827:C833)</f>
        <v>1630469</v>
      </c>
      <c r="D834" s="561">
        <f>SUM(D827:D833)</f>
        <v>1673696</v>
      </c>
      <c r="E834" s="561">
        <f t="shared" ref="E834:F834" si="92">SUM(E827:E833)</f>
        <v>1671259</v>
      </c>
      <c r="F834" s="561">
        <f t="shared" si="92"/>
        <v>1705074</v>
      </c>
      <c r="G834" s="561">
        <f>SUM(G827:G833)</f>
        <v>1715909</v>
      </c>
      <c r="H834" s="561">
        <f t="shared" ref="H834:K834" si="93">SUM(H827:H833)</f>
        <v>1747413</v>
      </c>
      <c r="I834" s="561">
        <f t="shared" si="93"/>
        <v>1795754</v>
      </c>
      <c r="J834" s="561">
        <f t="shared" si="93"/>
        <v>1819739</v>
      </c>
      <c r="K834" s="561">
        <f t="shared" si="93"/>
        <v>1075522</v>
      </c>
    </row>
    <row r="835" spans="2:11" s="523" customFormat="1" ht="6.95" customHeight="1">
      <c r="B835" s="148"/>
      <c r="C835" s="2"/>
      <c r="D835" s="2"/>
      <c r="E835" s="2"/>
      <c r="F835" s="2"/>
      <c r="G835" s="2"/>
      <c r="H835" s="2"/>
      <c r="I835" s="2"/>
      <c r="J835" s="2"/>
      <c r="K835" s="2"/>
    </row>
    <row r="836" spans="2:11" ht="20.100000000000001" customHeight="1">
      <c r="B836" s="148" t="s">
        <v>604</v>
      </c>
      <c r="C836" s="2">
        <f>C579</f>
        <v>23495</v>
      </c>
      <c r="D836" s="2">
        <f>D579</f>
        <v>24388</v>
      </c>
      <c r="E836" s="2">
        <f>E579</f>
        <v>26584</v>
      </c>
      <c r="F836" s="2">
        <f>F579</f>
        <v>25522</v>
      </c>
      <c r="G836" s="2">
        <f>G579</f>
        <v>26993</v>
      </c>
      <c r="H836" s="2">
        <f>H579</f>
        <v>28553</v>
      </c>
      <c r="I836" s="2">
        <f>I579</f>
        <v>30206</v>
      </c>
      <c r="J836" s="2">
        <f>J579</f>
        <v>31958</v>
      </c>
      <c r="K836" s="2">
        <f>K579</f>
        <v>33815</v>
      </c>
    </row>
    <row r="837" spans="2:11" ht="20.100000000000001" customHeight="1" thickBot="1">
      <c r="B837" s="82" t="s">
        <v>1341</v>
      </c>
      <c r="C837" s="480">
        <f>C834+C836</f>
        <v>1653964</v>
      </c>
      <c r="D837" s="480">
        <f>D834+D836</f>
        <v>1698084</v>
      </c>
      <c r="E837" s="480">
        <f t="shared" ref="E837:F837" si="94">E834+E836</f>
        <v>1697843</v>
      </c>
      <c r="F837" s="480">
        <f t="shared" si="94"/>
        <v>1730596</v>
      </c>
      <c r="G837" s="480">
        <f>G834+G836</f>
        <v>1742902</v>
      </c>
      <c r="H837" s="480">
        <f t="shared" ref="H837:K837" si="95">H834+H836</f>
        <v>1775966</v>
      </c>
      <c r="I837" s="480">
        <f t="shared" si="95"/>
        <v>1825960</v>
      </c>
      <c r="J837" s="480">
        <f t="shared" si="95"/>
        <v>1851697</v>
      </c>
      <c r="K837" s="480">
        <f t="shared" si="95"/>
        <v>1109337</v>
      </c>
    </row>
    <row r="838" spans="2:11" ht="7.5" customHeight="1">
      <c r="B838" s="1"/>
      <c r="C838" s="2"/>
      <c r="D838" s="2"/>
      <c r="E838" s="2"/>
      <c r="F838" s="2"/>
      <c r="G838" s="2"/>
      <c r="H838" s="2"/>
      <c r="I838" s="2"/>
      <c r="J838" s="2"/>
      <c r="K838" s="2"/>
    </row>
    <row r="839" spans="2:11">
      <c r="B839" s="83" t="s">
        <v>435</v>
      </c>
      <c r="C839" s="2"/>
      <c r="D839" s="2"/>
      <c r="E839" s="2"/>
      <c r="F839" s="2"/>
      <c r="G839" s="2"/>
      <c r="H839" s="2"/>
      <c r="I839" s="2"/>
      <c r="J839" s="2"/>
      <c r="K839" s="2"/>
    </row>
    <row r="840" spans="2:11" ht="20.100000000000001" customHeight="1">
      <c r="B840" s="148" t="s">
        <v>606</v>
      </c>
      <c r="C840" s="49">
        <f>C583</f>
        <v>426855</v>
      </c>
      <c r="D840" s="49">
        <f>D583</f>
        <v>442119</v>
      </c>
      <c r="E840" s="49">
        <f>E583</f>
        <v>479742</v>
      </c>
      <c r="F840" s="49">
        <f>F583</f>
        <v>440000</v>
      </c>
      <c r="G840" s="49">
        <f>G583</f>
        <v>482014</v>
      </c>
      <c r="H840" s="49">
        <f>H583</f>
        <v>506745</v>
      </c>
      <c r="I840" s="49">
        <f>I583</f>
        <v>526247</v>
      </c>
      <c r="J840" s="49">
        <f>J583</f>
        <v>547803</v>
      </c>
      <c r="K840" s="49">
        <f>K583</f>
        <v>568253</v>
      </c>
    </row>
    <row r="841" spans="2:11" ht="20.100000000000001" customHeight="1">
      <c r="B841" s="148" t="s">
        <v>607</v>
      </c>
      <c r="C841" s="2">
        <f>C584</f>
        <v>158810</v>
      </c>
      <c r="D841" s="2">
        <f>D584</f>
        <v>164310</v>
      </c>
      <c r="E841" s="2">
        <f>E584</f>
        <v>179800</v>
      </c>
      <c r="F841" s="2">
        <f>F584</f>
        <v>164795</v>
      </c>
      <c r="G841" s="2">
        <f>G584</f>
        <v>208903</v>
      </c>
      <c r="H841" s="2">
        <f>H584</f>
        <v>228455</v>
      </c>
      <c r="I841" s="2">
        <f>I584</f>
        <v>243178</v>
      </c>
      <c r="J841" s="2">
        <f>J584</f>
        <v>259086</v>
      </c>
      <c r="K841" s="2">
        <f>K584</f>
        <v>275084</v>
      </c>
    </row>
    <row r="842" spans="2:11" ht="20.100000000000001" customHeight="1">
      <c r="B842" s="148" t="s">
        <v>608</v>
      </c>
      <c r="C842" s="2">
        <f>C585+C626</f>
        <v>107567</v>
      </c>
      <c r="D842" s="2">
        <f>D585+D626</f>
        <v>140300</v>
      </c>
      <c r="E842" s="2">
        <f>E585+E626</f>
        <v>155948</v>
      </c>
      <c r="F842" s="2">
        <f>F585+F626</f>
        <v>153453</v>
      </c>
      <c r="G842" s="2">
        <f>G585+G626</f>
        <v>156501</v>
      </c>
      <c r="H842" s="2">
        <f>H585+H626</f>
        <v>157242</v>
      </c>
      <c r="I842" s="2">
        <f>I585+I626</f>
        <v>158028</v>
      </c>
      <c r="J842" s="2">
        <f>J585+J626</f>
        <v>158861</v>
      </c>
      <c r="K842" s="2">
        <f>K585+K626</f>
        <v>158044</v>
      </c>
    </row>
    <row r="843" spans="2:11" ht="20.100000000000001" customHeight="1">
      <c r="B843" s="148" t="s">
        <v>609</v>
      </c>
      <c r="C843" s="2">
        <f>C586+C627</f>
        <v>99899</v>
      </c>
      <c r="D843" s="2">
        <f>D586+D627</f>
        <v>89684</v>
      </c>
      <c r="E843" s="2">
        <f>E586+E627</f>
        <v>97300</v>
      </c>
      <c r="F843" s="2">
        <f>F586+F627</f>
        <v>98800</v>
      </c>
      <c r="G843" s="2">
        <f>G586+G627</f>
        <v>97300</v>
      </c>
      <c r="H843" s="2">
        <f>H586+H627</f>
        <v>97300</v>
      </c>
      <c r="I843" s="2">
        <f>I586+I627</f>
        <v>97300</v>
      </c>
      <c r="J843" s="2">
        <f>J586+J627</f>
        <v>97300</v>
      </c>
      <c r="K843" s="2">
        <f>K586+K627</f>
        <v>73210</v>
      </c>
    </row>
    <row r="844" spans="2:11" s="611" customFormat="1" ht="20.100000000000001" customHeight="1">
      <c r="B844" s="148" t="s">
        <v>610</v>
      </c>
      <c r="C844" s="2">
        <f>C628</f>
        <v>0</v>
      </c>
      <c r="D844" s="2">
        <f>D628</f>
        <v>0</v>
      </c>
      <c r="E844" s="2">
        <f>E628</f>
        <v>0</v>
      </c>
      <c r="F844" s="2">
        <f>F628</f>
        <v>0</v>
      </c>
      <c r="G844" s="2">
        <f>G628</f>
        <v>20000</v>
      </c>
      <c r="H844" s="2">
        <f>H628</f>
        <v>0</v>
      </c>
      <c r="I844" s="2">
        <f>I628</f>
        <v>0</v>
      </c>
      <c r="J844" s="2">
        <f>J628</f>
        <v>0</v>
      </c>
      <c r="K844" s="2">
        <f>K628</f>
        <v>0</v>
      </c>
    </row>
    <row r="845" spans="2:11" ht="20.100000000000001" customHeight="1">
      <c r="B845" s="148" t="s">
        <v>555</v>
      </c>
      <c r="C845" s="2">
        <f>C587</f>
        <v>792101</v>
      </c>
      <c r="D845" s="2">
        <f>D587</f>
        <v>797013</v>
      </c>
      <c r="E845" s="2">
        <f>E587</f>
        <v>827088</v>
      </c>
      <c r="F845" s="2">
        <f>F587</f>
        <v>827088</v>
      </c>
      <c r="G845" s="2">
        <f>G587</f>
        <v>840225</v>
      </c>
      <c r="H845" s="2">
        <f>H587</f>
        <v>847313</v>
      </c>
      <c r="I845" s="2">
        <f>I587</f>
        <v>866750</v>
      </c>
      <c r="J845" s="2">
        <f>J587</f>
        <v>864000</v>
      </c>
      <c r="K845" s="2">
        <f>K587</f>
        <v>0</v>
      </c>
    </row>
    <row r="846" spans="2:11" ht="20.100000000000001" customHeight="1" thickBot="1">
      <c r="B846" s="82" t="s">
        <v>612</v>
      </c>
      <c r="C846" s="480">
        <f t="shared" ref="C846:K846" si="96">SUM(C840:C845)</f>
        <v>1585232</v>
      </c>
      <c r="D846" s="480">
        <f t="shared" si="96"/>
        <v>1633426</v>
      </c>
      <c r="E846" s="480">
        <f t="shared" si="96"/>
        <v>1739878</v>
      </c>
      <c r="F846" s="480">
        <f t="shared" si="96"/>
        <v>1684136</v>
      </c>
      <c r="G846" s="480">
        <f t="shared" si="96"/>
        <v>1804943</v>
      </c>
      <c r="H846" s="480">
        <f t="shared" si="96"/>
        <v>1837055</v>
      </c>
      <c r="I846" s="480">
        <f t="shared" si="96"/>
        <v>1891503</v>
      </c>
      <c r="J846" s="480">
        <f t="shared" si="96"/>
        <v>1927050</v>
      </c>
      <c r="K846" s="480">
        <f t="shared" si="96"/>
        <v>1074591</v>
      </c>
    </row>
    <row r="847" spans="2:11" ht="7.5" customHeight="1">
      <c r="B847" s="83"/>
      <c r="C847" s="2"/>
      <c r="D847" s="2"/>
      <c r="E847" s="2"/>
      <c r="F847" s="2"/>
      <c r="G847" s="2"/>
      <c r="H847" s="2"/>
      <c r="I847" s="2"/>
      <c r="J847" s="2"/>
      <c r="K847" s="2"/>
    </row>
    <row r="848" spans="2:11" ht="20.100000000000001" customHeight="1">
      <c r="B848" s="147" t="s">
        <v>613</v>
      </c>
      <c r="C848" s="49">
        <f>+C837-C846</f>
        <v>68732</v>
      </c>
      <c r="D848" s="49">
        <f>+D837-D846</f>
        <v>64658</v>
      </c>
      <c r="E848" s="49">
        <f>+E837-E846</f>
        <v>-42035</v>
      </c>
      <c r="F848" s="49">
        <f>+F837-F846</f>
        <v>46460</v>
      </c>
      <c r="G848" s="49">
        <f>+G837-G846</f>
        <v>-62041</v>
      </c>
      <c r="H848" s="49">
        <f>+H837-H846</f>
        <v>-61089</v>
      </c>
      <c r="I848" s="49">
        <f>+I837-I846</f>
        <v>-65543</v>
      </c>
      <c r="J848" s="49">
        <f>+J837-J846</f>
        <v>-75353</v>
      </c>
      <c r="K848" s="49">
        <f>+K837-K846</f>
        <v>34746</v>
      </c>
    </row>
    <row r="849" spans="2:11" ht="7.5" customHeight="1">
      <c r="B849" s="85"/>
      <c r="C849" s="2"/>
      <c r="D849" s="2"/>
      <c r="E849" s="2"/>
      <c r="F849" s="2"/>
      <c r="G849" s="2"/>
      <c r="H849" s="2"/>
      <c r="I849" s="2"/>
      <c r="J849" s="2"/>
      <c r="K849" s="2"/>
    </row>
    <row r="850" spans="2:11" ht="20.100000000000001" customHeight="1" thickBot="1">
      <c r="B850" s="81" t="s">
        <v>614</v>
      </c>
      <c r="C850" s="478">
        <v>637531</v>
      </c>
      <c r="D850" s="478">
        <v>702190</v>
      </c>
      <c r="E850" s="478">
        <v>662138</v>
      </c>
      <c r="F850" s="478">
        <f>D850+F848</f>
        <v>748650</v>
      </c>
      <c r="G850" s="478">
        <f>F850+G848</f>
        <v>686609</v>
      </c>
      <c r="H850" s="478">
        <f>G850+H848</f>
        <v>625520</v>
      </c>
      <c r="I850" s="478">
        <f>H850+I848</f>
        <v>559977</v>
      </c>
      <c r="J850" s="478">
        <f>I850+J848</f>
        <v>484624</v>
      </c>
      <c r="K850" s="478">
        <f>J850+K848</f>
        <v>519370</v>
      </c>
    </row>
    <row r="851" spans="2:11" ht="15.75" thickTop="1">
      <c r="B851" s="4"/>
      <c r="C851" s="86">
        <f>+C850/C846</f>
        <v>0.40216889389061033</v>
      </c>
      <c r="D851" s="86">
        <f>+D850/D846</f>
        <v>0.42988785534208468</v>
      </c>
      <c r="E851" s="86">
        <f>+E850/E846</f>
        <v>0.38056576380642781</v>
      </c>
      <c r="F851" s="86">
        <f>+F850/F846</f>
        <v>0.44453060797940308</v>
      </c>
      <c r="G851" s="86">
        <f>+G850/G846</f>
        <v>0.38040481056742514</v>
      </c>
      <c r="H851" s="86">
        <f>+H850/H846</f>
        <v>0.34050150920903294</v>
      </c>
      <c r="I851" s="86">
        <f>+I850/I846</f>
        <v>0.29604869778160542</v>
      </c>
      <c r="J851" s="86">
        <f>+J850/J846</f>
        <v>0.2514849121714538</v>
      </c>
      <c r="K851" s="86">
        <f>+K850/K846</f>
        <v>0.48331876965282605</v>
      </c>
    </row>
    <row r="852" spans="2:11">
      <c r="B852" s="4"/>
      <c r="C852" s="86"/>
      <c r="D852" s="86"/>
      <c r="E852" s="86"/>
      <c r="F852" s="86"/>
      <c r="G852" s="86"/>
      <c r="H852" s="86"/>
      <c r="I852" s="86"/>
      <c r="J852" s="86"/>
      <c r="K852" s="86"/>
    </row>
    <row r="853" spans="2:11" ht="7.5" customHeight="1">
      <c r="B853" s="4"/>
      <c r="C853" s="89"/>
      <c r="D853" s="89"/>
      <c r="E853" s="89"/>
      <c r="F853" s="89"/>
      <c r="G853" s="89"/>
      <c r="H853" s="89"/>
      <c r="I853" s="89"/>
      <c r="J853" s="89"/>
      <c r="K853" s="89"/>
    </row>
    <row r="854" spans="2:11">
      <c r="B854" s="4"/>
      <c r="C854" s="2"/>
      <c r="D854" s="2"/>
      <c r="E854" s="2"/>
      <c r="F854" s="2"/>
      <c r="G854" s="2"/>
      <c r="H854" s="2"/>
      <c r="I854" s="2"/>
      <c r="J854" s="2"/>
      <c r="K854" s="2"/>
    </row>
    <row r="855" spans="2:11">
      <c r="B855" s="1"/>
      <c r="C855" s="2"/>
      <c r="D855" s="2"/>
      <c r="E855" s="2"/>
      <c r="F855" s="2"/>
      <c r="G855" s="2"/>
      <c r="H855" s="2"/>
      <c r="I855" s="2"/>
      <c r="J855" s="2"/>
      <c r="K855" s="2"/>
    </row>
    <row r="856" spans="2:11">
      <c r="B856" s="1"/>
      <c r="C856" s="2"/>
      <c r="D856" s="2"/>
      <c r="E856" s="2"/>
      <c r="F856" s="2"/>
      <c r="G856" s="2"/>
      <c r="H856" s="2"/>
      <c r="I856" s="2"/>
      <c r="J856" s="2"/>
      <c r="K856" s="2"/>
    </row>
    <row r="857" spans="2:11">
      <c r="B857" s="1"/>
      <c r="C857" s="2"/>
      <c r="D857" s="2"/>
      <c r="E857" s="2"/>
      <c r="F857" s="2"/>
      <c r="G857" s="2"/>
      <c r="H857" s="2"/>
      <c r="I857" s="2"/>
      <c r="J857" s="2"/>
      <c r="K857" s="2"/>
    </row>
    <row r="858" spans="2:11">
      <c r="B858" s="1"/>
      <c r="C858" s="2"/>
      <c r="D858" s="2"/>
      <c r="E858" s="2"/>
      <c r="F858" s="2"/>
      <c r="G858" s="2"/>
      <c r="H858" s="2"/>
      <c r="I858" s="2"/>
      <c r="J858" s="2"/>
      <c r="K858" s="2"/>
    </row>
    <row r="859" spans="2:11">
      <c r="B859" s="1"/>
      <c r="C859" s="2"/>
      <c r="D859" s="2"/>
      <c r="E859" s="2"/>
      <c r="F859" s="2"/>
      <c r="G859" s="2"/>
      <c r="H859" s="2"/>
      <c r="I859" s="2"/>
      <c r="J859" s="2"/>
      <c r="K859" s="2"/>
    </row>
    <row r="860" spans="2:11">
      <c r="B860" s="1"/>
      <c r="C860" s="2"/>
      <c r="D860" s="2"/>
      <c r="E860" s="2"/>
      <c r="F860" s="2"/>
      <c r="G860" s="2"/>
      <c r="H860" s="2"/>
      <c r="I860" s="2"/>
      <c r="J860" s="2"/>
      <c r="K860" s="2"/>
    </row>
    <row r="861" spans="2:11">
      <c r="B861" s="1"/>
      <c r="C861" s="2"/>
      <c r="D861" s="2"/>
      <c r="E861" s="2"/>
      <c r="F861" s="2"/>
      <c r="G861" s="2"/>
      <c r="H861" s="2"/>
      <c r="I861" s="2"/>
      <c r="J861" s="2"/>
      <c r="K861" s="2"/>
    </row>
    <row r="862" spans="2:11">
      <c r="B862" s="1"/>
      <c r="C862" s="2"/>
      <c r="D862" s="2"/>
      <c r="E862" s="2"/>
      <c r="F862" s="2"/>
      <c r="G862" s="2"/>
      <c r="H862" s="2"/>
      <c r="I862" s="2"/>
      <c r="J862" s="2"/>
      <c r="K862" s="2"/>
    </row>
    <row r="863" spans="2:11">
      <c r="B863" s="1"/>
      <c r="C863" s="2"/>
      <c r="D863" s="2"/>
      <c r="E863" s="2"/>
      <c r="F863" s="2"/>
      <c r="G863" s="2"/>
      <c r="H863" s="2"/>
      <c r="I863" s="2"/>
      <c r="J863" s="2"/>
      <c r="K863" s="2"/>
    </row>
    <row r="864" spans="2:11">
      <c r="B864" s="1"/>
      <c r="C864" s="2"/>
      <c r="D864" s="2"/>
      <c r="E864" s="2"/>
      <c r="F864" s="2"/>
      <c r="G864" s="2"/>
      <c r="H864" s="2"/>
      <c r="I864" s="2"/>
      <c r="J864" s="2"/>
      <c r="K864" s="2"/>
    </row>
    <row r="865" spans="2:11">
      <c r="B865" s="1"/>
      <c r="C865" s="2"/>
      <c r="D865" s="2"/>
      <c r="E865" s="2"/>
      <c r="F865" s="2"/>
      <c r="G865" s="2"/>
      <c r="H865" s="2"/>
      <c r="I865" s="2"/>
      <c r="J865" s="2"/>
      <c r="K865" s="2"/>
    </row>
    <row r="866" spans="2:11">
      <c r="B866" s="1"/>
      <c r="C866" s="2"/>
      <c r="D866" s="2"/>
      <c r="E866" s="2"/>
      <c r="F866" s="2"/>
      <c r="G866" s="2"/>
      <c r="H866" s="2"/>
      <c r="I866" s="2"/>
      <c r="J866" s="2"/>
      <c r="K866" s="2"/>
    </row>
    <row r="867" spans="2:11">
      <c r="B867" s="1"/>
      <c r="C867" s="2"/>
      <c r="D867" s="2"/>
      <c r="E867" s="2"/>
      <c r="F867" s="2"/>
      <c r="G867" s="2"/>
      <c r="H867" s="2"/>
      <c r="I867" s="2"/>
      <c r="J867" s="2"/>
      <c r="K867" s="2"/>
    </row>
    <row r="868" spans="2:11">
      <c r="B868" s="1"/>
      <c r="C868" s="2"/>
      <c r="D868" s="2"/>
      <c r="E868" s="2"/>
      <c r="F868" s="2"/>
      <c r="G868" s="2"/>
      <c r="H868" s="2"/>
      <c r="I868" s="2"/>
      <c r="J868" s="2"/>
      <c r="K868" s="2"/>
    </row>
    <row r="869" spans="2:11">
      <c r="B869" s="1"/>
      <c r="C869" s="2"/>
      <c r="D869" s="2"/>
      <c r="E869" s="2"/>
      <c r="F869" s="2"/>
      <c r="G869" s="2"/>
      <c r="H869" s="2"/>
      <c r="I869" s="2"/>
      <c r="J869" s="2"/>
      <c r="K869" s="2"/>
    </row>
    <row r="870" spans="2:11">
      <c r="B870" s="1"/>
      <c r="C870" s="2"/>
      <c r="D870" s="2"/>
      <c r="E870" s="2"/>
      <c r="F870" s="2"/>
      <c r="G870" s="2"/>
      <c r="H870" s="2"/>
      <c r="I870" s="2"/>
      <c r="J870" s="2"/>
      <c r="K870" s="2"/>
    </row>
    <row r="871" spans="2:11">
      <c r="B871" s="1"/>
      <c r="C871" s="2"/>
      <c r="D871" s="2"/>
      <c r="E871" s="2"/>
      <c r="F871" s="2"/>
      <c r="G871" s="2"/>
      <c r="H871" s="2"/>
      <c r="I871" s="2"/>
      <c r="J871" s="2"/>
      <c r="K871" s="2"/>
    </row>
    <row r="872" spans="2:11">
      <c r="B872" s="1"/>
      <c r="C872" s="2"/>
      <c r="D872" s="2"/>
      <c r="E872" s="2"/>
      <c r="F872" s="2"/>
      <c r="G872" s="2"/>
      <c r="H872" s="2"/>
      <c r="I872" s="2"/>
      <c r="J872" s="2"/>
      <c r="K872" s="2"/>
    </row>
    <row r="873" spans="2:11">
      <c r="B873" s="1"/>
      <c r="C873" s="2"/>
      <c r="D873" s="2"/>
      <c r="E873" s="2"/>
      <c r="F873" s="2"/>
      <c r="G873" s="2"/>
      <c r="H873" s="2"/>
      <c r="I873" s="2"/>
      <c r="J873" s="2"/>
      <c r="K873" s="2"/>
    </row>
    <row r="874" spans="2:11">
      <c r="B874" s="1"/>
      <c r="C874" s="2"/>
      <c r="D874" s="2"/>
      <c r="E874" s="2"/>
      <c r="F874" s="2"/>
      <c r="G874" s="2"/>
      <c r="H874" s="2"/>
      <c r="I874" s="2"/>
      <c r="J874" s="2"/>
      <c r="K874" s="2"/>
    </row>
    <row r="875" spans="2:11">
      <c r="B875" s="1"/>
      <c r="C875" s="2"/>
      <c r="D875" s="2"/>
      <c r="E875" s="2"/>
      <c r="F875" s="2"/>
      <c r="G875" s="2"/>
      <c r="H875" s="2"/>
      <c r="I875" s="2"/>
      <c r="J875" s="2"/>
      <c r="K875" s="2"/>
    </row>
    <row r="876" spans="2:11">
      <c r="B876" s="1"/>
      <c r="C876" s="2"/>
      <c r="D876" s="2"/>
      <c r="E876" s="2"/>
      <c r="F876" s="2"/>
      <c r="G876" s="2"/>
      <c r="H876" s="2"/>
      <c r="I876" s="2"/>
      <c r="J876" s="2"/>
      <c r="K876" s="2"/>
    </row>
  </sheetData>
  <mergeCells count="38">
    <mergeCell ref="B686:K686"/>
    <mergeCell ref="B480:K482"/>
    <mergeCell ref="B516:K516"/>
    <mergeCell ref="B688:K688"/>
    <mergeCell ref="B561:K561"/>
    <mergeCell ref="B563:K565"/>
    <mergeCell ref="B610:K610"/>
    <mergeCell ref="B612:K613"/>
    <mergeCell ref="B518:K521"/>
    <mergeCell ref="B650:K650"/>
    <mergeCell ref="B652:K653"/>
    <mergeCell ref="B478:K478"/>
    <mergeCell ref="B376:K377"/>
    <mergeCell ref="B425:K425"/>
    <mergeCell ref="B427:K428"/>
    <mergeCell ref="B159:K159"/>
    <mergeCell ref="B258:K258"/>
    <mergeCell ref="B260:K264"/>
    <mergeCell ref="B121:K121"/>
    <mergeCell ref="B123:K124"/>
    <mergeCell ref="B374:K374"/>
    <mergeCell ref="B161:K162"/>
    <mergeCell ref="B337:K337"/>
    <mergeCell ref="B339:K340"/>
    <mergeCell ref="B209:K209"/>
    <mergeCell ref="B211:K212"/>
    <mergeCell ref="B89:K90"/>
    <mergeCell ref="B1:K1"/>
    <mergeCell ref="B3:K4"/>
    <mergeCell ref="B52:K52"/>
    <mergeCell ref="B54:K55"/>
    <mergeCell ref="B87:K87"/>
    <mergeCell ref="B723:K723"/>
    <mergeCell ref="B725:K725"/>
    <mergeCell ref="B760:K760"/>
    <mergeCell ref="B816:K816"/>
    <mergeCell ref="B818:K820"/>
    <mergeCell ref="B762:K763"/>
  </mergeCells>
  <printOptions horizontalCentered="1"/>
  <pageMargins left="0" right="0" top="0.5" bottom="0" header="0" footer="0"/>
  <pageSetup scale="65" orientation="landscape" r:id="rId1"/>
  <rowBreaks count="18" manualBreakCount="18">
    <brk id="50" max="16383" man="1"/>
    <brk id="85" max="16383" man="1"/>
    <brk id="119" max="16383" man="1"/>
    <brk id="157" min="1" max="10" man="1"/>
    <brk id="208" min="1" max="14" man="1"/>
    <brk id="257" min="1" max="14" man="1"/>
    <brk id="335" max="16383" man="1"/>
    <brk id="373" min="1" max="10" man="1"/>
    <brk id="424" min="1" max="10" man="1"/>
    <brk id="476" min="1" max="10" man="1"/>
    <brk id="514" max="16383" man="1"/>
    <brk id="559" max="16383" man="1"/>
    <brk id="608" min="1" max="10" man="1"/>
    <brk id="648" max="16383" man="1"/>
    <brk id="684" max="16383" man="1"/>
    <brk id="721" min="1" max="10" man="1"/>
    <brk id="759" min="1" max="10" man="1"/>
    <brk id="815" min="1" max="10" man="1"/>
  </rowBreaks>
  <colBreaks count="1" manualBreakCount="1">
    <brk id="1" max="1001"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autoPageBreaks="0"/>
  </sheetPr>
  <dimension ref="A1:AS3683"/>
  <sheetViews>
    <sheetView tabSelected="1" showOutlineSymbols="0" zoomScale="75" zoomScaleNormal="75" zoomScaleSheetLayoutView="70" workbookViewId="0">
      <pane ySplit="5" topLeftCell="A6" activePane="bottomLeft" state="frozen"/>
      <selection activeCell="T1009" sqref="T1009"/>
      <selection pane="bottomLeft" activeCell="A1309" sqref="A1309:T1309"/>
    </sheetView>
  </sheetViews>
  <sheetFormatPr defaultColWidth="6.85546875" defaultRowHeight="12.75" customHeight="1"/>
  <cols>
    <col min="1" max="1" width="20" style="93" customWidth="1"/>
    <col min="2" max="3" width="1.28515625" style="93" customWidth="1"/>
    <col min="4" max="4" width="6" style="93" customWidth="1"/>
    <col min="5" max="5" width="1.42578125" style="93" customWidth="1"/>
    <col min="6" max="6" width="7.42578125" style="93" customWidth="1"/>
    <col min="7" max="7" width="2.5703125" style="93" customWidth="1"/>
    <col min="8" max="8" width="1.140625" style="93" customWidth="1"/>
    <col min="9" max="9" width="3" style="93" customWidth="1"/>
    <col min="10" max="10" width="4" style="93" customWidth="1"/>
    <col min="11" max="11" width="21" style="93" customWidth="1"/>
    <col min="12" max="13" width="18.7109375" style="222" customWidth="1"/>
    <col min="14" max="15" width="18.7109375" style="223" customWidth="1"/>
    <col min="16" max="20" width="18.7109375" style="222" customWidth="1"/>
    <col min="21" max="21" width="10.7109375" style="222" customWidth="1"/>
    <col min="22" max="32" width="6.85546875" style="222"/>
    <col min="33" max="16384" width="6.85546875" style="93"/>
  </cols>
  <sheetData>
    <row r="1" spans="1:20" ht="24" customHeight="1"/>
    <row r="2" spans="1:20" ht="24" customHeight="1">
      <c r="P2" s="225"/>
    </row>
    <row r="3" spans="1:20" ht="24" customHeight="1">
      <c r="L3" s="226"/>
      <c r="M3" s="333"/>
      <c r="N3" s="227"/>
      <c r="O3" s="227"/>
      <c r="P3" s="226"/>
      <c r="Q3" s="226"/>
      <c r="R3" s="226"/>
      <c r="S3" s="226"/>
      <c r="T3" s="226"/>
    </row>
    <row r="4" spans="1:20" ht="24" customHeight="1">
      <c r="A4" s="95"/>
      <c r="B4" s="95"/>
      <c r="C4" s="95"/>
      <c r="D4" s="95"/>
      <c r="E4" s="95"/>
      <c r="F4" s="95"/>
      <c r="G4" s="95"/>
      <c r="H4" s="95"/>
      <c r="I4" s="95"/>
      <c r="J4" s="95"/>
      <c r="K4" s="95"/>
      <c r="L4" s="229" t="s">
        <v>810</v>
      </c>
      <c r="M4" s="229" t="s">
        <v>840</v>
      </c>
      <c r="N4" s="407" t="s">
        <v>841</v>
      </c>
      <c r="O4" s="407" t="s">
        <v>841</v>
      </c>
      <c r="P4" s="228" t="s">
        <v>842</v>
      </c>
      <c r="Q4" s="228" t="s">
        <v>843</v>
      </c>
      <c r="R4" s="228" t="s">
        <v>844</v>
      </c>
      <c r="S4" s="228" t="s">
        <v>845</v>
      </c>
      <c r="T4" s="228" t="s">
        <v>846</v>
      </c>
    </row>
    <row r="5" spans="1:20" ht="24" customHeight="1">
      <c r="A5" s="96" t="s">
        <v>779</v>
      </c>
      <c r="B5" s="95"/>
      <c r="C5" s="95"/>
      <c r="D5" s="650" t="s">
        <v>0</v>
      </c>
      <c r="E5" s="650"/>
      <c r="F5" s="650"/>
      <c r="G5" s="95"/>
      <c r="H5" s="95"/>
      <c r="I5" s="95"/>
      <c r="J5" s="95"/>
      <c r="K5" s="95"/>
      <c r="L5" s="231" t="s">
        <v>1</v>
      </c>
      <c r="M5" s="231" t="s">
        <v>1</v>
      </c>
      <c r="N5" s="408" t="s">
        <v>595</v>
      </c>
      <c r="O5" s="409" t="s">
        <v>19</v>
      </c>
      <c r="P5" s="231" t="str">
        <f>'Fund Cover Sheets'!$M$1</f>
        <v>Adopted</v>
      </c>
      <c r="Q5" s="231" t="s">
        <v>19</v>
      </c>
      <c r="R5" s="231" t="s">
        <v>19</v>
      </c>
      <c r="S5" s="231" t="s">
        <v>19</v>
      </c>
      <c r="T5" s="231" t="s">
        <v>19</v>
      </c>
    </row>
    <row r="6" spans="1:20" ht="15" customHeight="1">
      <c r="A6" s="94"/>
      <c r="D6" s="94"/>
      <c r="E6" s="94"/>
      <c r="F6" s="94"/>
      <c r="L6" s="232"/>
      <c r="M6" s="232"/>
      <c r="N6" s="233"/>
      <c r="O6" s="233"/>
      <c r="P6" s="232"/>
      <c r="Q6" s="232"/>
      <c r="R6" s="232"/>
      <c r="S6" s="232"/>
      <c r="T6" s="232"/>
    </row>
    <row r="7" spans="1:20" ht="24" customHeight="1">
      <c r="A7" s="649" t="s">
        <v>443</v>
      </c>
      <c r="B7" s="649"/>
      <c r="C7" s="649"/>
      <c r="D7" s="649"/>
      <c r="E7" s="649"/>
      <c r="F7" s="649"/>
      <c r="G7" s="649"/>
      <c r="H7" s="649"/>
      <c r="I7" s="649"/>
      <c r="J7" s="649"/>
      <c r="K7" s="649"/>
      <c r="P7" s="234"/>
      <c r="Q7" s="235"/>
      <c r="R7" s="235"/>
      <c r="S7" s="235"/>
      <c r="T7" s="235"/>
    </row>
    <row r="8" spans="1:20" ht="15" customHeight="1">
      <c r="A8" s="100"/>
      <c r="B8" s="100"/>
      <c r="C8" s="100"/>
      <c r="D8" s="100"/>
      <c r="E8" s="100"/>
      <c r="F8" s="100"/>
      <c r="G8" s="100"/>
      <c r="H8" s="100"/>
      <c r="I8" s="100"/>
      <c r="J8" s="100"/>
      <c r="K8" s="100"/>
      <c r="P8" s="235"/>
      <c r="Q8" s="401"/>
      <c r="R8" s="401"/>
      <c r="S8" s="401"/>
      <c r="T8" s="401"/>
    </row>
    <row r="9" spans="1:20" ht="24" customHeight="1">
      <c r="A9" s="95" t="s">
        <v>20</v>
      </c>
      <c r="B9" s="95"/>
      <c r="C9" s="95"/>
      <c r="D9" s="95" t="s">
        <v>178</v>
      </c>
      <c r="E9" s="95"/>
      <c r="F9" s="95"/>
      <c r="G9" s="95"/>
      <c r="H9" s="95"/>
      <c r="I9" s="95"/>
      <c r="J9" s="95"/>
      <c r="K9" s="95"/>
      <c r="L9" s="450">
        <v>2191159</v>
      </c>
      <c r="M9" s="451">
        <v>2123744</v>
      </c>
      <c r="N9" s="452">
        <v>2107099</v>
      </c>
      <c r="O9" s="452">
        <v>2100975</v>
      </c>
      <c r="P9" s="451">
        <v>2091475</v>
      </c>
      <c r="Q9" s="451">
        <v>2076475</v>
      </c>
      <c r="R9" s="451">
        <v>2086475</v>
      </c>
      <c r="S9" s="451">
        <v>2101475</v>
      </c>
      <c r="T9" s="451">
        <v>2141475</v>
      </c>
    </row>
    <row r="10" spans="1:20" ht="24" customHeight="1">
      <c r="A10" s="95" t="s">
        <v>180</v>
      </c>
      <c r="B10" s="95"/>
      <c r="C10" s="95"/>
      <c r="D10" s="95" t="s">
        <v>179</v>
      </c>
      <c r="E10" s="95"/>
      <c r="F10" s="95"/>
      <c r="G10" s="95"/>
      <c r="H10" s="95"/>
      <c r="I10" s="95"/>
      <c r="J10" s="95"/>
      <c r="K10" s="95"/>
      <c r="L10" s="237">
        <v>958476</v>
      </c>
      <c r="M10" s="258">
        <v>1108182</v>
      </c>
      <c r="N10" s="177">
        <v>1230604</v>
      </c>
      <c r="O10" s="177">
        <v>1226938</v>
      </c>
      <c r="P10" s="258">
        <v>1334771</v>
      </c>
      <c r="Q10" s="258">
        <v>1434771</v>
      </c>
      <c r="R10" s="258">
        <v>1509771</v>
      </c>
      <c r="S10" s="258">
        <v>1584771</v>
      </c>
      <c r="T10" s="258">
        <v>1634771</v>
      </c>
    </row>
    <row r="11" spans="1:20" ht="24" customHeight="1">
      <c r="A11" s="1" t="s">
        <v>22</v>
      </c>
      <c r="B11" s="95"/>
      <c r="C11" s="95"/>
      <c r="D11" s="95" t="s">
        <v>21</v>
      </c>
      <c r="E11" s="95"/>
      <c r="F11" s="95"/>
      <c r="G11" s="95"/>
      <c r="H11" s="95"/>
      <c r="I11" s="95"/>
      <c r="J11" s="95"/>
      <c r="K11" s="95"/>
      <c r="L11" s="237">
        <v>3070663</v>
      </c>
      <c r="M11" s="258">
        <v>3222256</v>
      </c>
      <c r="N11" s="177">
        <v>3284400</v>
      </c>
      <c r="O11" s="177">
        <v>3512263</v>
      </c>
      <c r="P11" s="258">
        <v>3582508</v>
      </c>
      <c r="Q11" s="258">
        <v>3654158</v>
      </c>
      <c r="R11" s="258">
        <v>3727241</v>
      </c>
      <c r="S11" s="258">
        <v>3801786</v>
      </c>
      <c r="T11" s="258">
        <v>3877822</v>
      </c>
    </row>
    <row r="12" spans="1:20" ht="24" customHeight="1">
      <c r="A12" s="1" t="s">
        <v>232</v>
      </c>
      <c r="B12" s="95"/>
      <c r="C12" s="95"/>
      <c r="D12" s="95" t="s">
        <v>495</v>
      </c>
      <c r="E12" s="95"/>
      <c r="F12" s="95"/>
      <c r="G12" s="95"/>
      <c r="H12" s="95"/>
      <c r="I12" s="95"/>
      <c r="J12" s="95"/>
      <c r="K12" s="95"/>
      <c r="L12" s="237">
        <v>2358568</v>
      </c>
      <c r="M12" s="258">
        <v>2413689</v>
      </c>
      <c r="N12" s="177">
        <v>2493900</v>
      </c>
      <c r="O12" s="177">
        <v>2597523</v>
      </c>
      <c r="P12" s="258">
        <v>2649473</v>
      </c>
      <c r="Q12" s="258">
        <v>2702462</v>
      </c>
      <c r="R12" s="258">
        <v>2756511</v>
      </c>
      <c r="S12" s="258">
        <v>2811641</v>
      </c>
      <c r="T12" s="258">
        <v>2867874</v>
      </c>
    </row>
    <row r="13" spans="1:20" ht="24" customHeight="1">
      <c r="A13" s="1" t="s">
        <v>23</v>
      </c>
      <c r="B13" s="95"/>
      <c r="C13" s="95"/>
      <c r="D13" s="1" t="s">
        <v>2</v>
      </c>
      <c r="E13" s="101"/>
      <c r="F13" s="101"/>
      <c r="G13" s="101"/>
      <c r="H13" s="101"/>
      <c r="I13" s="101"/>
      <c r="J13" s="101"/>
      <c r="K13" s="101"/>
      <c r="L13" s="237">
        <v>730949</v>
      </c>
      <c r="M13" s="258">
        <v>700784</v>
      </c>
      <c r="N13" s="177">
        <v>715000</v>
      </c>
      <c r="O13" s="177">
        <v>715000</v>
      </c>
      <c r="P13" s="258">
        <v>715000</v>
      </c>
      <c r="Q13" s="258">
        <v>715000</v>
      </c>
      <c r="R13" s="258">
        <v>715000</v>
      </c>
      <c r="S13" s="258">
        <v>715000</v>
      </c>
      <c r="T13" s="258">
        <v>715000</v>
      </c>
    </row>
    <row r="14" spans="1:20" ht="24" customHeight="1">
      <c r="A14" s="1" t="s">
        <v>24</v>
      </c>
      <c r="B14" s="95"/>
      <c r="C14" s="95"/>
      <c r="D14" s="1" t="s">
        <v>36</v>
      </c>
      <c r="E14" s="95"/>
      <c r="F14" s="95"/>
      <c r="G14" s="95"/>
      <c r="H14" s="95"/>
      <c r="I14" s="95"/>
      <c r="J14" s="95"/>
      <c r="K14" s="95"/>
      <c r="L14" s="237">
        <v>277380</v>
      </c>
      <c r="M14" s="258">
        <v>270656</v>
      </c>
      <c r="N14" s="177">
        <v>265000</v>
      </c>
      <c r="O14" s="177">
        <v>270000</v>
      </c>
      <c r="P14" s="258">
        <v>270000</v>
      </c>
      <c r="Q14" s="258">
        <v>270000</v>
      </c>
      <c r="R14" s="258">
        <v>270000</v>
      </c>
      <c r="S14" s="258">
        <v>270000</v>
      </c>
      <c r="T14" s="258">
        <v>270000</v>
      </c>
    </row>
    <row r="15" spans="1:20" ht="24" customHeight="1">
      <c r="A15" s="1" t="s">
        <v>31</v>
      </c>
      <c r="B15" s="95"/>
      <c r="C15" s="95"/>
      <c r="D15" s="1" t="s">
        <v>748</v>
      </c>
      <c r="E15" s="95"/>
      <c r="F15" s="95"/>
      <c r="G15" s="95"/>
      <c r="H15" s="95"/>
      <c r="I15" s="95"/>
      <c r="J15" s="95"/>
      <c r="K15" s="95"/>
      <c r="L15" s="237">
        <v>329742</v>
      </c>
      <c r="M15" s="258">
        <v>263210</v>
      </c>
      <c r="N15" s="177">
        <v>246075</v>
      </c>
      <c r="O15" s="177">
        <v>220000</v>
      </c>
      <c r="P15" s="258">
        <v>209000</v>
      </c>
      <c r="Q15" s="258">
        <v>198550</v>
      </c>
      <c r="R15" s="258">
        <v>188623</v>
      </c>
      <c r="S15" s="258">
        <v>179192</v>
      </c>
      <c r="T15" s="258">
        <v>170232</v>
      </c>
    </row>
    <row r="16" spans="1:20" ht="24" customHeight="1">
      <c r="A16" s="1" t="s">
        <v>528</v>
      </c>
      <c r="B16" s="95"/>
      <c r="C16" s="95"/>
      <c r="D16" s="1" t="s">
        <v>35</v>
      </c>
      <c r="E16" s="95"/>
      <c r="F16" s="95"/>
      <c r="G16" s="95"/>
      <c r="H16" s="95"/>
      <c r="I16" s="95"/>
      <c r="J16" s="95"/>
      <c r="K16" s="95"/>
      <c r="L16" s="237">
        <v>8340</v>
      </c>
      <c r="M16" s="258">
        <v>8340</v>
      </c>
      <c r="N16" s="177">
        <v>8340</v>
      </c>
      <c r="O16" s="177">
        <v>8340</v>
      </c>
      <c r="P16" s="258">
        <v>8340</v>
      </c>
      <c r="Q16" s="258">
        <v>8340</v>
      </c>
      <c r="R16" s="258">
        <v>8340</v>
      </c>
      <c r="S16" s="258">
        <v>8340</v>
      </c>
      <c r="T16" s="258">
        <v>8340</v>
      </c>
    </row>
    <row r="17" spans="1:20" ht="24" customHeight="1">
      <c r="A17" s="1" t="s">
        <v>30</v>
      </c>
      <c r="B17" s="95"/>
      <c r="C17" s="95"/>
      <c r="D17" s="1" t="s">
        <v>4</v>
      </c>
      <c r="E17" s="95"/>
      <c r="F17" s="95"/>
      <c r="G17" s="95"/>
      <c r="H17" s="95"/>
      <c r="I17" s="95"/>
      <c r="J17" s="95"/>
      <c r="K17" s="95"/>
      <c r="L17" s="237">
        <v>301100</v>
      </c>
      <c r="M17" s="258">
        <v>302831</v>
      </c>
      <c r="N17" s="177">
        <v>300000</v>
      </c>
      <c r="O17" s="177">
        <v>290000</v>
      </c>
      <c r="P17" s="258">
        <v>300000</v>
      </c>
      <c r="Q17" s="258">
        <v>300000</v>
      </c>
      <c r="R17" s="258">
        <v>300000</v>
      </c>
      <c r="S17" s="258">
        <v>300000</v>
      </c>
      <c r="T17" s="258">
        <v>300000</v>
      </c>
    </row>
    <row r="18" spans="1:20" ht="24" customHeight="1">
      <c r="A18" s="1" t="s">
        <v>29</v>
      </c>
      <c r="B18" s="95"/>
      <c r="C18" s="95"/>
      <c r="D18" s="1" t="s">
        <v>3</v>
      </c>
      <c r="E18" s="95"/>
      <c r="F18" s="95"/>
      <c r="G18" s="95"/>
      <c r="H18" s="95"/>
      <c r="I18" s="95"/>
      <c r="J18" s="95"/>
      <c r="K18" s="95"/>
      <c r="L18" s="237">
        <v>77563</v>
      </c>
      <c r="M18" s="258">
        <v>80302</v>
      </c>
      <c r="N18" s="177">
        <v>80000</v>
      </c>
      <c r="O18" s="177">
        <v>60000</v>
      </c>
      <c r="P18" s="258">
        <v>80000</v>
      </c>
      <c r="Q18" s="258">
        <v>80000</v>
      </c>
      <c r="R18" s="258">
        <v>80000</v>
      </c>
      <c r="S18" s="258">
        <v>80000</v>
      </c>
      <c r="T18" s="258">
        <v>80000</v>
      </c>
    </row>
    <row r="19" spans="1:20" ht="24" customHeight="1">
      <c r="A19" s="1" t="s">
        <v>997</v>
      </c>
      <c r="B19" s="95"/>
      <c r="C19" s="95"/>
      <c r="D19" s="342" t="s">
        <v>871</v>
      </c>
      <c r="E19" s="95"/>
      <c r="F19" s="95"/>
      <c r="G19" s="95"/>
      <c r="H19" s="95"/>
      <c r="I19" s="95"/>
      <c r="J19" s="95"/>
      <c r="K19" s="95"/>
      <c r="L19" s="237">
        <v>145734</v>
      </c>
      <c r="M19" s="258">
        <v>131292</v>
      </c>
      <c r="N19" s="177">
        <v>140000</v>
      </c>
      <c r="O19" s="177">
        <v>90000</v>
      </c>
      <c r="P19" s="258">
        <v>140000</v>
      </c>
      <c r="Q19" s="258">
        <v>140000</v>
      </c>
      <c r="R19" s="258">
        <v>140000</v>
      </c>
      <c r="S19" s="258">
        <v>140000</v>
      </c>
      <c r="T19" s="258">
        <v>140000</v>
      </c>
    </row>
    <row r="20" spans="1:20" ht="24" customHeight="1">
      <c r="A20" s="1" t="s">
        <v>28</v>
      </c>
      <c r="B20" s="95"/>
      <c r="C20" s="95"/>
      <c r="D20" s="342" t="s">
        <v>34</v>
      </c>
      <c r="E20" s="95"/>
      <c r="F20" s="95"/>
      <c r="G20" s="95"/>
      <c r="H20" s="95"/>
      <c r="I20" s="95"/>
      <c r="J20" s="95"/>
      <c r="K20" s="95"/>
      <c r="L20" s="237">
        <v>208315</v>
      </c>
      <c r="M20" s="258">
        <v>196786</v>
      </c>
      <c r="N20" s="177">
        <v>205000</v>
      </c>
      <c r="O20" s="177">
        <v>70000</v>
      </c>
      <c r="P20" s="258">
        <v>125000</v>
      </c>
      <c r="Q20" s="258">
        <v>200000</v>
      </c>
      <c r="R20" s="258">
        <v>200000</v>
      </c>
      <c r="S20" s="258">
        <v>200000</v>
      </c>
      <c r="T20" s="258">
        <v>200000</v>
      </c>
    </row>
    <row r="21" spans="1:20" ht="24" customHeight="1">
      <c r="A21" s="1" t="s">
        <v>27</v>
      </c>
      <c r="B21" s="95"/>
      <c r="C21" s="95"/>
      <c r="D21" s="4" t="s">
        <v>33</v>
      </c>
      <c r="E21" s="95"/>
      <c r="F21" s="95"/>
      <c r="G21" s="95"/>
      <c r="H21" s="95"/>
      <c r="I21" s="95"/>
      <c r="J21" s="95"/>
      <c r="K21" s="95"/>
      <c r="L21" s="237">
        <v>148133</v>
      </c>
      <c r="M21" s="258">
        <v>146143</v>
      </c>
      <c r="N21" s="177">
        <v>145000</v>
      </c>
      <c r="O21" s="177">
        <v>58105</v>
      </c>
      <c r="P21" s="258">
        <v>145000</v>
      </c>
      <c r="Q21" s="258">
        <v>145000</v>
      </c>
      <c r="R21" s="221">
        <v>145000</v>
      </c>
      <c r="S21" s="221">
        <v>145000</v>
      </c>
      <c r="T21" s="221">
        <v>145000</v>
      </c>
    </row>
    <row r="22" spans="1:20" ht="24" customHeight="1">
      <c r="A22" s="1" t="s">
        <v>26</v>
      </c>
      <c r="B22" s="95"/>
      <c r="C22" s="95"/>
      <c r="D22" s="102" t="s">
        <v>969</v>
      </c>
      <c r="E22" s="95"/>
      <c r="F22" s="95"/>
      <c r="G22" s="95"/>
      <c r="H22" s="95"/>
      <c r="I22" s="95"/>
      <c r="J22" s="95"/>
      <c r="K22" s="95"/>
      <c r="L22" s="237">
        <v>362874</v>
      </c>
      <c r="M22" s="258">
        <v>345185</v>
      </c>
      <c r="N22" s="177">
        <v>365160</v>
      </c>
      <c r="O22" s="177">
        <v>372500</v>
      </c>
      <c r="P22" s="258">
        <v>379950</v>
      </c>
      <c r="Q22" s="258">
        <v>387549</v>
      </c>
      <c r="R22" s="258">
        <v>395300</v>
      </c>
      <c r="S22" s="258">
        <v>403206</v>
      </c>
      <c r="T22" s="258">
        <v>411270</v>
      </c>
    </row>
    <row r="23" spans="1:20" ht="24" customHeight="1">
      <c r="A23" s="1" t="s">
        <v>970</v>
      </c>
      <c r="B23" s="95"/>
      <c r="C23" s="95"/>
      <c r="D23" s="102" t="s">
        <v>972</v>
      </c>
      <c r="E23" s="95"/>
      <c r="F23" s="95"/>
      <c r="G23" s="95"/>
      <c r="H23" s="95"/>
      <c r="I23" s="95"/>
      <c r="J23" s="95"/>
      <c r="K23" s="95"/>
      <c r="L23" s="237">
        <v>37075</v>
      </c>
      <c r="M23" s="258">
        <v>33641</v>
      </c>
      <c r="N23" s="177">
        <v>30000</v>
      </c>
      <c r="O23" s="177">
        <v>25000</v>
      </c>
      <c r="P23" s="258">
        <v>30000</v>
      </c>
      <c r="Q23" s="258">
        <v>30000</v>
      </c>
      <c r="R23" s="258">
        <v>30000</v>
      </c>
      <c r="S23" s="258">
        <v>30000</v>
      </c>
      <c r="T23" s="258">
        <v>30000</v>
      </c>
    </row>
    <row r="24" spans="1:20" ht="24" customHeight="1">
      <c r="A24" s="1" t="s">
        <v>971</v>
      </c>
      <c r="B24" s="95"/>
      <c r="C24" s="95"/>
      <c r="D24" s="102" t="s">
        <v>973</v>
      </c>
      <c r="E24" s="95"/>
      <c r="F24" s="95"/>
      <c r="G24" s="95"/>
      <c r="H24" s="95"/>
      <c r="I24" s="95"/>
      <c r="J24" s="95"/>
      <c r="K24" s="95"/>
      <c r="L24" s="237">
        <v>10436</v>
      </c>
      <c r="M24" s="258">
        <v>14516</v>
      </c>
      <c r="N24" s="177">
        <v>10000</v>
      </c>
      <c r="O24" s="177">
        <v>10000</v>
      </c>
      <c r="P24" s="258">
        <v>12000</v>
      </c>
      <c r="Q24" s="258">
        <v>12000</v>
      </c>
      <c r="R24" s="258">
        <v>12000</v>
      </c>
      <c r="S24" s="258">
        <v>12000</v>
      </c>
      <c r="T24" s="258">
        <v>12000</v>
      </c>
    </row>
    <row r="25" spans="1:20" ht="24" customHeight="1">
      <c r="A25" s="1" t="s">
        <v>25</v>
      </c>
      <c r="B25" s="95"/>
      <c r="C25" s="95"/>
      <c r="D25" s="1" t="s">
        <v>32</v>
      </c>
      <c r="E25" s="95"/>
      <c r="F25" s="95"/>
      <c r="G25" s="95"/>
      <c r="H25" s="95"/>
      <c r="I25" s="95"/>
      <c r="J25" s="95"/>
      <c r="K25" s="95"/>
      <c r="L25" s="237">
        <v>15890</v>
      </c>
      <c r="M25" s="258">
        <v>16881</v>
      </c>
      <c r="N25" s="177">
        <v>15250</v>
      </c>
      <c r="O25" s="177">
        <v>10560</v>
      </c>
      <c r="P25" s="258">
        <v>16500</v>
      </c>
      <c r="Q25" s="258">
        <v>16500</v>
      </c>
      <c r="R25" s="258">
        <v>16500</v>
      </c>
      <c r="S25" s="258">
        <v>16500</v>
      </c>
      <c r="T25" s="258">
        <v>16500</v>
      </c>
    </row>
    <row r="26" spans="1:20" ht="24" customHeight="1">
      <c r="A26" s="1" t="s">
        <v>42</v>
      </c>
      <c r="B26" s="95"/>
      <c r="C26" s="95"/>
      <c r="D26" s="4" t="s">
        <v>45</v>
      </c>
      <c r="E26" s="95"/>
      <c r="F26" s="95"/>
      <c r="G26" s="95"/>
      <c r="H26" s="95"/>
      <c r="I26" s="95"/>
      <c r="J26" s="95"/>
      <c r="K26" s="95"/>
      <c r="L26" s="238">
        <v>1966699</v>
      </c>
      <c r="M26" s="258">
        <v>1870977</v>
      </c>
      <c r="N26" s="177">
        <v>1897310</v>
      </c>
      <c r="O26" s="177">
        <v>2105735</v>
      </c>
      <c r="P26" s="258">
        <v>2336774</v>
      </c>
      <c r="Q26" s="258">
        <v>2383509</v>
      </c>
      <c r="R26" s="258">
        <v>2431179</v>
      </c>
      <c r="S26" s="258">
        <v>2479803</v>
      </c>
      <c r="T26" s="258">
        <v>2529399</v>
      </c>
    </row>
    <row r="27" spans="1:20" ht="24" customHeight="1">
      <c r="A27" s="1" t="s">
        <v>41</v>
      </c>
      <c r="B27" s="95"/>
      <c r="C27" s="95"/>
      <c r="D27" s="4" t="s">
        <v>202</v>
      </c>
      <c r="E27" s="95"/>
      <c r="F27" s="95"/>
      <c r="G27" s="95"/>
      <c r="H27" s="95"/>
      <c r="I27" s="95"/>
      <c r="J27" s="95"/>
      <c r="K27" s="95"/>
      <c r="L27" s="238">
        <v>578328</v>
      </c>
      <c r="M27" s="258">
        <v>665636</v>
      </c>
      <c r="N27" s="177">
        <v>675281</v>
      </c>
      <c r="O27" s="177">
        <v>808435</v>
      </c>
      <c r="P27" s="258">
        <v>937660</v>
      </c>
      <c r="Q27" s="258">
        <v>956413</v>
      </c>
      <c r="R27" s="258">
        <v>975541</v>
      </c>
      <c r="S27" s="258">
        <v>995052</v>
      </c>
      <c r="T27" s="258">
        <v>1014953</v>
      </c>
    </row>
    <row r="28" spans="1:20" ht="24" customHeight="1">
      <c r="A28" s="372" t="s">
        <v>1234</v>
      </c>
      <c r="B28" s="374"/>
      <c r="C28" s="374"/>
      <c r="D28" s="373" t="s">
        <v>1233</v>
      </c>
      <c r="E28" s="374"/>
      <c r="F28" s="374"/>
      <c r="G28" s="374"/>
      <c r="H28" s="374"/>
      <c r="I28" s="374"/>
      <c r="J28" s="374"/>
      <c r="K28" s="374"/>
      <c r="L28" s="238">
        <v>0</v>
      </c>
      <c r="M28" s="258">
        <v>4009</v>
      </c>
      <c r="N28" s="177">
        <v>15218</v>
      </c>
      <c r="O28" s="177">
        <v>13315</v>
      </c>
      <c r="P28" s="258">
        <v>19596</v>
      </c>
      <c r="Q28" s="258">
        <v>19988</v>
      </c>
      <c r="R28" s="258">
        <v>20388</v>
      </c>
      <c r="S28" s="258">
        <v>20796</v>
      </c>
      <c r="T28" s="258">
        <v>21212</v>
      </c>
    </row>
    <row r="29" spans="1:20" ht="24" customHeight="1">
      <c r="A29" s="1" t="s">
        <v>40</v>
      </c>
      <c r="B29" s="95"/>
      <c r="C29" s="95"/>
      <c r="D29" s="342" t="s">
        <v>177</v>
      </c>
      <c r="E29" s="95"/>
      <c r="F29" s="95"/>
      <c r="G29" s="95"/>
      <c r="H29" s="95"/>
      <c r="I29" s="95"/>
      <c r="J29" s="95"/>
      <c r="K29" s="95"/>
      <c r="L29" s="237">
        <v>128668</v>
      </c>
      <c r="M29" s="258">
        <v>131199</v>
      </c>
      <c r="N29" s="177">
        <v>130000</v>
      </c>
      <c r="O29" s="177">
        <v>52363</v>
      </c>
      <c r="P29" s="258">
        <v>54975</v>
      </c>
      <c r="Q29" s="221">
        <v>130000</v>
      </c>
      <c r="R29" s="221">
        <v>130000</v>
      </c>
      <c r="S29" s="221">
        <v>130000</v>
      </c>
      <c r="T29" s="221">
        <v>130000</v>
      </c>
    </row>
    <row r="30" spans="1:20" ht="24" customHeight="1">
      <c r="A30" s="1" t="s">
        <v>39</v>
      </c>
      <c r="B30" s="95"/>
      <c r="C30" s="95"/>
      <c r="D30" s="1" t="s">
        <v>44</v>
      </c>
      <c r="E30" s="95"/>
      <c r="F30" s="95"/>
      <c r="G30" s="95"/>
      <c r="H30" s="95"/>
      <c r="I30" s="95"/>
      <c r="J30" s="95"/>
      <c r="K30" s="95"/>
      <c r="L30" s="237">
        <v>16154</v>
      </c>
      <c r="M30" s="258">
        <v>17683</v>
      </c>
      <c r="N30" s="177">
        <v>16500</v>
      </c>
      <c r="O30" s="177">
        <v>15000</v>
      </c>
      <c r="P30" s="258">
        <v>16500</v>
      </c>
      <c r="Q30" s="258">
        <v>16500</v>
      </c>
      <c r="R30" s="258">
        <v>16500</v>
      </c>
      <c r="S30" s="258">
        <v>16500</v>
      </c>
      <c r="T30" s="258">
        <v>16500</v>
      </c>
    </row>
    <row r="31" spans="1:20" ht="24" customHeight="1">
      <c r="A31" s="1" t="s">
        <v>38</v>
      </c>
      <c r="B31" s="95"/>
      <c r="C31" s="95"/>
      <c r="D31" s="4" t="s">
        <v>5</v>
      </c>
      <c r="E31" s="95"/>
      <c r="F31" s="95"/>
      <c r="G31" s="95"/>
      <c r="H31" s="95"/>
      <c r="I31" s="95"/>
      <c r="J31" s="95"/>
      <c r="K31" s="95"/>
      <c r="L31" s="237">
        <v>13553</v>
      </c>
      <c r="M31" s="258">
        <v>20534</v>
      </c>
      <c r="N31" s="177">
        <v>418175</v>
      </c>
      <c r="O31" s="177">
        <v>1400965</v>
      </c>
      <c r="P31" s="221">
        <v>15275</v>
      </c>
      <c r="Q31" s="221">
        <v>13975</v>
      </c>
      <c r="R31" s="221">
        <v>16900</v>
      </c>
      <c r="S31" s="221">
        <v>15600</v>
      </c>
      <c r="T31" s="221">
        <v>15600</v>
      </c>
    </row>
    <row r="32" spans="1:20" ht="24" customHeight="1">
      <c r="A32" s="1" t="s">
        <v>901</v>
      </c>
      <c r="B32" s="95"/>
      <c r="C32" s="95"/>
      <c r="D32" s="648" t="s">
        <v>942</v>
      </c>
      <c r="E32" s="648"/>
      <c r="F32" s="648"/>
      <c r="G32" s="648"/>
      <c r="H32" s="648"/>
      <c r="I32" s="648"/>
      <c r="J32" s="648"/>
      <c r="K32" s="648"/>
      <c r="L32" s="237">
        <v>18695</v>
      </c>
      <c r="M32" s="258">
        <v>18553</v>
      </c>
      <c r="N32" s="177">
        <v>20000</v>
      </c>
      <c r="O32" s="177">
        <v>30292</v>
      </c>
      <c r="P32" s="221">
        <v>20000</v>
      </c>
      <c r="Q32" s="221">
        <v>20000</v>
      </c>
      <c r="R32" s="221">
        <v>20000</v>
      </c>
      <c r="S32" s="221">
        <v>20000</v>
      </c>
      <c r="T32" s="221">
        <v>20000</v>
      </c>
    </row>
    <row r="33" spans="1:20" ht="24" customHeight="1">
      <c r="A33" s="1" t="s">
        <v>37</v>
      </c>
      <c r="B33" s="95"/>
      <c r="C33" s="95"/>
      <c r="D33" s="4" t="s">
        <v>43</v>
      </c>
      <c r="E33" s="95"/>
      <c r="F33" s="95"/>
      <c r="G33" s="95"/>
      <c r="H33" s="95"/>
      <c r="I33" s="95"/>
      <c r="J33" s="95"/>
      <c r="K33" s="95"/>
      <c r="L33" s="238">
        <v>2413</v>
      </c>
      <c r="M33" s="258">
        <v>11639</v>
      </c>
      <c r="N33" s="177">
        <v>0</v>
      </c>
      <c r="O33" s="177">
        <v>0</v>
      </c>
      <c r="P33" s="221">
        <v>0</v>
      </c>
      <c r="Q33" s="221">
        <v>0</v>
      </c>
      <c r="R33" s="221">
        <v>0</v>
      </c>
      <c r="S33" s="221">
        <v>0</v>
      </c>
      <c r="T33" s="221">
        <v>0</v>
      </c>
    </row>
    <row r="34" spans="1:20" ht="24" customHeight="1">
      <c r="A34" s="1" t="s">
        <v>204</v>
      </c>
      <c r="B34" s="95"/>
      <c r="C34" s="95"/>
      <c r="D34" s="4" t="s">
        <v>205</v>
      </c>
      <c r="E34" s="95"/>
      <c r="F34" s="95"/>
      <c r="G34" s="95"/>
      <c r="H34" s="95"/>
      <c r="I34" s="95"/>
      <c r="J34" s="95"/>
      <c r="K34" s="95"/>
      <c r="L34" s="237">
        <v>883</v>
      </c>
      <c r="M34" s="258">
        <v>1861</v>
      </c>
      <c r="N34" s="177">
        <v>1000</v>
      </c>
      <c r="O34" s="177">
        <v>893</v>
      </c>
      <c r="P34" s="221">
        <v>1000</v>
      </c>
      <c r="Q34" s="221">
        <v>1000</v>
      </c>
      <c r="R34" s="221">
        <v>1000</v>
      </c>
      <c r="S34" s="221">
        <v>1000</v>
      </c>
      <c r="T34" s="221">
        <v>1000</v>
      </c>
    </row>
    <row r="35" spans="1:20" ht="24" customHeight="1">
      <c r="A35" s="1" t="s">
        <v>48</v>
      </c>
      <c r="B35" s="95"/>
      <c r="C35" s="95"/>
      <c r="D35" s="1" t="s">
        <v>958</v>
      </c>
      <c r="E35" s="95"/>
      <c r="F35" s="95"/>
      <c r="G35" s="95"/>
      <c r="H35" s="95"/>
      <c r="I35" s="95"/>
      <c r="J35" s="95"/>
      <c r="K35" s="95"/>
      <c r="L35" s="237">
        <v>65819</v>
      </c>
      <c r="M35" s="258">
        <v>48671</v>
      </c>
      <c r="N35" s="177">
        <v>65000</v>
      </c>
      <c r="O35" s="177">
        <v>30000</v>
      </c>
      <c r="P35" s="258">
        <v>65000</v>
      </c>
      <c r="Q35" s="258">
        <v>65000</v>
      </c>
      <c r="R35" s="258">
        <v>65000</v>
      </c>
      <c r="S35" s="258">
        <v>65000</v>
      </c>
      <c r="T35" s="258">
        <v>65000</v>
      </c>
    </row>
    <row r="36" spans="1:20" ht="24" customHeight="1">
      <c r="A36" s="1" t="s">
        <v>47</v>
      </c>
      <c r="B36" s="95"/>
      <c r="C36" s="95"/>
      <c r="D36" s="1" t="s">
        <v>523</v>
      </c>
      <c r="E36" s="95"/>
      <c r="F36" s="95"/>
      <c r="G36" s="95"/>
      <c r="H36" s="95"/>
      <c r="I36" s="95"/>
      <c r="J36" s="95"/>
      <c r="K36" s="95"/>
      <c r="L36" s="237">
        <v>10395</v>
      </c>
      <c r="M36" s="258">
        <v>9797</v>
      </c>
      <c r="N36" s="177">
        <v>9500</v>
      </c>
      <c r="O36" s="177">
        <v>9500</v>
      </c>
      <c r="P36" s="258">
        <v>9500</v>
      </c>
      <c r="Q36" s="258">
        <v>9500</v>
      </c>
      <c r="R36" s="258">
        <v>9500</v>
      </c>
      <c r="S36" s="258">
        <v>9500</v>
      </c>
      <c r="T36" s="258">
        <v>9500</v>
      </c>
    </row>
    <row r="37" spans="1:20" ht="24" customHeight="1">
      <c r="A37" s="1" t="s">
        <v>46</v>
      </c>
      <c r="B37" s="95"/>
      <c r="C37" s="95"/>
      <c r="D37" s="1" t="s">
        <v>50</v>
      </c>
      <c r="E37" s="95"/>
      <c r="F37" s="95"/>
      <c r="G37" s="95"/>
      <c r="H37" s="95"/>
      <c r="I37" s="95"/>
      <c r="J37" s="95"/>
      <c r="K37" s="95"/>
      <c r="L37" s="238">
        <v>476202</v>
      </c>
      <c r="M37" s="258">
        <v>432491</v>
      </c>
      <c r="N37" s="177">
        <v>400000</v>
      </c>
      <c r="O37" s="177">
        <v>450000</v>
      </c>
      <c r="P37" s="258">
        <v>450000</v>
      </c>
      <c r="Q37" s="258">
        <v>400000</v>
      </c>
      <c r="R37" s="258">
        <v>400000</v>
      </c>
      <c r="S37" s="258">
        <v>400000</v>
      </c>
      <c r="T37" s="258">
        <v>400000</v>
      </c>
    </row>
    <row r="38" spans="1:20" ht="24" customHeight="1">
      <c r="A38" s="1" t="s">
        <v>53</v>
      </c>
      <c r="B38" s="101"/>
      <c r="C38" s="101"/>
      <c r="D38" s="1" t="s">
        <v>742</v>
      </c>
      <c r="E38" s="101"/>
      <c r="F38" s="101"/>
      <c r="G38" s="101"/>
      <c r="H38" s="101"/>
      <c r="I38" s="101"/>
      <c r="J38" s="101"/>
      <c r="K38" s="101"/>
      <c r="L38" s="237">
        <v>37822</v>
      </c>
      <c r="M38" s="258">
        <v>34975</v>
      </c>
      <c r="N38" s="177">
        <v>40000</v>
      </c>
      <c r="O38" s="177">
        <v>25000</v>
      </c>
      <c r="P38" s="258">
        <v>35000</v>
      </c>
      <c r="Q38" s="258">
        <v>35000</v>
      </c>
      <c r="R38" s="258">
        <v>35000</v>
      </c>
      <c r="S38" s="258">
        <v>35000</v>
      </c>
      <c r="T38" s="258">
        <v>35000</v>
      </c>
    </row>
    <row r="39" spans="1:20" ht="24" customHeight="1">
      <c r="A39" s="1" t="s">
        <v>52</v>
      </c>
      <c r="B39" s="95"/>
      <c r="C39" s="95"/>
      <c r="D39" s="1" t="s">
        <v>207</v>
      </c>
      <c r="E39" s="95"/>
      <c r="F39" s="95"/>
      <c r="G39" s="95"/>
      <c r="H39" s="95"/>
      <c r="I39" s="95"/>
      <c r="J39" s="95"/>
      <c r="K39" s="95"/>
      <c r="L39" s="237">
        <v>26275</v>
      </c>
      <c r="M39" s="258">
        <v>23142</v>
      </c>
      <c r="N39" s="177">
        <v>27500</v>
      </c>
      <c r="O39" s="177">
        <v>10000</v>
      </c>
      <c r="P39" s="221">
        <v>26500</v>
      </c>
      <c r="Q39" s="221">
        <v>26500</v>
      </c>
      <c r="R39" s="221">
        <v>26500</v>
      </c>
      <c r="S39" s="221">
        <v>26500</v>
      </c>
      <c r="T39" s="221">
        <v>26500</v>
      </c>
    </row>
    <row r="40" spans="1:20" ht="24" customHeight="1">
      <c r="A40" s="1" t="s">
        <v>823</v>
      </c>
      <c r="B40" s="95"/>
      <c r="C40" s="95"/>
      <c r="D40" s="1" t="s">
        <v>581</v>
      </c>
      <c r="E40" s="95"/>
      <c r="F40" s="95"/>
      <c r="G40" s="95"/>
      <c r="H40" s="95"/>
      <c r="I40" s="95"/>
      <c r="J40" s="95"/>
      <c r="K40" s="95"/>
      <c r="L40" s="239">
        <v>420</v>
      </c>
      <c r="M40" s="245">
        <v>255</v>
      </c>
      <c r="N40" s="178">
        <v>500</v>
      </c>
      <c r="O40" s="178">
        <v>300</v>
      </c>
      <c r="P40" s="245">
        <v>350</v>
      </c>
      <c r="Q40" s="245">
        <v>350</v>
      </c>
      <c r="R40" s="245">
        <v>350</v>
      </c>
      <c r="S40" s="245">
        <v>350</v>
      </c>
      <c r="T40" s="245">
        <v>350</v>
      </c>
    </row>
    <row r="41" spans="1:20" ht="24" customHeight="1">
      <c r="A41" s="1" t="s">
        <v>51</v>
      </c>
      <c r="B41" s="101"/>
      <c r="C41" s="101"/>
      <c r="D41" s="1" t="s">
        <v>54</v>
      </c>
      <c r="E41" s="101"/>
      <c r="F41" s="101"/>
      <c r="G41" s="101"/>
      <c r="H41" s="101"/>
      <c r="I41" s="101"/>
      <c r="J41" s="101"/>
      <c r="K41" s="101"/>
      <c r="L41" s="237">
        <v>36209</v>
      </c>
      <c r="M41" s="258">
        <v>15500</v>
      </c>
      <c r="N41" s="177">
        <v>45000</v>
      </c>
      <c r="O41" s="177">
        <v>65000</v>
      </c>
      <c r="P41" s="221">
        <v>55000</v>
      </c>
      <c r="Q41" s="221">
        <v>55000</v>
      </c>
      <c r="R41" s="221">
        <v>55000</v>
      </c>
      <c r="S41" s="221">
        <v>55000</v>
      </c>
      <c r="T41" s="221">
        <v>55000</v>
      </c>
    </row>
    <row r="42" spans="1:20" ht="24" customHeight="1">
      <c r="A42" s="1" t="s">
        <v>56</v>
      </c>
      <c r="B42" s="101"/>
      <c r="C42" s="101"/>
      <c r="D42" s="1" t="s">
        <v>57</v>
      </c>
      <c r="E42" s="101"/>
      <c r="F42" s="101"/>
      <c r="G42" s="101"/>
      <c r="H42" s="101"/>
      <c r="I42" s="101"/>
      <c r="J42" s="101"/>
      <c r="K42" s="101"/>
      <c r="L42" s="237">
        <v>1203851</v>
      </c>
      <c r="M42" s="258">
        <v>1270622</v>
      </c>
      <c r="N42" s="177">
        <v>1297650</v>
      </c>
      <c r="O42" s="177">
        <v>1342500</v>
      </c>
      <c r="P42" s="258">
        <v>1376063</v>
      </c>
      <c r="Q42" s="221">
        <v>1417345</v>
      </c>
      <c r="R42" s="221">
        <v>1459865</v>
      </c>
      <c r="S42" s="221">
        <v>1503661</v>
      </c>
      <c r="T42" s="221">
        <v>1548771</v>
      </c>
    </row>
    <row r="43" spans="1:20" ht="24" customHeight="1">
      <c r="A43" s="1" t="s">
        <v>55</v>
      </c>
      <c r="B43" s="95"/>
      <c r="C43" s="95"/>
      <c r="D43" s="1" t="s">
        <v>1073</v>
      </c>
      <c r="E43" s="95"/>
      <c r="F43" s="95"/>
      <c r="G43" s="95"/>
      <c r="H43" s="95"/>
      <c r="I43" s="95"/>
      <c r="J43" s="95"/>
      <c r="K43" s="95"/>
      <c r="L43" s="237">
        <v>178775</v>
      </c>
      <c r="M43" s="258">
        <v>168662</v>
      </c>
      <c r="N43" s="177">
        <v>165000</v>
      </c>
      <c r="O43" s="177">
        <v>165000</v>
      </c>
      <c r="P43" s="221">
        <v>165000</v>
      </c>
      <c r="Q43" s="221">
        <v>165000</v>
      </c>
      <c r="R43" s="221">
        <v>165000</v>
      </c>
      <c r="S43" s="221">
        <v>165000</v>
      </c>
      <c r="T43" s="221">
        <v>165000</v>
      </c>
    </row>
    <row r="44" spans="1:20" ht="24" customHeight="1">
      <c r="A44" s="1" t="s">
        <v>821</v>
      </c>
      <c r="B44" s="101"/>
      <c r="C44" s="101"/>
      <c r="D44" s="1" t="s">
        <v>789</v>
      </c>
      <c r="E44" s="101"/>
      <c r="F44" s="101"/>
      <c r="G44" s="101"/>
      <c r="H44" s="101"/>
      <c r="I44" s="101"/>
      <c r="J44" s="101"/>
      <c r="K44" s="101"/>
      <c r="L44" s="237">
        <v>21649</v>
      </c>
      <c r="M44" s="258">
        <v>20958</v>
      </c>
      <c r="N44" s="177">
        <v>25000</v>
      </c>
      <c r="O44" s="177">
        <v>0</v>
      </c>
      <c r="P44" s="258">
        <v>21000</v>
      </c>
      <c r="Q44" s="221">
        <v>21000</v>
      </c>
      <c r="R44" s="221">
        <v>21000</v>
      </c>
      <c r="S44" s="221">
        <v>21000</v>
      </c>
      <c r="T44" s="221">
        <v>21000</v>
      </c>
    </row>
    <row r="45" spans="1:20" ht="24" customHeight="1">
      <c r="A45" s="1" t="s">
        <v>1068</v>
      </c>
      <c r="B45" s="101"/>
      <c r="C45" s="101"/>
      <c r="D45" s="1" t="s">
        <v>1066</v>
      </c>
      <c r="E45" s="101"/>
      <c r="F45" s="101"/>
      <c r="G45" s="101"/>
      <c r="H45" s="101"/>
      <c r="I45" s="101"/>
      <c r="J45" s="101"/>
      <c r="K45" s="101"/>
      <c r="L45" s="237">
        <v>194387</v>
      </c>
      <c r="M45" s="238">
        <v>204836</v>
      </c>
      <c r="N45" s="179">
        <v>213896</v>
      </c>
      <c r="O45" s="179">
        <v>213896</v>
      </c>
      <c r="P45" s="238">
        <v>218560</v>
      </c>
      <c r="Q45" s="238">
        <v>223477</v>
      </c>
      <c r="R45" s="238">
        <v>229064</v>
      </c>
      <c r="S45" s="238">
        <v>235936</v>
      </c>
      <c r="T45" s="238">
        <v>243015</v>
      </c>
    </row>
    <row r="46" spans="1:20" ht="24" customHeight="1">
      <c r="A46" s="1" t="s">
        <v>221</v>
      </c>
      <c r="B46" s="95"/>
      <c r="C46" s="95"/>
      <c r="D46" s="1" t="s">
        <v>222</v>
      </c>
      <c r="E46" s="95"/>
      <c r="F46" s="95"/>
      <c r="G46" s="95"/>
      <c r="H46" s="95"/>
      <c r="I46" s="95"/>
      <c r="J46" s="95"/>
      <c r="K46" s="95"/>
      <c r="L46" s="239">
        <v>0</v>
      </c>
      <c r="M46" s="245">
        <v>5615</v>
      </c>
      <c r="N46" s="178">
        <v>500</v>
      </c>
      <c r="O46" s="178">
        <v>750</v>
      </c>
      <c r="P46" s="240">
        <v>500</v>
      </c>
      <c r="Q46" s="240">
        <v>500</v>
      </c>
      <c r="R46" s="240">
        <v>500</v>
      </c>
      <c r="S46" s="240">
        <v>500</v>
      </c>
      <c r="T46" s="240">
        <v>500</v>
      </c>
    </row>
    <row r="47" spans="1:20" ht="24" customHeight="1">
      <c r="A47" s="1" t="s">
        <v>58</v>
      </c>
      <c r="B47" s="101"/>
      <c r="C47" s="101"/>
      <c r="D47" s="628" t="s">
        <v>6</v>
      </c>
      <c r="E47" s="628"/>
      <c r="F47" s="628"/>
      <c r="G47" s="628"/>
      <c r="H47" s="628"/>
      <c r="I47" s="628"/>
      <c r="J47" s="628"/>
      <c r="K47" s="628"/>
      <c r="L47" s="237">
        <v>90321</v>
      </c>
      <c r="M47" s="258">
        <v>107884</v>
      </c>
      <c r="N47" s="177">
        <v>89878</v>
      </c>
      <c r="O47" s="177">
        <v>15000</v>
      </c>
      <c r="P47" s="258">
        <v>20000</v>
      </c>
      <c r="Q47" s="258">
        <v>40000</v>
      </c>
      <c r="R47" s="258">
        <v>75000</v>
      </c>
      <c r="S47" s="258">
        <v>90000</v>
      </c>
      <c r="T47" s="258">
        <v>90000</v>
      </c>
    </row>
    <row r="48" spans="1:20" ht="24" customHeight="1">
      <c r="A48" s="1" t="s">
        <v>1149</v>
      </c>
      <c r="B48" s="101"/>
      <c r="C48" s="101"/>
      <c r="D48" s="101" t="s">
        <v>1150</v>
      </c>
      <c r="E48" s="101"/>
      <c r="F48" s="101"/>
      <c r="G48" s="101"/>
      <c r="H48" s="101"/>
      <c r="I48" s="101"/>
      <c r="J48" s="101"/>
      <c r="K48" s="101"/>
      <c r="L48" s="237">
        <v>0</v>
      </c>
      <c r="M48" s="258">
        <v>39952</v>
      </c>
      <c r="N48" s="177">
        <v>0</v>
      </c>
      <c r="O48" s="177">
        <v>0</v>
      </c>
      <c r="P48" s="221">
        <v>0</v>
      </c>
      <c r="Q48" s="221">
        <v>0</v>
      </c>
      <c r="R48" s="221">
        <v>0</v>
      </c>
      <c r="S48" s="221">
        <v>0</v>
      </c>
      <c r="T48" s="221">
        <v>0</v>
      </c>
    </row>
    <row r="49" spans="1:32" ht="24" customHeight="1">
      <c r="A49" s="1" t="s">
        <v>561</v>
      </c>
      <c r="B49" s="101"/>
      <c r="C49" s="101"/>
      <c r="D49" s="1" t="s">
        <v>562</v>
      </c>
      <c r="E49" s="101"/>
      <c r="F49" s="101"/>
      <c r="G49" s="101"/>
      <c r="H49" s="101"/>
      <c r="I49" s="101"/>
      <c r="J49" s="101"/>
      <c r="K49" s="101"/>
      <c r="L49" s="239">
        <v>0</v>
      </c>
      <c r="M49" s="245">
        <v>13568</v>
      </c>
      <c r="N49" s="178">
        <v>25000</v>
      </c>
      <c r="O49" s="178">
        <v>10000</v>
      </c>
      <c r="P49" s="245">
        <v>10000</v>
      </c>
      <c r="Q49" s="245">
        <v>10000</v>
      </c>
      <c r="R49" s="245">
        <v>10000</v>
      </c>
      <c r="S49" s="245">
        <v>10000</v>
      </c>
      <c r="T49" s="245">
        <v>10000</v>
      </c>
    </row>
    <row r="50" spans="1:32" ht="24" customHeight="1">
      <c r="A50" s="1" t="s">
        <v>60</v>
      </c>
      <c r="B50" s="95"/>
      <c r="C50" s="95"/>
      <c r="D50" s="1" t="s">
        <v>208</v>
      </c>
      <c r="E50" s="95"/>
      <c r="F50" s="95"/>
      <c r="G50" s="95"/>
      <c r="H50" s="95"/>
      <c r="I50" s="95"/>
      <c r="J50" s="95"/>
      <c r="K50" s="95"/>
      <c r="L50" s="239">
        <v>2809</v>
      </c>
      <c r="M50" s="245">
        <v>10112</v>
      </c>
      <c r="N50" s="178">
        <v>15000</v>
      </c>
      <c r="O50" s="178">
        <v>15000</v>
      </c>
      <c r="P50" s="245">
        <v>15000</v>
      </c>
      <c r="Q50" s="245">
        <v>15000</v>
      </c>
      <c r="R50" s="245">
        <v>15000</v>
      </c>
      <c r="S50" s="245">
        <v>15000</v>
      </c>
      <c r="T50" s="245">
        <v>15000</v>
      </c>
    </row>
    <row r="51" spans="1:32" ht="24" customHeight="1">
      <c r="A51" s="1" t="s">
        <v>198</v>
      </c>
      <c r="B51" s="95"/>
      <c r="C51" s="95"/>
      <c r="D51" s="1" t="s">
        <v>199</v>
      </c>
      <c r="E51" s="95"/>
      <c r="F51" s="95"/>
      <c r="G51" s="95"/>
      <c r="H51" s="95"/>
      <c r="I51" s="95"/>
      <c r="J51" s="95"/>
      <c r="K51" s="95"/>
      <c r="L51" s="239">
        <v>36358</v>
      </c>
      <c r="M51" s="245">
        <v>11647</v>
      </c>
      <c r="N51" s="178">
        <v>36000</v>
      </c>
      <c r="O51" s="178">
        <v>0</v>
      </c>
      <c r="P51" s="245">
        <v>0</v>
      </c>
      <c r="Q51" s="245">
        <v>0</v>
      </c>
      <c r="R51" s="245">
        <v>0</v>
      </c>
      <c r="S51" s="245">
        <v>0</v>
      </c>
      <c r="T51" s="245">
        <v>0</v>
      </c>
    </row>
    <row r="52" spans="1:32" ht="24" customHeight="1">
      <c r="A52" s="1" t="s">
        <v>59</v>
      </c>
      <c r="B52" s="101"/>
      <c r="C52" s="101"/>
      <c r="D52" s="1" t="s">
        <v>61</v>
      </c>
      <c r="E52" s="101"/>
      <c r="F52" s="101"/>
      <c r="G52" s="101"/>
      <c r="H52" s="101"/>
      <c r="I52" s="101"/>
      <c r="J52" s="101"/>
      <c r="K52" s="101"/>
      <c r="L52" s="239">
        <v>27657</v>
      </c>
      <c r="M52" s="245">
        <v>41596</v>
      </c>
      <c r="N52" s="178">
        <v>12000</v>
      </c>
      <c r="O52" s="178">
        <v>33900</v>
      </c>
      <c r="P52" s="245">
        <v>12000</v>
      </c>
      <c r="Q52" s="245">
        <v>12000</v>
      </c>
      <c r="R52" s="245">
        <v>12000</v>
      </c>
      <c r="S52" s="245">
        <v>12000</v>
      </c>
      <c r="T52" s="245">
        <v>12000</v>
      </c>
    </row>
    <row r="53" spans="1:32" ht="24" customHeight="1">
      <c r="A53" s="1" t="s">
        <v>209</v>
      </c>
      <c r="B53" s="103"/>
      <c r="C53" s="103"/>
      <c r="D53" s="101" t="s">
        <v>210</v>
      </c>
      <c r="E53" s="103"/>
      <c r="F53" s="103"/>
      <c r="G53" s="103"/>
      <c r="H53" s="103"/>
      <c r="I53" s="103"/>
      <c r="J53" s="103"/>
      <c r="K53" s="103"/>
      <c r="L53" s="239">
        <v>7435</v>
      </c>
      <c r="M53" s="245">
        <v>6370</v>
      </c>
      <c r="N53" s="178">
        <v>7000</v>
      </c>
      <c r="O53" s="178">
        <v>4000</v>
      </c>
      <c r="P53" s="240">
        <v>7000</v>
      </c>
      <c r="Q53" s="240">
        <v>7000</v>
      </c>
      <c r="R53" s="240">
        <v>7000</v>
      </c>
      <c r="S53" s="240">
        <v>7000</v>
      </c>
      <c r="T53" s="240">
        <v>7000</v>
      </c>
    </row>
    <row r="54" spans="1:32" ht="24" customHeight="1">
      <c r="A54" s="1" t="s">
        <v>62</v>
      </c>
      <c r="B54" s="95"/>
      <c r="C54" s="95"/>
      <c r="D54" s="1" t="s">
        <v>7</v>
      </c>
      <c r="E54" s="95"/>
      <c r="F54" s="95"/>
      <c r="G54" s="95"/>
      <c r="H54" s="95"/>
      <c r="I54" s="95"/>
      <c r="J54" s="95"/>
      <c r="K54" s="95"/>
      <c r="L54" s="285">
        <v>18232</v>
      </c>
      <c r="M54" s="287">
        <v>18525</v>
      </c>
      <c r="N54" s="180">
        <v>13000</v>
      </c>
      <c r="O54" s="180">
        <v>73000</v>
      </c>
      <c r="P54" s="287">
        <v>88000</v>
      </c>
      <c r="Q54" s="287">
        <v>31000</v>
      </c>
      <c r="R54" s="287">
        <v>16000</v>
      </c>
      <c r="S54" s="287">
        <v>16000</v>
      </c>
      <c r="T54" s="287">
        <v>16000</v>
      </c>
    </row>
    <row r="55" spans="1:32" ht="24" customHeight="1">
      <c r="A55" s="449"/>
      <c r="B55" s="627" t="s">
        <v>957</v>
      </c>
      <c r="C55" s="627"/>
      <c r="D55" s="627"/>
      <c r="E55" s="627"/>
      <c r="F55" s="627"/>
      <c r="G55" s="627"/>
      <c r="H55" s="627"/>
      <c r="I55" s="627"/>
      <c r="J55" s="627"/>
      <c r="K55" s="627"/>
      <c r="L55" s="453">
        <f>SUM(L9:L54)</f>
        <v>16392406</v>
      </c>
      <c r="M55" s="453">
        <f>SUM(M9:M54)</f>
        <v>16605707</v>
      </c>
      <c r="N55" s="454">
        <f>SUM(N9:N54)</f>
        <v>17301736</v>
      </c>
      <c r="O55" s="454">
        <f>SUM(O9:O54)</f>
        <v>18527048</v>
      </c>
      <c r="P55" s="453">
        <f>SUM(P9:P54)</f>
        <v>18065270</v>
      </c>
      <c r="Q55" s="453">
        <f>SUM(Q9:Q54)</f>
        <v>18445862</v>
      </c>
      <c r="R55" s="453">
        <f>SUM(R9:R54)</f>
        <v>18794048</v>
      </c>
      <c r="S55" s="453">
        <f>SUM(S9:S54)</f>
        <v>19145109</v>
      </c>
      <c r="T55" s="453">
        <f>SUM(T9:T54)</f>
        <v>19488584</v>
      </c>
    </row>
    <row r="56" spans="1:32" ht="6.95" customHeight="1">
      <c r="A56" s="449"/>
      <c r="B56" s="448"/>
      <c r="C56" s="448"/>
      <c r="D56" s="449"/>
      <c r="E56" s="448"/>
      <c r="F56" s="448"/>
      <c r="G56" s="448"/>
      <c r="H56" s="448"/>
      <c r="I56" s="448"/>
      <c r="J56" s="448"/>
      <c r="K56" s="448"/>
      <c r="L56" s="238"/>
      <c r="M56" s="258"/>
      <c r="N56" s="177"/>
      <c r="O56" s="177"/>
      <c r="P56" s="258"/>
      <c r="Q56" s="258"/>
      <c r="R56" s="258"/>
      <c r="S56" s="258"/>
      <c r="T56" s="258"/>
    </row>
    <row r="57" spans="1:32" ht="24" customHeight="1">
      <c r="A57" s="1" t="s">
        <v>822</v>
      </c>
      <c r="B57" s="95"/>
      <c r="C57" s="95"/>
      <c r="D57" s="101" t="s">
        <v>919</v>
      </c>
      <c r="E57" s="95"/>
      <c r="F57" s="95"/>
      <c r="G57" s="95"/>
      <c r="H57" s="95"/>
      <c r="I57" s="95"/>
      <c r="J57" s="95"/>
      <c r="K57" s="95"/>
      <c r="L57" s="241">
        <v>29917</v>
      </c>
      <c r="M57" s="287">
        <v>32092</v>
      </c>
      <c r="N57" s="180">
        <v>35000</v>
      </c>
      <c r="O57" s="180">
        <v>135000</v>
      </c>
      <c r="P57" s="287">
        <v>35000</v>
      </c>
      <c r="Q57" s="287">
        <v>35000</v>
      </c>
      <c r="R57" s="287">
        <v>35000</v>
      </c>
      <c r="S57" s="287">
        <v>35000</v>
      </c>
      <c r="T57" s="287">
        <v>35000</v>
      </c>
    </row>
    <row r="58" spans="1:32" ht="6.95" customHeight="1">
      <c r="A58" s="95"/>
      <c r="B58" s="95"/>
      <c r="C58" s="95"/>
      <c r="D58" s="103"/>
      <c r="E58" s="103"/>
      <c r="F58" s="103"/>
      <c r="G58" s="103"/>
      <c r="H58" s="103"/>
      <c r="I58" s="103"/>
      <c r="J58" s="103"/>
      <c r="K58" s="103"/>
      <c r="L58" s="243"/>
      <c r="M58" s="243"/>
      <c r="N58" s="181"/>
      <c r="O58" s="181"/>
      <c r="P58" s="236"/>
      <c r="Q58" s="236"/>
      <c r="R58" s="236"/>
      <c r="S58" s="236"/>
      <c r="T58" s="236"/>
    </row>
    <row r="59" spans="1:32" s="95" customFormat="1" ht="24" customHeight="1">
      <c r="A59" s="174"/>
      <c r="B59" s="627" t="s">
        <v>604</v>
      </c>
      <c r="C59" s="627"/>
      <c r="D59" s="627"/>
      <c r="E59" s="627"/>
      <c r="F59" s="627"/>
      <c r="G59" s="627"/>
      <c r="H59" s="627"/>
      <c r="I59" s="627"/>
      <c r="J59" s="627"/>
      <c r="K59" s="627"/>
      <c r="L59" s="455">
        <f>L57</f>
        <v>29917</v>
      </c>
      <c r="M59" s="455">
        <f t="shared" ref="M59:T59" si="0">M57</f>
        <v>32092</v>
      </c>
      <c r="N59" s="456">
        <f t="shared" si="0"/>
        <v>35000</v>
      </c>
      <c r="O59" s="456">
        <f t="shared" si="0"/>
        <v>135000</v>
      </c>
      <c r="P59" s="455">
        <f t="shared" si="0"/>
        <v>35000</v>
      </c>
      <c r="Q59" s="455">
        <f t="shared" si="0"/>
        <v>35000</v>
      </c>
      <c r="R59" s="455">
        <f t="shared" si="0"/>
        <v>35000</v>
      </c>
      <c r="S59" s="455">
        <f t="shared" si="0"/>
        <v>35000</v>
      </c>
      <c r="T59" s="455">
        <f t="shared" si="0"/>
        <v>35000</v>
      </c>
      <c r="U59" s="224"/>
      <c r="V59" s="224"/>
      <c r="W59" s="224"/>
      <c r="X59" s="224"/>
      <c r="Y59" s="224"/>
      <c r="Z59" s="224"/>
      <c r="AA59" s="224"/>
      <c r="AB59" s="224"/>
      <c r="AC59" s="224"/>
      <c r="AD59" s="224"/>
      <c r="AE59" s="224"/>
      <c r="AF59" s="224"/>
    </row>
    <row r="60" spans="1:32" s="448" customFormat="1" ht="15" customHeight="1">
      <c r="A60" s="174"/>
      <c r="K60" s="104"/>
      <c r="L60" s="244"/>
      <c r="M60" s="244"/>
      <c r="N60" s="182"/>
      <c r="O60" s="182"/>
      <c r="P60" s="244"/>
      <c r="Q60" s="244"/>
      <c r="R60" s="244"/>
      <c r="S60" s="244"/>
      <c r="T60" s="244"/>
      <c r="U60" s="224"/>
      <c r="V60" s="224"/>
      <c r="W60" s="224"/>
      <c r="X60" s="224"/>
      <c r="Y60" s="224"/>
      <c r="Z60" s="224"/>
      <c r="AA60" s="224"/>
      <c r="AB60" s="224"/>
      <c r="AC60" s="224"/>
      <c r="AD60" s="224"/>
      <c r="AE60" s="224"/>
      <c r="AF60" s="224"/>
    </row>
    <row r="61" spans="1:32" s="448" customFormat="1" ht="24" customHeight="1">
      <c r="A61" s="174"/>
      <c r="B61" s="627" t="s">
        <v>1286</v>
      </c>
      <c r="C61" s="627"/>
      <c r="D61" s="627"/>
      <c r="E61" s="627"/>
      <c r="F61" s="627"/>
      <c r="G61" s="627"/>
      <c r="H61" s="627"/>
      <c r="I61" s="627"/>
      <c r="J61" s="627"/>
      <c r="K61" s="627"/>
      <c r="L61" s="455">
        <f>L55+L59</f>
        <v>16422323</v>
      </c>
      <c r="M61" s="455">
        <f>M55+M59</f>
        <v>16637799</v>
      </c>
      <c r="N61" s="456">
        <f>N55+N59</f>
        <v>17336736</v>
      </c>
      <c r="O61" s="456">
        <f>O55+O59</f>
        <v>18662048</v>
      </c>
      <c r="P61" s="455">
        <f>P55+P59</f>
        <v>18100270</v>
      </c>
      <c r="Q61" s="455">
        <f>Q55+Q59</f>
        <v>18480862</v>
      </c>
      <c r="R61" s="455">
        <f>R55+R59</f>
        <v>18829048</v>
      </c>
      <c r="S61" s="455">
        <f>S55+S59</f>
        <v>19180109</v>
      </c>
      <c r="T61" s="455">
        <f>T55+T59</f>
        <v>19523584</v>
      </c>
      <c r="U61" s="224"/>
      <c r="V61" s="224"/>
      <c r="W61" s="224"/>
      <c r="X61" s="224"/>
      <c r="Y61" s="224"/>
      <c r="Z61" s="224"/>
      <c r="AA61" s="224"/>
      <c r="AB61" s="224"/>
      <c r="AC61" s="224"/>
      <c r="AD61" s="224"/>
      <c r="AE61" s="224"/>
      <c r="AF61" s="224"/>
    </row>
    <row r="62" spans="1:32" ht="15" customHeight="1">
      <c r="A62" s="337"/>
      <c r="B62" s="337"/>
      <c r="C62" s="337"/>
      <c r="D62" s="337"/>
      <c r="E62" s="337"/>
      <c r="F62" s="337"/>
      <c r="G62" s="337"/>
      <c r="H62" s="337"/>
      <c r="I62" s="337"/>
      <c r="J62" s="337"/>
      <c r="K62" s="337"/>
      <c r="L62" s="243"/>
      <c r="M62" s="243"/>
      <c r="N62" s="181"/>
      <c r="O62" s="181"/>
      <c r="P62" s="236"/>
      <c r="Q62" s="236"/>
      <c r="R62" s="236"/>
      <c r="S62" s="236"/>
      <c r="T62" s="236"/>
    </row>
    <row r="63" spans="1:32" ht="24" customHeight="1">
      <c r="A63" s="104" t="s">
        <v>442</v>
      </c>
      <c r="B63" s="95"/>
      <c r="C63" s="95"/>
      <c r="D63" s="95"/>
      <c r="E63" s="95"/>
      <c r="F63" s="95"/>
      <c r="G63" s="95"/>
      <c r="H63" s="95"/>
      <c r="I63" s="95"/>
      <c r="J63" s="95"/>
      <c r="K63" s="95"/>
      <c r="L63" s="243"/>
      <c r="M63" s="243"/>
      <c r="N63" s="181"/>
      <c r="O63" s="181"/>
      <c r="P63" s="236"/>
      <c r="Q63" s="236"/>
      <c r="R63" s="236"/>
      <c r="S63" s="236"/>
      <c r="T63" s="236"/>
    </row>
    <row r="64" spans="1:32" ht="24" customHeight="1">
      <c r="A64" s="1" t="s">
        <v>66</v>
      </c>
      <c r="B64" s="95"/>
      <c r="C64" s="95"/>
      <c r="D64" s="1" t="s">
        <v>72</v>
      </c>
      <c r="E64" s="95"/>
      <c r="F64" s="95"/>
      <c r="G64" s="95"/>
      <c r="H64" s="95"/>
      <c r="I64" s="95"/>
      <c r="J64" s="95"/>
      <c r="K64" s="95"/>
      <c r="L64" s="450">
        <v>9570</v>
      </c>
      <c r="M64" s="451">
        <v>9673</v>
      </c>
      <c r="N64" s="452">
        <v>10500</v>
      </c>
      <c r="O64" s="452">
        <v>10000</v>
      </c>
      <c r="P64" s="451">
        <v>10000</v>
      </c>
      <c r="Q64" s="451">
        <v>10000</v>
      </c>
      <c r="R64" s="451">
        <v>18000</v>
      </c>
      <c r="S64" s="451">
        <v>18288</v>
      </c>
      <c r="T64" s="451">
        <v>18582</v>
      </c>
    </row>
    <row r="65" spans="1:20" ht="24" customHeight="1">
      <c r="A65" s="1" t="s">
        <v>65</v>
      </c>
      <c r="B65" s="95"/>
      <c r="C65" s="95"/>
      <c r="D65" s="1" t="s">
        <v>71</v>
      </c>
      <c r="E65" s="95"/>
      <c r="F65" s="95"/>
      <c r="G65" s="95"/>
      <c r="H65" s="95"/>
      <c r="I65" s="95"/>
      <c r="J65" s="95"/>
      <c r="K65" s="95"/>
      <c r="L65" s="239">
        <v>1000</v>
      </c>
      <c r="M65" s="245">
        <v>965</v>
      </c>
      <c r="N65" s="178">
        <v>1000</v>
      </c>
      <c r="O65" s="178">
        <v>1000</v>
      </c>
      <c r="P65" s="245">
        <v>1000</v>
      </c>
      <c r="Q65" s="245">
        <v>1000</v>
      </c>
      <c r="R65" s="245">
        <v>1000</v>
      </c>
      <c r="S65" s="245">
        <v>1000</v>
      </c>
      <c r="T65" s="245">
        <v>1000</v>
      </c>
    </row>
    <row r="66" spans="1:20" ht="24" customHeight="1">
      <c r="A66" s="1" t="s">
        <v>64</v>
      </c>
      <c r="B66" s="95"/>
      <c r="C66" s="95"/>
      <c r="D66" s="1" t="s">
        <v>70</v>
      </c>
      <c r="E66" s="95"/>
      <c r="F66" s="95"/>
      <c r="G66" s="95"/>
      <c r="H66" s="95"/>
      <c r="I66" s="95"/>
      <c r="J66" s="95"/>
      <c r="K66" s="95"/>
      <c r="L66" s="239">
        <v>7087</v>
      </c>
      <c r="M66" s="245">
        <v>100</v>
      </c>
      <c r="N66" s="178">
        <v>0</v>
      </c>
      <c r="O66" s="178">
        <v>0</v>
      </c>
      <c r="P66" s="245">
        <v>0</v>
      </c>
      <c r="Q66" s="245">
        <v>0</v>
      </c>
      <c r="R66" s="245">
        <v>0</v>
      </c>
      <c r="S66" s="245">
        <v>0</v>
      </c>
      <c r="T66" s="245">
        <v>0</v>
      </c>
    </row>
    <row r="67" spans="1:20" ht="24" customHeight="1">
      <c r="A67" s="1" t="s">
        <v>63</v>
      </c>
      <c r="B67" s="95"/>
      <c r="C67" s="95"/>
      <c r="D67" s="1" t="s">
        <v>69</v>
      </c>
      <c r="E67" s="95"/>
      <c r="F67" s="95"/>
      <c r="G67" s="95"/>
      <c r="H67" s="95"/>
      <c r="I67" s="95"/>
      <c r="J67" s="95"/>
      <c r="K67" s="95"/>
      <c r="L67" s="239">
        <v>46825</v>
      </c>
      <c r="M67" s="245">
        <v>46454</v>
      </c>
      <c r="N67" s="178">
        <v>50000</v>
      </c>
      <c r="O67" s="178">
        <v>48000</v>
      </c>
      <c r="P67" s="245">
        <v>48000</v>
      </c>
      <c r="Q67" s="245">
        <v>48000</v>
      </c>
      <c r="R67" s="245">
        <v>72800</v>
      </c>
      <c r="S67" s="245">
        <v>73680</v>
      </c>
      <c r="T67" s="245">
        <v>74578</v>
      </c>
    </row>
    <row r="68" spans="1:20" ht="24" customHeight="1">
      <c r="A68" s="1" t="s">
        <v>868</v>
      </c>
      <c r="B68" s="95"/>
      <c r="C68" s="95"/>
      <c r="D68" s="1" t="s">
        <v>68</v>
      </c>
      <c r="E68" s="95"/>
      <c r="F68" s="95"/>
      <c r="G68" s="95"/>
      <c r="H68" s="95"/>
      <c r="I68" s="95"/>
      <c r="J68" s="95"/>
      <c r="K68" s="95"/>
      <c r="L68" s="239">
        <v>507566</v>
      </c>
      <c r="M68" s="245">
        <v>524093</v>
      </c>
      <c r="N68" s="178">
        <v>550247</v>
      </c>
      <c r="O68" s="178">
        <v>540000</v>
      </c>
      <c r="P68" s="245">
        <v>567473</v>
      </c>
      <c r="Q68" s="245">
        <v>580241</v>
      </c>
      <c r="R68" s="245">
        <v>594747</v>
      </c>
      <c r="S68" s="245">
        <v>612589</v>
      </c>
      <c r="T68" s="245">
        <v>630967</v>
      </c>
    </row>
    <row r="69" spans="1:20" ht="24" customHeight="1">
      <c r="A69" s="1" t="s">
        <v>74</v>
      </c>
      <c r="B69" s="95"/>
      <c r="C69" s="95"/>
      <c r="D69" s="1" t="s">
        <v>8</v>
      </c>
      <c r="E69" s="95"/>
      <c r="F69" s="95"/>
      <c r="G69" s="95"/>
      <c r="H69" s="95"/>
      <c r="I69" s="95"/>
      <c r="J69" s="95"/>
      <c r="K69" s="95"/>
      <c r="L69" s="237">
        <v>51208</v>
      </c>
      <c r="M69" s="245">
        <v>51596</v>
      </c>
      <c r="N69" s="178">
        <v>62251</v>
      </c>
      <c r="O69" s="178">
        <v>62251</v>
      </c>
      <c r="P69" s="245">
        <v>59061</v>
      </c>
      <c r="Q69" s="258">
        <v>66438</v>
      </c>
      <c r="R69" s="258">
        <v>69823</v>
      </c>
      <c r="S69" s="258">
        <v>73511</v>
      </c>
      <c r="T69" s="258">
        <v>75716</v>
      </c>
    </row>
    <row r="70" spans="1:20" ht="24" customHeight="1">
      <c r="A70" s="1" t="s">
        <v>73</v>
      </c>
      <c r="B70" s="95"/>
      <c r="C70" s="95"/>
      <c r="D70" s="1" t="s">
        <v>9</v>
      </c>
      <c r="E70" s="95"/>
      <c r="F70" s="95"/>
      <c r="G70" s="95"/>
      <c r="H70" s="95"/>
      <c r="I70" s="95"/>
      <c r="J70" s="95"/>
      <c r="K70" s="95"/>
      <c r="L70" s="237">
        <v>38889</v>
      </c>
      <c r="M70" s="245">
        <v>40408</v>
      </c>
      <c r="N70" s="178">
        <v>43010</v>
      </c>
      <c r="O70" s="178">
        <v>43010</v>
      </c>
      <c r="P70" s="245">
        <v>44356</v>
      </c>
      <c r="Q70" s="245">
        <v>45354</v>
      </c>
      <c r="R70" s="245">
        <v>46488</v>
      </c>
      <c r="S70" s="245">
        <v>47883</v>
      </c>
      <c r="T70" s="245">
        <v>49319</v>
      </c>
    </row>
    <row r="71" spans="1:20" ht="24" customHeight="1">
      <c r="A71" s="1" t="s">
        <v>448</v>
      </c>
      <c r="B71" s="95"/>
      <c r="C71" s="95"/>
      <c r="D71" s="1" t="s">
        <v>13</v>
      </c>
      <c r="E71" s="95"/>
      <c r="F71" s="95"/>
      <c r="G71" s="95"/>
      <c r="H71" s="95"/>
      <c r="I71" s="95"/>
      <c r="J71" s="95"/>
      <c r="K71" s="95"/>
      <c r="L71" s="237">
        <v>116611</v>
      </c>
      <c r="M71" s="245">
        <v>101313</v>
      </c>
      <c r="N71" s="178">
        <v>97664</v>
      </c>
      <c r="O71" s="178">
        <v>93862</v>
      </c>
      <c r="P71" s="245">
        <v>88445</v>
      </c>
      <c r="Q71" s="258">
        <v>95521</v>
      </c>
      <c r="R71" s="258">
        <v>103163</v>
      </c>
      <c r="S71" s="258">
        <v>111416</v>
      </c>
      <c r="T71" s="258">
        <v>120329</v>
      </c>
    </row>
    <row r="72" spans="1:20" ht="24" customHeight="1">
      <c r="A72" s="1" t="s">
        <v>449</v>
      </c>
      <c r="B72" s="95"/>
      <c r="C72" s="95"/>
      <c r="D72" s="1" t="s">
        <v>163</v>
      </c>
      <c r="E72" s="95"/>
      <c r="F72" s="95"/>
      <c r="G72" s="95"/>
      <c r="H72" s="95"/>
      <c r="I72" s="95"/>
      <c r="J72" s="95"/>
      <c r="K72" s="95"/>
      <c r="L72" s="237">
        <v>494</v>
      </c>
      <c r="M72" s="245">
        <v>428</v>
      </c>
      <c r="N72" s="178">
        <v>428</v>
      </c>
      <c r="O72" s="178">
        <v>428</v>
      </c>
      <c r="P72" s="245">
        <v>687</v>
      </c>
      <c r="Q72" s="258">
        <v>694</v>
      </c>
      <c r="R72" s="258">
        <v>701</v>
      </c>
      <c r="S72" s="258">
        <v>708</v>
      </c>
      <c r="T72" s="258">
        <v>715</v>
      </c>
    </row>
    <row r="73" spans="1:20" ht="24" customHeight="1">
      <c r="A73" s="1" t="s">
        <v>450</v>
      </c>
      <c r="B73" s="95"/>
      <c r="C73" s="95"/>
      <c r="D73" s="1" t="s">
        <v>472</v>
      </c>
      <c r="E73" s="95"/>
      <c r="F73" s="95"/>
      <c r="G73" s="95"/>
      <c r="H73" s="95"/>
      <c r="I73" s="95"/>
      <c r="J73" s="95"/>
      <c r="K73" s="95"/>
      <c r="L73" s="237">
        <v>7853</v>
      </c>
      <c r="M73" s="245">
        <v>7853</v>
      </c>
      <c r="N73" s="178">
        <v>7089</v>
      </c>
      <c r="O73" s="178">
        <v>6943</v>
      </c>
      <c r="P73" s="245">
        <v>7454</v>
      </c>
      <c r="Q73" s="258">
        <v>7827</v>
      </c>
      <c r="R73" s="258">
        <v>8218</v>
      </c>
      <c r="S73" s="258">
        <v>8629</v>
      </c>
      <c r="T73" s="258">
        <v>9060</v>
      </c>
    </row>
    <row r="74" spans="1:20" ht="24" customHeight="1">
      <c r="A74" s="1" t="s">
        <v>473</v>
      </c>
      <c r="B74" s="95"/>
      <c r="C74" s="95"/>
      <c r="D74" s="1" t="s">
        <v>474</v>
      </c>
      <c r="E74" s="95"/>
      <c r="F74" s="95"/>
      <c r="G74" s="95"/>
      <c r="H74" s="95"/>
      <c r="I74" s="95"/>
      <c r="J74" s="95"/>
      <c r="K74" s="95"/>
      <c r="L74" s="237">
        <v>1130</v>
      </c>
      <c r="M74" s="245">
        <v>1130</v>
      </c>
      <c r="N74" s="177">
        <v>1130</v>
      </c>
      <c r="O74" s="178">
        <v>1130</v>
      </c>
      <c r="P74" s="258">
        <v>1130</v>
      </c>
      <c r="Q74" s="258">
        <v>1164</v>
      </c>
      <c r="R74" s="258">
        <v>1199</v>
      </c>
      <c r="S74" s="258">
        <v>1235</v>
      </c>
      <c r="T74" s="258">
        <v>1272</v>
      </c>
    </row>
    <row r="75" spans="1:20" ht="24" customHeight="1">
      <c r="A75" s="1" t="s">
        <v>1011</v>
      </c>
      <c r="B75" s="95"/>
      <c r="C75" s="95"/>
      <c r="D75" s="1" t="s">
        <v>89</v>
      </c>
      <c r="E75" s="95"/>
      <c r="F75" s="95"/>
      <c r="G75" s="95"/>
      <c r="H75" s="95"/>
      <c r="I75" s="95"/>
      <c r="J75" s="95"/>
      <c r="K75" s="95"/>
      <c r="L75" s="237">
        <v>12864</v>
      </c>
      <c r="M75" s="258">
        <v>0</v>
      </c>
      <c r="N75" s="177">
        <v>0</v>
      </c>
      <c r="O75" s="177">
        <v>0</v>
      </c>
      <c r="P75" s="258">
        <v>0</v>
      </c>
      <c r="Q75" s="221">
        <v>0</v>
      </c>
      <c r="R75" s="221">
        <v>0</v>
      </c>
      <c r="S75" s="221">
        <v>0</v>
      </c>
      <c r="T75" s="221">
        <v>0</v>
      </c>
    </row>
    <row r="76" spans="1:20" ht="24" customHeight="1">
      <c r="A76" s="1" t="s">
        <v>82</v>
      </c>
      <c r="B76" s="95"/>
      <c r="C76" s="95"/>
      <c r="D76" s="1" t="s">
        <v>88</v>
      </c>
      <c r="E76" s="95"/>
      <c r="F76" s="95"/>
      <c r="G76" s="95"/>
      <c r="H76" s="95"/>
      <c r="I76" s="95"/>
      <c r="J76" s="95"/>
      <c r="K76" s="95"/>
      <c r="L76" s="239">
        <v>10167</v>
      </c>
      <c r="M76" s="245">
        <v>14113</v>
      </c>
      <c r="N76" s="178">
        <v>16000</v>
      </c>
      <c r="O76" s="178">
        <v>8000</v>
      </c>
      <c r="P76" s="245">
        <v>17000</v>
      </c>
      <c r="Q76" s="245">
        <v>17000</v>
      </c>
      <c r="R76" s="245">
        <v>17000</v>
      </c>
      <c r="S76" s="245">
        <v>17000</v>
      </c>
      <c r="T76" s="245">
        <v>17000</v>
      </c>
    </row>
    <row r="77" spans="1:20" ht="24" customHeight="1">
      <c r="A77" s="1" t="s">
        <v>81</v>
      </c>
      <c r="B77" s="95"/>
      <c r="C77" s="95"/>
      <c r="D77" s="1" t="s">
        <v>855</v>
      </c>
      <c r="E77" s="95"/>
      <c r="F77" s="95"/>
      <c r="G77" s="95"/>
      <c r="H77" s="95"/>
      <c r="I77" s="95"/>
      <c r="J77" s="95"/>
      <c r="K77" s="95"/>
      <c r="L77" s="239">
        <v>6952</v>
      </c>
      <c r="M77" s="245">
        <v>12684</v>
      </c>
      <c r="N77" s="178">
        <v>10000</v>
      </c>
      <c r="O77" s="178">
        <v>0</v>
      </c>
      <c r="P77" s="245">
        <v>10000</v>
      </c>
      <c r="Q77" s="245">
        <v>10000</v>
      </c>
      <c r="R77" s="245">
        <v>10000</v>
      </c>
      <c r="S77" s="245">
        <v>10000</v>
      </c>
      <c r="T77" s="245">
        <v>10000</v>
      </c>
    </row>
    <row r="78" spans="1:20" ht="24" customHeight="1">
      <c r="A78" s="1" t="s">
        <v>1099</v>
      </c>
      <c r="B78" s="95"/>
      <c r="C78" s="95"/>
      <c r="D78" s="338" t="s">
        <v>1100</v>
      </c>
      <c r="E78" s="174"/>
      <c r="F78" s="174"/>
      <c r="G78" s="174"/>
      <c r="H78" s="174"/>
      <c r="I78" s="174"/>
      <c r="J78" s="174"/>
      <c r="K78" s="174"/>
      <c r="L78" s="239">
        <v>2081</v>
      </c>
      <c r="M78" s="245">
        <v>10421</v>
      </c>
      <c r="N78" s="178">
        <v>0</v>
      </c>
      <c r="O78" s="178">
        <v>1125</v>
      </c>
      <c r="P78" s="245">
        <v>3336</v>
      </c>
      <c r="Q78" s="245">
        <v>7718</v>
      </c>
      <c r="R78" s="245">
        <v>0</v>
      </c>
      <c r="S78" s="245">
        <v>3645</v>
      </c>
      <c r="T78" s="245">
        <v>4375</v>
      </c>
    </row>
    <row r="79" spans="1:20" ht="24" customHeight="1">
      <c r="A79" s="1" t="s">
        <v>80</v>
      </c>
      <c r="B79" s="95"/>
      <c r="C79" s="95"/>
      <c r="D79" s="1" t="s">
        <v>87</v>
      </c>
      <c r="E79" s="95"/>
      <c r="F79" s="95"/>
      <c r="G79" s="95"/>
      <c r="H79" s="95"/>
      <c r="I79" s="95"/>
      <c r="J79" s="95"/>
      <c r="K79" s="95"/>
      <c r="L79" s="239">
        <v>2269</v>
      </c>
      <c r="M79" s="245">
        <v>2734</v>
      </c>
      <c r="N79" s="178">
        <v>4000</v>
      </c>
      <c r="O79" s="178">
        <v>7500</v>
      </c>
      <c r="P79" s="245">
        <v>5000</v>
      </c>
      <c r="Q79" s="245">
        <v>5000</v>
      </c>
      <c r="R79" s="245">
        <v>5000</v>
      </c>
      <c r="S79" s="245">
        <v>5000</v>
      </c>
      <c r="T79" s="245">
        <v>5000</v>
      </c>
    </row>
    <row r="80" spans="1:20" ht="24" customHeight="1">
      <c r="A80" s="1" t="s">
        <v>79</v>
      </c>
      <c r="B80" s="95"/>
      <c r="C80" s="95"/>
      <c r="D80" s="1" t="s">
        <v>856</v>
      </c>
      <c r="E80" s="95"/>
      <c r="F80" s="95"/>
      <c r="G80" s="95"/>
      <c r="H80" s="95"/>
      <c r="I80" s="95"/>
      <c r="J80" s="95"/>
      <c r="K80" s="95"/>
      <c r="L80" s="239">
        <v>2456</v>
      </c>
      <c r="M80" s="245">
        <v>3108</v>
      </c>
      <c r="N80" s="178">
        <v>3250</v>
      </c>
      <c r="O80" s="178">
        <v>3250</v>
      </c>
      <c r="P80" s="245">
        <v>3250</v>
      </c>
      <c r="Q80" s="245">
        <v>3250</v>
      </c>
      <c r="R80" s="245">
        <v>3250</v>
      </c>
      <c r="S80" s="245">
        <v>3250</v>
      </c>
      <c r="T80" s="245">
        <v>3250</v>
      </c>
    </row>
    <row r="81" spans="1:32" ht="24" customHeight="1">
      <c r="A81" s="1" t="s">
        <v>78</v>
      </c>
      <c r="B81" s="95"/>
      <c r="C81" s="95"/>
      <c r="D81" s="1" t="s">
        <v>211</v>
      </c>
      <c r="E81" s="95"/>
      <c r="F81" s="95"/>
      <c r="G81" s="95"/>
      <c r="H81" s="95"/>
      <c r="I81" s="95"/>
      <c r="J81" s="95"/>
      <c r="K81" s="95"/>
      <c r="L81" s="239">
        <v>17788</v>
      </c>
      <c r="M81" s="245">
        <v>20995</v>
      </c>
      <c r="N81" s="178">
        <v>22300</v>
      </c>
      <c r="O81" s="178">
        <v>22300</v>
      </c>
      <c r="P81" s="245">
        <v>22300</v>
      </c>
      <c r="Q81" s="245">
        <v>22300</v>
      </c>
      <c r="R81" s="245">
        <v>22300</v>
      </c>
      <c r="S81" s="245">
        <v>22300</v>
      </c>
      <c r="T81" s="245">
        <v>22300</v>
      </c>
    </row>
    <row r="82" spans="1:32" ht="24" customHeight="1">
      <c r="A82" s="1" t="s">
        <v>563</v>
      </c>
      <c r="B82" s="95"/>
      <c r="C82" s="95"/>
      <c r="D82" s="1" t="s">
        <v>49</v>
      </c>
      <c r="E82" s="95"/>
      <c r="F82" s="95"/>
      <c r="G82" s="95"/>
      <c r="H82" s="95"/>
      <c r="I82" s="95"/>
      <c r="J82" s="95"/>
      <c r="K82" s="95"/>
      <c r="L82" s="239">
        <v>183</v>
      </c>
      <c r="M82" s="245">
        <v>53</v>
      </c>
      <c r="N82" s="178">
        <v>500</v>
      </c>
      <c r="O82" s="178">
        <v>500</v>
      </c>
      <c r="P82" s="240">
        <v>500</v>
      </c>
      <c r="Q82" s="240">
        <v>500</v>
      </c>
      <c r="R82" s="240">
        <v>500</v>
      </c>
      <c r="S82" s="240">
        <v>500</v>
      </c>
      <c r="T82" s="240">
        <v>500</v>
      </c>
    </row>
    <row r="83" spans="1:32" ht="24" customHeight="1">
      <c r="A83" s="1" t="s">
        <v>184</v>
      </c>
      <c r="B83" s="95"/>
      <c r="C83" s="95"/>
      <c r="D83" s="1" t="s">
        <v>85</v>
      </c>
      <c r="E83" s="95"/>
      <c r="F83" s="95"/>
      <c r="G83" s="95"/>
      <c r="H83" s="95"/>
      <c r="I83" s="95"/>
      <c r="J83" s="95"/>
      <c r="K83" s="95"/>
      <c r="L83" s="239">
        <v>7808</v>
      </c>
      <c r="M83" s="245">
        <v>2023</v>
      </c>
      <c r="N83" s="178">
        <v>10000</v>
      </c>
      <c r="O83" s="178">
        <v>10000</v>
      </c>
      <c r="P83" s="245">
        <v>10000</v>
      </c>
      <c r="Q83" s="245">
        <v>10000</v>
      </c>
      <c r="R83" s="245">
        <v>10000</v>
      </c>
      <c r="S83" s="245">
        <v>10000</v>
      </c>
      <c r="T83" s="245">
        <v>10000</v>
      </c>
    </row>
    <row r="84" spans="1:32" ht="24" customHeight="1">
      <c r="A84" s="1" t="s">
        <v>77</v>
      </c>
      <c r="B84" s="95"/>
      <c r="C84" s="95"/>
      <c r="D84" s="1" t="s">
        <v>86</v>
      </c>
      <c r="E84" s="95"/>
      <c r="F84" s="95"/>
      <c r="G84" s="95"/>
      <c r="H84" s="95"/>
      <c r="I84" s="95"/>
      <c r="J84" s="95"/>
      <c r="K84" s="95"/>
      <c r="L84" s="239">
        <v>1518</v>
      </c>
      <c r="M84" s="245">
        <v>2054</v>
      </c>
      <c r="N84" s="178">
        <v>3000</v>
      </c>
      <c r="O84" s="178">
        <v>1750</v>
      </c>
      <c r="P84" s="240">
        <v>3000</v>
      </c>
      <c r="Q84" s="240">
        <v>3000</v>
      </c>
      <c r="R84" s="240">
        <v>3000</v>
      </c>
      <c r="S84" s="240">
        <v>3000</v>
      </c>
      <c r="T84" s="240">
        <v>3000</v>
      </c>
    </row>
    <row r="85" spans="1:32" ht="24" customHeight="1">
      <c r="A85" s="1" t="s">
        <v>783</v>
      </c>
      <c r="B85" s="101"/>
      <c r="C85" s="101"/>
      <c r="D85" s="1" t="s">
        <v>857</v>
      </c>
      <c r="E85" s="101"/>
      <c r="F85" s="101"/>
      <c r="G85" s="101"/>
      <c r="H85" s="101"/>
      <c r="I85" s="101"/>
      <c r="J85" s="101"/>
      <c r="K85" s="101"/>
      <c r="L85" s="237">
        <v>21775</v>
      </c>
      <c r="M85" s="258">
        <v>22254</v>
      </c>
      <c r="N85" s="177">
        <v>22000</v>
      </c>
      <c r="O85" s="177">
        <v>22000</v>
      </c>
      <c r="P85" s="221">
        <v>22000</v>
      </c>
      <c r="Q85" s="221">
        <v>22000</v>
      </c>
      <c r="R85" s="221">
        <v>22000</v>
      </c>
      <c r="S85" s="221">
        <v>22000</v>
      </c>
      <c r="T85" s="221">
        <v>22000</v>
      </c>
    </row>
    <row r="86" spans="1:32" ht="24" customHeight="1">
      <c r="A86" s="1" t="s">
        <v>76</v>
      </c>
      <c r="B86" s="95"/>
      <c r="C86" s="95"/>
      <c r="D86" s="338" t="s">
        <v>10</v>
      </c>
      <c r="E86" s="95"/>
      <c r="F86" s="95"/>
      <c r="G86" s="95"/>
      <c r="H86" s="95"/>
      <c r="I86" s="95"/>
      <c r="J86" s="95"/>
      <c r="K86" s="95"/>
      <c r="L86" s="239">
        <v>6791</v>
      </c>
      <c r="M86" s="245">
        <v>5576</v>
      </c>
      <c r="N86" s="178">
        <v>12000</v>
      </c>
      <c r="O86" s="178">
        <v>12000</v>
      </c>
      <c r="P86" s="240">
        <v>12000</v>
      </c>
      <c r="Q86" s="240">
        <v>12000</v>
      </c>
      <c r="R86" s="240">
        <v>12000</v>
      </c>
      <c r="S86" s="240">
        <v>12000</v>
      </c>
      <c r="T86" s="240">
        <v>12000</v>
      </c>
    </row>
    <row r="87" spans="1:32" ht="24" customHeight="1">
      <c r="A87" s="1" t="s">
        <v>75</v>
      </c>
      <c r="B87" s="95"/>
      <c r="C87" s="95"/>
      <c r="D87" s="1" t="s">
        <v>17</v>
      </c>
      <c r="E87" s="95"/>
      <c r="F87" s="95"/>
      <c r="G87" s="95"/>
      <c r="H87" s="95"/>
      <c r="I87" s="95"/>
      <c r="J87" s="95"/>
      <c r="K87" s="95"/>
      <c r="L87" s="239">
        <v>29317</v>
      </c>
      <c r="M87" s="245">
        <v>28357</v>
      </c>
      <c r="N87" s="178">
        <v>31800</v>
      </c>
      <c r="O87" s="178">
        <v>31800</v>
      </c>
      <c r="P87" s="240">
        <v>33708</v>
      </c>
      <c r="Q87" s="240">
        <v>35730</v>
      </c>
      <c r="R87" s="240">
        <v>37874</v>
      </c>
      <c r="S87" s="240">
        <v>40146</v>
      </c>
      <c r="T87" s="240">
        <v>42555</v>
      </c>
    </row>
    <row r="88" spans="1:32" ht="24" customHeight="1">
      <c r="A88" s="1" t="s">
        <v>524</v>
      </c>
      <c r="B88" s="95"/>
      <c r="C88" s="95"/>
      <c r="D88" s="338" t="s">
        <v>83</v>
      </c>
      <c r="E88" s="95"/>
      <c r="F88" s="95"/>
      <c r="G88" s="95"/>
      <c r="H88" s="95"/>
      <c r="I88" s="95"/>
      <c r="J88" s="95"/>
      <c r="K88" s="95"/>
      <c r="L88" s="239">
        <v>1844</v>
      </c>
      <c r="M88" s="245">
        <v>2597</v>
      </c>
      <c r="N88" s="178">
        <v>3000</v>
      </c>
      <c r="O88" s="178">
        <v>3000</v>
      </c>
      <c r="P88" s="240">
        <v>3000</v>
      </c>
      <c r="Q88" s="240">
        <v>3000</v>
      </c>
      <c r="R88" s="240">
        <v>3000</v>
      </c>
      <c r="S88" s="240">
        <v>3000</v>
      </c>
      <c r="T88" s="240">
        <v>3000</v>
      </c>
    </row>
    <row r="89" spans="1:32" ht="24" customHeight="1">
      <c r="A89" s="1" t="s">
        <v>185</v>
      </c>
      <c r="B89" s="95"/>
      <c r="C89" s="95"/>
      <c r="D89" s="338" t="s">
        <v>84</v>
      </c>
      <c r="E89" s="95"/>
      <c r="F89" s="95"/>
      <c r="G89" s="95"/>
      <c r="H89" s="95"/>
      <c r="I89" s="95"/>
      <c r="J89" s="95"/>
      <c r="K89" s="95"/>
      <c r="L89" s="239">
        <v>11416</v>
      </c>
      <c r="M89" s="245">
        <v>11607</v>
      </c>
      <c r="N89" s="178">
        <v>12181</v>
      </c>
      <c r="O89" s="178">
        <v>13089</v>
      </c>
      <c r="P89" s="245">
        <v>13743</v>
      </c>
      <c r="Q89" s="245">
        <v>14155</v>
      </c>
      <c r="R89" s="245">
        <v>14580</v>
      </c>
      <c r="S89" s="245">
        <v>15017</v>
      </c>
      <c r="T89" s="245">
        <v>15468</v>
      </c>
    </row>
    <row r="90" spans="1:32" ht="24" customHeight="1">
      <c r="A90" s="1" t="s">
        <v>90</v>
      </c>
      <c r="B90" s="95"/>
      <c r="C90" s="95"/>
      <c r="D90" s="1" t="s">
        <v>11</v>
      </c>
      <c r="E90" s="95"/>
      <c r="F90" s="95"/>
      <c r="G90" s="95"/>
      <c r="H90" s="95"/>
      <c r="I90" s="95"/>
      <c r="J90" s="95"/>
      <c r="K90" s="95"/>
      <c r="L90" s="246">
        <v>10280</v>
      </c>
      <c r="M90" s="427">
        <v>8727</v>
      </c>
      <c r="N90" s="183">
        <v>19000</v>
      </c>
      <c r="O90" s="183">
        <v>12000</v>
      </c>
      <c r="P90" s="247">
        <v>10000</v>
      </c>
      <c r="Q90" s="247">
        <v>10000</v>
      </c>
      <c r="R90" s="247">
        <v>10000</v>
      </c>
      <c r="S90" s="247">
        <v>10000</v>
      </c>
      <c r="T90" s="247">
        <v>10000</v>
      </c>
    </row>
    <row r="91" spans="1:32" s="95" customFormat="1" ht="24" customHeight="1">
      <c r="A91" s="1"/>
      <c r="B91" s="627" t="s">
        <v>1287</v>
      </c>
      <c r="C91" s="627"/>
      <c r="D91" s="627"/>
      <c r="E91" s="627"/>
      <c r="F91" s="627"/>
      <c r="G91" s="627"/>
      <c r="H91" s="627"/>
      <c r="I91" s="627"/>
      <c r="J91" s="627"/>
      <c r="K91" s="627"/>
      <c r="L91" s="457">
        <f>SUM(L64:L90)</f>
        <v>933742</v>
      </c>
      <c r="M91" s="457">
        <f>SUM(M64:M90)</f>
        <v>931316</v>
      </c>
      <c r="N91" s="454">
        <f>SUM(N64:N90)</f>
        <v>992350</v>
      </c>
      <c r="O91" s="454">
        <f>SUM(O64:O90)</f>
        <v>954938</v>
      </c>
      <c r="P91" s="457">
        <f>SUM(P64:P90)</f>
        <v>996443</v>
      </c>
      <c r="Q91" s="457">
        <f>SUM(Q64:Q90)</f>
        <v>1031892</v>
      </c>
      <c r="R91" s="457">
        <f>SUM(R64:R90)</f>
        <v>1086643</v>
      </c>
      <c r="S91" s="457">
        <f>SUM(S64:S90)</f>
        <v>1125797</v>
      </c>
      <c r="T91" s="457">
        <f>SUM(T64:T90)</f>
        <v>1161986</v>
      </c>
      <c r="U91" s="224"/>
      <c r="V91" s="224"/>
      <c r="W91" s="224"/>
      <c r="X91" s="224"/>
      <c r="Y91" s="224"/>
      <c r="Z91" s="224"/>
      <c r="AA91" s="224"/>
      <c r="AB91" s="224"/>
      <c r="AC91" s="224"/>
      <c r="AD91" s="224"/>
      <c r="AE91" s="224"/>
      <c r="AF91" s="224"/>
    </row>
    <row r="92" spans="1:32" ht="15" customHeight="1">
      <c r="A92" s="1"/>
      <c r="B92" s="95"/>
      <c r="C92" s="95"/>
      <c r="D92" s="1"/>
      <c r="E92" s="95"/>
      <c r="F92" s="95"/>
      <c r="G92" s="95"/>
      <c r="H92" s="95"/>
      <c r="I92" s="95"/>
      <c r="J92" s="95"/>
      <c r="K92" s="95"/>
      <c r="L92" s="239"/>
      <c r="M92" s="239"/>
      <c r="N92" s="178"/>
      <c r="O92" s="178"/>
      <c r="P92" s="240"/>
      <c r="Q92" s="240"/>
      <c r="R92" s="240"/>
      <c r="S92" s="240"/>
      <c r="T92" s="240"/>
    </row>
    <row r="93" spans="1:32" ht="24" customHeight="1">
      <c r="A93" s="104" t="s">
        <v>433</v>
      </c>
      <c r="B93" s="95"/>
      <c r="C93" s="95"/>
      <c r="D93" s="95"/>
      <c r="E93" s="95"/>
      <c r="F93" s="95"/>
      <c r="G93" s="95"/>
      <c r="H93" s="95"/>
      <c r="I93" s="95"/>
      <c r="J93" s="95"/>
      <c r="K93" s="95"/>
      <c r="L93" s="243"/>
      <c r="M93" s="243"/>
      <c r="N93" s="181"/>
      <c r="O93" s="181"/>
      <c r="P93" s="294"/>
      <c r="Q93" s="236"/>
      <c r="R93" s="236"/>
      <c r="S93" s="236"/>
      <c r="T93" s="236"/>
    </row>
    <row r="94" spans="1:32" ht="24" customHeight="1">
      <c r="A94" s="1" t="s">
        <v>92</v>
      </c>
      <c r="B94" s="103"/>
      <c r="C94" s="103"/>
      <c r="D94" s="1" t="s">
        <v>747</v>
      </c>
      <c r="E94" s="103"/>
      <c r="F94" s="103"/>
      <c r="G94" s="103"/>
      <c r="H94" s="103"/>
      <c r="I94" s="103"/>
      <c r="J94" s="103"/>
      <c r="K94" s="103"/>
      <c r="L94" s="450">
        <v>272575</v>
      </c>
      <c r="M94" s="451">
        <v>291239</v>
      </c>
      <c r="N94" s="452">
        <v>324856</v>
      </c>
      <c r="O94" s="452">
        <v>297500</v>
      </c>
      <c r="P94" s="451">
        <v>326735</v>
      </c>
      <c r="Q94" s="451">
        <v>313637</v>
      </c>
      <c r="R94" s="451">
        <v>321478</v>
      </c>
      <c r="S94" s="451">
        <v>331122</v>
      </c>
      <c r="T94" s="451">
        <v>341056</v>
      </c>
    </row>
    <row r="95" spans="1:32" ht="24" customHeight="1">
      <c r="A95" s="1" t="s">
        <v>94</v>
      </c>
      <c r="B95" s="101"/>
      <c r="C95" s="101"/>
      <c r="D95" s="1" t="s">
        <v>8</v>
      </c>
      <c r="E95" s="101"/>
      <c r="F95" s="101"/>
      <c r="G95" s="101"/>
      <c r="H95" s="101"/>
      <c r="I95" s="101"/>
      <c r="J95" s="101"/>
      <c r="K95" s="101"/>
      <c r="L95" s="237">
        <v>27428</v>
      </c>
      <c r="M95" s="245">
        <v>28738</v>
      </c>
      <c r="N95" s="178">
        <v>36752</v>
      </c>
      <c r="O95" s="178">
        <v>34500</v>
      </c>
      <c r="P95" s="245">
        <v>34006</v>
      </c>
      <c r="Q95" s="258">
        <v>35911</v>
      </c>
      <c r="R95" s="258">
        <v>37742</v>
      </c>
      <c r="S95" s="258">
        <v>39735</v>
      </c>
      <c r="T95" s="258">
        <v>40927</v>
      </c>
    </row>
    <row r="96" spans="1:32" ht="24" customHeight="1">
      <c r="A96" s="1" t="s">
        <v>93</v>
      </c>
      <c r="B96" s="95"/>
      <c r="C96" s="95"/>
      <c r="D96" s="1" t="s">
        <v>9</v>
      </c>
      <c r="E96" s="95"/>
      <c r="F96" s="95"/>
      <c r="G96" s="95"/>
      <c r="H96" s="95"/>
      <c r="I96" s="95"/>
      <c r="J96" s="95"/>
      <c r="K96" s="95"/>
      <c r="L96" s="237">
        <v>19526</v>
      </c>
      <c r="M96" s="245">
        <v>20882</v>
      </c>
      <c r="N96" s="178">
        <v>23420</v>
      </c>
      <c r="O96" s="178">
        <v>22500</v>
      </c>
      <c r="P96" s="245">
        <v>23676</v>
      </c>
      <c r="Q96" s="245">
        <v>24209</v>
      </c>
      <c r="R96" s="245">
        <v>24814</v>
      </c>
      <c r="S96" s="245">
        <v>25558</v>
      </c>
      <c r="T96" s="245">
        <v>26325</v>
      </c>
    </row>
    <row r="97" spans="1:32" ht="24" customHeight="1">
      <c r="A97" s="1" t="s">
        <v>451</v>
      </c>
      <c r="B97" s="95"/>
      <c r="C97" s="95"/>
      <c r="D97" s="1" t="s">
        <v>13</v>
      </c>
      <c r="E97" s="95"/>
      <c r="F97" s="95"/>
      <c r="G97" s="95"/>
      <c r="H97" s="95"/>
      <c r="I97" s="95"/>
      <c r="J97" s="95"/>
      <c r="K97" s="95"/>
      <c r="L97" s="237">
        <v>59400</v>
      </c>
      <c r="M97" s="245">
        <v>54957</v>
      </c>
      <c r="N97" s="178">
        <v>57566</v>
      </c>
      <c r="O97" s="178">
        <v>50145</v>
      </c>
      <c r="P97" s="245">
        <v>48081</v>
      </c>
      <c r="Q97" s="258">
        <v>51927</v>
      </c>
      <c r="R97" s="258">
        <v>56081</v>
      </c>
      <c r="S97" s="258">
        <v>60567</v>
      </c>
      <c r="T97" s="258">
        <v>65412</v>
      </c>
    </row>
    <row r="98" spans="1:32" ht="24" customHeight="1">
      <c r="A98" s="1" t="s">
        <v>452</v>
      </c>
      <c r="B98" s="95"/>
      <c r="C98" s="95"/>
      <c r="D98" s="1" t="s">
        <v>163</v>
      </c>
      <c r="E98" s="95"/>
      <c r="F98" s="95"/>
      <c r="G98" s="95"/>
      <c r="H98" s="95"/>
      <c r="I98" s="95"/>
      <c r="J98" s="95"/>
      <c r="K98" s="95"/>
      <c r="L98" s="237">
        <v>246</v>
      </c>
      <c r="M98" s="245">
        <v>246</v>
      </c>
      <c r="N98" s="178">
        <v>246</v>
      </c>
      <c r="O98" s="178">
        <v>232</v>
      </c>
      <c r="P98" s="245">
        <v>361</v>
      </c>
      <c r="Q98" s="258">
        <v>365</v>
      </c>
      <c r="R98" s="258">
        <v>369</v>
      </c>
      <c r="S98" s="258">
        <v>373</v>
      </c>
      <c r="T98" s="258">
        <v>377</v>
      </c>
    </row>
    <row r="99" spans="1:32" ht="24" customHeight="1">
      <c r="A99" s="1" t="s">
        <v>453</v>
      </c>
      <c r="B99" s="95"/>
      <c r="C99" s="95"/>
      <c r="D99" s="1" t="s">
        <v>472</v>
      </c>
      <c r="E99" s="95"/>
      <c r="F99" s="95"/>
      <c r="G99" s="95"/>
      <c r="H99" s="95"/>
      <c r="I99" s="95"/>
      <c r="J99" s="95"/>
      <c r="K99" s="95"/>
      <c r="L99" s="237">
        <v>5192</v>
      </c>
      <c r="M99" s="245">
        <v>5192</v>
      </c>
      <c r="N99" s="178">
        <v>4604</v>
      </c>
      <c r="O99" s="178">
        <v>4253</v>
      </c>
      <c r="P99" s="245">
        <v>4132</v>
      </c>
      <c r="Q99" s="258">
        <v>4339</v>
      </c>
      <c r="R99" s="258">
        <v>4556</v>
      </c>
      <c r="S99" s="258">
        <v>4784</v>
      </c>
      <c r="T99" s="258">
        <v>5023</v>
      </c>
    </row>
    <row r="100" spans="1:32" ht="24" customHeight="1">
      <c r="A100" s="1" t="s">
        <v>475</v>
      </c>
      <c r="B100" s="95"/>
      <c r="C100" s="95"/>
      <c r="D100" s="1" t="s">
        <v>474</v>
      </c>
      <c r="E100" s="95"/>
      <c r="F100" s="95"/>
      <c r="G100" s="95"/>
      <c r="H100" s="95"/>
      <c r="I100" s="95"/>
      <c r="J100" s="95"/>
      <c r="K100" s="95"/>
      <c r="L100" s="237">
        <v>707</v>
      </c>
      <c r="M100" s="245">
        <v>707</v>
      </c>
      <c r="N100" s="177">
        <v>707</v>
      </c>
      <c r="O100" s="178">
        <v>668</v>
      </c>
      <c r="P100" s="258">
        <v>624</v>
      </c>
      <c r="Q100" s="258">
        <v>643</v>
      </c>
      <c r="R100" s="258">
        <v>662</v>
      </c>
      <c r="S100" s="258">
        <v>682</v>
      </c>
      <c r="T100" s="258">
        <v>702</v>
      </c>
    </row>
    <row r="101" spans="1:32" ht="24" customHeight="1">
      <c r="A101" s="1" t="s">
        <v>101</v>
      </c>
      <c r="B101" s="101"/>
      <c r="C101" s="101"/>
      <c r="D101" s="1" t="s">
        <v>88</v>
      </c>
      <c r="E101" s="101"/>
      <c r="F101" s="101"/>
      <c r="G101" s="101"/>
      <c r="H101" s="101"/>
      <c r="I101" s="101"/>
      <c r="J101" s="101"/>
      <c r="K101" s="101"/>
      <c r="L101" s="237">
        <v>2432</v>
      </c>
      <c r="M101" s="258">
        <v>1257</v>
      </c>
      <c r="N101" s="177">
        <v>3500</v>
      </c>
      <c r="O101" s="177">
        <v>3500</v>
      </c>
      <c r="P101" s="258">
        <v>3500</v>
      </c>
      <c r="Q101" s="258">
        <v>3500</v>
      </c>
      <c r="R101" s="258">
        <v>3500</v>
      </c>
      <c r="S101" s="258">
        <v>3500</v>
      </c>
      <c r="T101" s="258">
        <v>3500</v>
      </c>
    </row>
    <row r="102" spans="1:32" ht="24" customHeight="1">
      <c r="A102" s="1" t="s">
        <v>186</v>
      </c>
      <c r="B102" s="95"/>
      <c r="C102" s="95"/>
      <c r="D102" s="1" t="s">
        <v>102</v>
      </c>
      <c r="E102" s="95"/>
      <c r="F102" s="95"/>
      <c r="G102" s="95"/>
      <c r="H102" s="95"/>
      <c r="I102" s="95"/>
      <c r="J102" s="95"/>
      <c r="K102" s="95"/>
      <c r="L102" s="237">
        <v>29800</v>
      </c>
      <c r="M102" s="258">
        <v>30600</v>
      </c>
      <c r="N102" s="177">
        <v>31400</v>
      </c>
      <c r="O102" s="177">
        <v>31400</v>
      </c>
      <c r="P102" s="258">
        <v>35900</v>
      </c>
      <c r="Q102" s="221">
        <v>40000</v>
      </c>
      <c r="R102" s="221">
        <v>40000</v>
      </c>
      <c r="S102" s="221">
        <v>40000</v>
      </c>
      <c r="T102" s="221">
        <v>40000</v>
      </c>
    </row>
    <row r="103" spans="1:32" ht="24" customHeight="1">
      <c r="A103" s="1" t="s">
        <v>100</v>
      </c>
      <c r="B103" s="95"/>
      <c r="C103" s="95"/>
      <c r="D103" s="1" t="s">
        <v>855</v>
      </c>
      <c r="E103" s="95"/>
      <c r="F103" s="95"/>
      <c r="G103" s="95"/>
      <c r="H103" s="95"/>
      <c r="I103" s="95"/>
      <c r="J103" s="95"/>
      <c r="K103" s="95"/>
      <c r="L103" s="237">
        <v>160</v>
      </c>
      <c r="M103" s="258">
        <v>188</v>
      </c>
      <c r="N103" s="177">
        <v>600</v>
      </c>
      <c r="O103" s="177">
        <v>0</v>
      </c>
      <c r="P103" s="221">
        <v>600</v>
      </c>
      <c r="Q103" s="221">
        <v>600</v>
      </c>
      <c r="R103" s="221">
        <v>600</v>
      </c>
      <c r="S103" s="221">
        <v>600</v>
      </c>
      <c r="T103" s="221">
        <v>600</v>
      </c>
    </row>
    <row r="104" spans="1:32" ht="24" customHeight="1">
      <c r="A104" s="1" t="s">
        <v>1101</v>
      </c>
      <c r="B104" s="95"/>
      <c r="C104" s="95"/>
      <c r="D104" s="349" t="s">
        <v>1100</v>
      </c>
      <c r="E104" s="95"/>
      <c r="F104" s="95"/>
      <c r="G104" s="95"/>
      <c r="H104" s="95"/>
      <c r="I104" s="95"/>
      <c r="J104" s="95"/>
      <c r="K104" s="95"/>
      <c r="L104" s="239">
        <v>0</v>
      </c>
      <c r="M104" s="245">
        <v>1900</v>
      </c>
      <c r="N104" s="178">
        <v>1957</v>
      </c>
      <c r="O104" s="178">
        <v>1454</v>
      </c>
      <c r="P104" s="245">
        <v>1895</v>
      </c>
      <c r="Q104" s="245">
        <v>1952</v>
      </c>
      <c r="R104" s="245">
        <v>2010</v>
      </c>
      <c r="S104" s="245">
        <v>2071</v>
      </c>
      <c r="T104" s="245">
        <v>1992</v>
      </c>
    </row>
    <row r="105" spans="1:32" ht="24" customHeight="1">
      <c r="A105" s="1" t="s">
        <v>99</v>
      </c>
      <c r="B105" s="101"/>
      <c r="C105" s="101"/>
      <c r="D105" s="1" t="s">
        <v>856</v>
      </c>
      <c r="E105" s="101"/>
      <c r="F105" s="101"/>
      <c r="G105" s="95"/>
      <c r="H105" s="95"/>
      <c r="I105" s="95"/>
      <c r="J105" s="95"/>
      <c r="K105" s="95"/>
      <c r="L105" s="237">
        <v>2804</v>
      </c>
      <c r="M105" s="258">
        <v>3182</v>
      </c>
      <c r="N105" s="177">
        <v>3500</v>
      </c>
      <c r="O105" s="177">
        <v>3500</v>
      </c>
      <c r="P105" s="221">
        <v>3500</v>
      </c>
      <c r="Q105" s="221">
        <v>3500</v>
      </c>
      <c r="R105" s="221">
        <v>3500</v>
      </c>
      <c r="S105" s="221">
        <v>3500</v>
      </c>
      <c r="T105" s="221">
        <v>3500</v>
      </c>
    </row>
    <row r="106" spans="1:32" ht="24" customHeight="1">
      <c r="A106" s="1" t="s">
        <v>98</v>
      </c>
      <c r="B106" s="95"/>
      <c r="C106" s="95"/>
      <c r="D106" s="1" t="s">
        <v>211</v>
      </c>
      <c r="E106" s="95"/>
      <c r="F106" s="95"/>
      <c r="G106" s="95"/>
      <c r="H106" s="95"/>
      <c r="I106" s="95"/>
      <c r="J106" s="95"/>
      <c r="K106" s="95"/>
      <c r="L106" s="237">
        <v>1165</v>
      </c>
      <c r="M106" s="258">
        <v>941</v>
      </c>
      <c r="N106" s="177">
        <v>1000</v>
      </c>
      <c r="O106" s="177">
        <v>1675</v>
      </c>
      <c r="P106" s="221">
        <v>1980</v>
      </c>
      <c r="Q106" s="221">
        <v>1980</v>
      </c>
      <c r="R106" s="221">
        <v>1980</v>
      </c>
      <c r="S106" s="221">
        <v>1980</v>
      </c>
      <c r="T106" s="221">
        <v>1980</v>
      </c>
    </row>
    <row r="107" spans="1:32" ht="24" customHeight="1">
      <c r="A107" s="1" t="s">
        <v>97</v>
      </c>
      <c r="B107" s="95"/>
      <c r="C107" s="95"/>
      <c r="D107" s="1" t="s">
        <v>86</v>
      </c>
      <c r="E107" s="95"/>
      <c r="F107" s="95"/>
      <c r="G107" s="101"/>
      <c r="H107" s="101"/>
      <c r="I107" s="101"/>
      <c r="J107" s="101"/>
      <c r="K107" s="101"/>
      <c r="L107" s="237">
        <v>991</v>
      </c>
      <c r="M107" s="258">
        <v>1015</v>
      </c>
      <c r="N107" s="177">
        <v>1200</v>
      </c>
      <c r="O107" s="177">
        <v>1200</v>
      </c>
      <c r="P107" s="221">
        <v>1200</v>
      </c>
      <c r="Q107" s="221">
        <v>1200</v>
      </c>
      <c r="R107" s="221">
        <v>1200</v>
      </c>
      <c r="S107" s="221">
        <v>1200</v>
      </c>
      <c r="T107" s="221">
        <v>1200</v>
      </c>
    </row>
    <row r="108" spans="1:32" ht="24" customHeight="1">
      <c r="A108" s="1" t="s">
        <v>187</v>
      </c>
      <c r="B108" s="101"/>
      <c r="C108" s="101"/>
      <c r="D108" s="338" t="s">
        <v>857</v>
      </c>
      <c r="E108" s="101"/>
      <c r="F108" s="101"/>
      <c r="G108" s="101"/>
      <c r="H108" s="101"/>
      <c r="I108" s="101"/>
      <c r="J108" s="95"/>
      <c r="K108" s="95"/>
      <c r="L108" s="237">
        <v>1165</v>
      </c>
      <c r="M108" s="258">
        <v>1071</v>
      </c>
      <c r="N108" s="177">
        <v>1500</v>
      </c>
      <c r="O108" s="177">
        <v>1200</v>
      </c>
      <c r="P108" s="221">
        <v>1500</v>
      </c>
      <c r="Q108" s="221">
        <v>1500</v>
      </c>
      <c r="R108" s="221">
        <v>1500</v>
      </c>
      <c r="S108" s="221">
        <v>1500</v>
      </c>
      <c r="T108" s="221">
        <v>1500</v>
      </c>
    </row>
    <row r="109" spans="1:32" ht="24" customHeight="1">
      <c r="A109" s="1" t="s">
        <v>96</v>
      </c>
      <c r="B109" s="101"/>
      <c r="C109" s="101"/>
      <c r="D109" s="338" t="s">
        <v>10</v>
      </c>
      <c r="E109" s="101"/>
      <c r="F109" s="101"/>
      <c r="G109" s="95"/>
      <c r="H109" s="95"/>
      <c r="I109" s="95"/>
      <c r="J109" s="95"/>
      <c r="K109" s="95"/>
      <c r="L109" s="250">
        <v>48322</v>
      </c>
      <c r="M109" s="341">
        <v>54792</v>
      </c>
      <c r="N109" s="185">
        <v>65000</v>
      </c>
      <c r="O109" s="185">
        <v>80000</v>
      </c>
      <c r="P109" s="341">
        <v>65000</v>
      </c>
      <c r="Q109" s="341">
        <v>65000</v>
      </c>
      <c r="R109" s="341">
        <v>65000</v>
      </c>
      <c r="S109" s="341">
        <v>65000</v>
      </c>
      <c r="T109" s="341">
        <v>65000</v>
      </c>
    </row>
    <row r="110" spans="1:32" ht="24" customHeight="1">
      <c r="A110" s="1" t="s">
        <v>95</v>
      </c>
      <c r="B110" s="95"/>
      <c r="C110" s="95"/>
      <c r="D110" s="338" t="s">
        <v>83</v>
      </c>
      <c r="E110" s="95"/>
      <c r="F110" s="95"/>
      <c r="G110" s="95"/>
      <c r="H110" s="95"/>
      <c r="I110" s="95"/>
      <c r="J110" s="101"/>
      <c r="K110" s="101"/>
      <c r="L110" s="250">
        <v>1666</v>
      </c>
      <c r="M110" s="258">
        <v>1542</v>
      </c>
      <c r="N110" s="178">
        <v>2200</v>
      </c>
      <c r="O110" s="178">
        <v>2200</v>
      </c>
      <c r="P110" s="240">
        <v>2200</v>
      </c>
      <c r="Q110" s="221">
        <v>2200</v>
      </c>
      <c r="R110" s="221">
        <v>2200</v>
      </c>
      <c r="S110" s="221">
        <v>2200</v>
      </c>
      <c r="T110" s="221">
        <v>2200</v>
      </c>
    </row>
    <row r="111" spans="1:32" ht="24" customHeight="1">
      <c r="A111" s="1" t="s">
        <v>103</v>
      </c>
      <c r="B111" s="95"/>
      <c r="C111" s="95"/>
      <c r="D111" s="1" t="s">
        <v>11</v>
      </c>
      <c r="E111" s="95"/>
      <c r="F111" s="95"/>
      <c r="G111" s="95"/>
      <c r="H111" s="95"/>
      <c r="I111" s="95"/>
      <c r="J111" s="95"/>
      <c r="K111" s="95"/>
      <c r="L111" s="241">
        <v>1345</v>
      </c>
      <c r="M111" s="287">
        <v>1519</v>
      </c>
      <c r="N111" s="180">
        <v>2500</v>
      </c>
      <c r="O111" s="180">
        <v>2500</v>
      </c>
      <c r="P111" s="242">
        <v>2500</v>
      </c>
      <c r="Q111" s="242">
        <v>2500</v>
      </c>
      <c r="R111" s="242">
        <v>2500</v>
      </c>
      <c r="S111" s="242">
        <v>2500</v>
      </c>
      <c r="T111" s="242">
        <v>2500</v>
      </c>
    </row>
    <row r="112" spans="1:32" s="95" customFormat="1" ht="24" customHeight="1">
      <c r="A112" s="1"/>
      <c r="B112" s="627" t="s">
        <v>1288</v>
      </c>
      <c r="C112" s="627"/>
      <c r="D112" s="627"/>
      <c r="E112" s="627"/>
      <c r="F112" s="627"/>
      <c r="G112" s="627"/>
      <c r="H112" s="627"/>
      <c r="I112" s="627"/>
      <c r="J112" s="627"/>
      <c r="K112" s="627"/>
      <c r="L112" s="457">
        <f t="shared" ref="L112" si="1">SUM(L94:L111)</f>
        <v>474924</v>
      </c>
      <c r="M112" s="457">
        <f t="shared" ref="M112:T112" si="2">SUM(M94:M111)</f>
        <v>499968</v>
      </c>
      <c r="N112" s="454">
        <f t="shared" si="2"/>
        <v>562508</v>
      </c>
      <c r="O112" s="454">
        <f>SUM(O94:O111)</f>
        <v>538427</v>
      </c>
      <c r="P112" s="457">
        <f t="shared" si="2"/>
        <v>557390</v>
      </c>
      <c r="Q112" s="457">
        <f t="shared" si="2"/>
        <v>554963</v>
      </c>
      <c r="R112" s="457">
        <f t="shared" si="2"/>
        <v>569692</v>
      </c>
      <c r="S112" s="457">
        <f t="shared" si="2"/>
        <v>586872</v>
      </c>
      <c r="T112" s="457">
        <f t="shared" si="2"/>
        <v>603794</v>
      </c>
      <c r="U112" s="224"/>
      <c r="V112" s="224"/>
      <c r="W112" s="224"/>
      <c r="X112" s="224"/>
      <c r="Y112" s="224"/>
      <c r="Z112" s="224"/>
      <c r="AA112" s="224"/>
      <c r="AB112" s="224"/>
      <c r="AC112" s="224"/>
      <c r="AD112" s="224"/>
      <c r="AE112" s="224"/>
      <c r="AF112" s="224"/>
    </row>
    <row r="113" spans="1:20" ht="15" customHeight="1">
      <c r="A113" s="336"/>
      <c r="B113" s="337"/>
      <c r="C113" s="337"/>
      <c r="D113" s="336"/>
      <c r="E113" s="337"/>
      <c r="F113" s="337"/>
      <c r="G113" s="337"/>
      <c r="H113" s="337"/>
      <c r="I113" s="337"/>
      <c r="J113" s="337"/>
      <c r="K113" s="337"/>
      <c r="L113" s="237"/>
      <c r="M113" s="237"/>
      <c r="N113" s="177"/>
      <c r="O113" s="177"/>
      <c r="P113" s="221"/>
      <c r="Q113" s="221"/>
      <c r="R113" s="221"/>
      <c r="S113" s="221"/>
      <c r="T113" s="221"/>
    </row>
    <row r="114" spans="1:20" ht="24" customHeight="1">
      <c r="A114" s="104" t="s">
        <v>434</v>
      </c>
      <c r="B114" s="95"/>
      <c r="C114" s="95"/>
      <c r="D114" s="95"/>
      <c r="E114" s="95"/>
      <c r="F114" s="95"/>
      <c r="G114" s="95"/>
      <c r="H114" s="95"/>
      <c r="I114" s="95"/>
      <c r="J114" s="95"/>
      <c r="K114" s="95"/>
      <c r="L114" s="243"/>
      <c r="M114" s="294"/>
      <c r="N114" s="181"/>
      <c r="O114" s="181"/>
      <c r="P114" s="294"/>
      <c r="Q114" s="294"/>
      <c r="R114" s="294"/>
      <c r="S114" s="294"/>
      <c r="T114" s="294"/>
    </row>
    <row r="115" spans="1:20" ht="24" customHeight="1">
      <c r="A115" s="1" t="s">
        <v>849</v>
      </c>
      <c r="B115" s="103"/>
      <c r="C115" s="103"/>
      <c r="D115" s="1" t="s">
        <v>111</v>
      </c>
      <c r="E115" s="103"/>
      <c r="F115" s="103"/>
      <c r="G115" s="103"/>
      <c r="H115" s="103"/>
      <c r="I115" s="103"/>
      <c r="J115" s="103"/>
      <c r="K115" s="103"/>
      <c r="L115" s="458">
        <v>1683202</v>
      </c>
      <c r="M115" s="451">
        <v>1881771</v>
      </c>
      <c r="N115" s="452">
        <v>1981203</v>
      </c>
      <c r="O115" s="452">
        <v>1950000</v>
      </c>
      <c r="P115" s="451">
        <v>1975199</v>
      </c>
      <c r="Q115" s="451">
        <v>2083937</v>
      </c>
      <c r="R115" s="451">
        <v>2136035</v>
      </c>
      <c r="S115" s="451">
        <v>2200116</v>
      </c>
      <c r="T115" s="451">
        <v>2266119</v>
      </c>
    </row>
    <row r="116" spans="1:20" ht="24" customHeight="1">
      <c r="A116" s="1" t="s">
        <v>576</v>
      </c>
      <c r="B116" s="103"/>
      <c r="C116" s="103"/>
      <c r="D116" s="102" t="s">
        <v>1236</v>
      </c>
      <c r="E116" s="103"/>
      <c r="F116" s="103"/>
      <c r="G116" s="103"/>
      <c r="H116" s="103"/>
      <c r="I116" s="103"/>
      <c r="J116" s="103"/>
      <c r="K116" s="103"/>
      <c r="L116" s="237">
        <v>445280</v>
      </c>
      <c r="M116" s="245">
        <v>474577</v>
      </c>
      <c r="N116" s="178">
        <v>394401</v>
      </c>
      <c r="O116" s="178">
        <v>392000</v>
      </c>
      <c r="P116" s="245">
        <v>525732</v>
      </c>
      <c r="Q116" s="245">
        <v>537561</v>
      </c>
      <c r="R116" s="245">
        <v>551000</v>
      </c>
      <c r="S116" s="245">
        <v>567530</v>
      </c>
      <c r="T116" s="245">
        <v>584556</v>
      </c>
    </row>
    <row r="117" spans="1:20" ht="24" customHeight="1">
      <c r="A117" s="1" t="s">
        <v>108</v>
      </c>
      <c r="B117" s="103"/>
      <c r="C117" s="103"/>
      <c r="D117" s="338" t="s">
        <v>577</v>
      </c>
      <c r="E117" s="344"/>
      <c r="F117" s="344"/>
      <c r="G117" s="344"/>
      <c r="H117" s="344"/>
      <c r="I117" s="344"/>
      <c r="J117" s="344"/>
      <c r="K117" s="344"/>
      <c r="L117" s="238">
        <v>552940</v>
      </c>
      <c r="M117" s="245">
        <v>691635</v>
      </c>
      <c r="N117" s="178">
        <v>664437</v>
      </c>
      <c r="O117" s="178">
        <v>400000</v>
      </c>
      <c r="P117" s="245">
        <v>559921</v>
      </c>
      <c r="Q117" s="245">
        <v>572519</v>
      </c>
      <c r="R117" s="245">
        <v>586832</v>
      </c>
      <c r="S117" s="245">
        <v>604437</v>
      </c>
      <c r="T117" s="245">
        <v>622570</v>
      </c>
    </row>
    <row r="118" spans="1:20" ht="24" customHeight="1">
      <c r="A118" s="1" t="s">
        <v>107</v>
      </c>
      <c r="B118" s="103"/>
      <c r="C118" s="103"/>
      <c r="D118" s="1" t="s">
        <v>110</v>
      </c>
      <c r="E118" s="103"/>
      <c r="F118" s="103"/>
      <c r="G118" s="103"/>
      <c r="H118" s="103"/>
      <c r="I118" s="103"/>
      <c r="J118" s="103"/>
      <c r="K118" s="103"/>
      <c r="L118" s="237">
        <v>162466</v>
      </c>
      <c r="M118" s="245">
        <v>170286</v>
      </c>
      <c r="N118" s="178">
        <v>183567</v>
      </c>
      <c r="O118" s="178">
        <v>170000</v>
      </c>
      <c r="P118" s="245">
        <v>182926</v>
      </c>
      <c r="Q118" s="245">
        <v>187042</v>
      </c>
      <c r="R118" s="245">
        <v>191718</v>
      </c>
      <c r="S118" s="245">
        <v>197470</v>
      </c>
      <c r="T118" s="245">
        <v>203394</v>
      </c>
    </row>
    <row r="119" spans="1:20" ht="24" customHeight="1">
      <c r="A119" s="1" t="s">
        <v>106</v>
      </c>
      <c r="B119" s="103"/>
      <c r="C119" s="103"/>
      <c r="D119" s="1" t="s">
        <v>109</v>
      </c>
      <c r="E119" s="103"/>
      <c r="F119" s="103"/>
      <c r="G119" s="103"/>
      <c r="H119" s="103"/>
      <c r="I119" s="103"/>
      <c r="J119" s="103"/>
      <c r="K119" s="103"/>
      <c r="L119" s="237">
        <v>29460</v>
      </c>
      <c r="M119" s="258">
        <v>26914</v>
      </c>
      <c r="N119" s="177">
        <v>30000</v>
      </c>
      <c r="O119" s="177">
        <v>22500</v>
      </c>
      <c r="P119" s="258">
        <v>30000</v>
      </c>
      <c r="Q119" s="258">
        <v>30000</v>
      </c>
      <c r="R119" s="258">
        <v>30000</v>
      </c>
      <c r="S119" s="258">
        <v>30000</v>
      </c>
      <c r="T119" s="258">
        <v>30000</v>
      </c>
    </row>
    <row r="120" spans="1:20" ht="24" customHeight="1">
      <c r="A120" s="1" t="s">
        <v>105</v>
      </c>
      <c r="B120" s="103"/>
      <c r="C120" s="103"/>
      <c r="D120" s="1" t="s">
        <v>67</v>
      </c>
      <c r="E120" s="103"/>
      <c r="F120" s="103"/>
      <c r="G120" s="103"/>
      <c r="H120" s="103"/>
      <c r="I120" s="103"/>
      <c r="J120" s="103"/>
      <c r="K120" s="103"/>
      <c r="L120" s="237">
        <v>34390</v>
      </c>
      <c r="M120" s="258">
        <v>67160</v>
      </c>
      <c r="N120" s="177">
        <v>70000</v>
      </c>
      <c r="O120" s="177">
        <v>70000</v>
      </c>
      <c r="P120" s="258">
        <v>70000</v>
      </c>
      <c r="Q120" s="258">
        <v>70000</v>
      </c>
      <c r="R120" s="258">
        <v>70000</v>
      </c>
      <c r="S120" s="258">
        <v>70000</v>
      </c>
      <c r="T120" s="258">
        <v>70000</v>
      </c>
    </row>
    <row r="121" spans="1:20" ht="24" customHeight="1">
      <c r="A121" s="1" t="s">
        <v>104</v>
      </c>
      <c r="B121" s="101"/>
      <c r="C121" s="101"/>
      <c r="D121" s="1" t="s">
        <v>14</v>
      </c>
      <c r="E121" s="101"/>
      <c r="F121" s="101"/>
      <c r="G121" s="101"/>
      <c r="H121" s="101"/>
      <c r="I121" s="101"/>
      <c r="J121" s="101"/>
      <c r="K121" s="101"/>
      <c r="L121" s="237">
        <v>92461</v>
      </c>
      <c r="M121" s="258">
        <v>97739</v>
      </c>
      <c r="N121" s="177">
        <v>111000</v>
      </c>
      <c r="O121" s="177">
        <v>111000</v>
      </c>
      <c r="P121" s="258">
        <v>111000</v>
      </c>
      <c r="Q121" s="258">
        <v>111000</v>
      </c>
      <c r="R121" s="258">
        <v>111000</v>
      </c>
      <c r="S121" s="258">
        <v>111000</v>
      </c>
      <c r="T121" s="258">
        <v>111000</v>
      </c>
    </row>
    <row r="122" spans="1:20" ht="24" customHeight="1">
      <c r="A122" s="1" t="s">
        <v>114</v>
      </c>
      <c r="B122" s="101"/>
      <c r="C122" s="101"/>
      <c r="D122" s="1" t="s">
        <v>8</v>
      </c>
      <c r="E122" s="101"/>
      <c r="F122" s="101"/>
      <c r="G122" s="101"/>
      <c r="H122" s="101"/>
      <c r="I122" s="101"/>
      <c r="J122" s="101"/>
      <c r="K122" s="101"/>
      <c r="L122" s="237">
        <v>16262</v>
      </c>
      <c r="M122" s="245">
        <v>16734</v>
      </c>
      <c r="N122" s="177">
        <v>20767</v>
      </c>
      <c r="O122" s="177">
        <v>20000</v>
      </c>
      <c r="P122" s="258">
        <v>19039</v>
      </c>
      <c r="Q122" s="258">
        <v>21416</v>
      </c>
      <c r="R122" s="258">
        <v>22508</v>
      </c>
      <c r="S122" s="258">
        <v>23696</v>
      </c>
      <c r="T122" s="258">
        <v>24407</v>
      </c>
    </row>
    <row r="123" spans="1:20" ht="24" customHeight="1">
      <c r="A123" s="1" t="s">
        <v>113</v>
      </c>
      <c r="B123" s="95"/>
      <c r="C123" s="95"/>
      <c r="D123" s="648" t="s">
        <v>909</v>
      </c>
      <c r="E123" s="648"/>
      <c r="F123" s="648"/>
      <c r="G123" s="648"/>
      <c r="H123" s="648"/>
      <c r="I123" s="648"/>
      <c r="J123" s="648"/>
      <c r="K123" s="648"/>
      <c r="L123" s="237">
        <v>963361</v>
      </c>
      <c r="M123" s="238">
        <v>1111484</v>
      </c>
      <c r="N123" s="179">
        <v>1230604</v>
      </c>
      <c r="O123" s="179">
        <v>1230604</v>
      </c>
      <c r="P123" s="238">
        <v>1334771</v>
      </c>
      <c r="Q123" s="238">
        <v>1434771</v>
      </c>
      <c r="R123" s="238">
        <v>1509771</v>
      </c>
      <c r="S123" s="238">
        <v>1584771</v>
      </c>
      <c r="T123" s="238">
        <v>1634771</v>
      </c>
    </row>
    <row r="124" spans="1:20" ht="24" customHeight="1">
      <c r="A124" s="1" t="s">
        <v>112</v>
      </c>
      <c r="B124" s="101"/>
      <c r="C124" s="101"/>
      <c r="D124" s="1" t="s">
        <v>9</v>
      </c>
      <c r="E124" s="101"/>
      <c r="F124" s="101"/>
      <c r="G124" s="101"/>
      <c r="H124" s="101"/>
      <c r="I124" s="101"/>
      <c r="J124" s="101"/>
      <c r="K124" s="101"/>
      <c r="L124" s="237">
        <v>219536</v>
      </c>
      <c r="M124" s="245">
        <v>247668</v>
      </c>
      <c r="N124" s="178">
        <v>253963</v>
      </c>
      <c r="O124" s="178">
        <v>230000</v>
      </c>
      <c r="P124" s="245">
        <v>257542</v>
      </c>
      <c r="Q124" s="245">
        <v>267768</v>
      </c>
      <c r="R124" s="245">
        <v>274462</v>
      </c>
      <c r="S124" s="245">
        <v>282696</v>
      </c>
      <c r="T124" s="245">
        <v>291177</v>
      </c>
    </row>
    <row r="125" spans="1:20" ht="24" customHeight="1">
      <c r="A125" s="1" t="s">
        <v>454</v>
      </c>
      <c r="B125" s="101"/>
      <c r="C125" s="101"/>
      <c r="D125" s="1" t="s">
        <v>13</v>
      </c>
      <c r="E125" s="101"/>
      <c r="F125" s="101"/>
      <c r="G125" s="101"/>
      <c r="H125" s="101"/>
      <c r="I125" s="101"/>
      <c r="J125" s="101"/>
      <c r="K125" s="101"/>
      <c r="L125" s="237">
        <v>624253</v>
      </c>
      <c r="M125" s="245">
        <v>609034</v>
      </c>
      <c r="N125" s="178">
        <v>648780</v>
      </c>
      <c r="O125" s="178">
        <v>577674</v>
      </c>
      <c r="P125" s="245">
        <v>572407</v>
      </c>
      <c r="Q125" s="258">
        <v>642189</v>
      </c>
      <c r="R125" s="258">
        <v>693564</v>
      </c>
      <c r="S125" s="258">
        <v>749049</v>
      </c>
      <c r="T125" s="258">
        <v>808973</v>
      </c>
    </row>
    <row r="126" spans="1:20" ht="24" customHeight="1">
      <c r="A126" s="1" t="s">
        <v>455</v>
      </c>
      <c r="B126" s="101"/>
      <c r="C126" s="101"/>
      <c r="D126" s="1" t="s">
        <v>163</v>
      </c>
      <c r="E126" s="101"/>
      <c r="F126" s="101"/>
      <c r="G126" s="101"/>
      <c r="H126" s="101"/>
      <c r="I126" s="101"/>
      <c r="J126" s="101"/>
      <c r="K126" s="101"/>
      <c r="L126" s="237">
        <v>2281</v>
      </c>
      <c r="M126" s="245">
        <v>2557</v>
      </c>
      <c r="N126" s="178">
        <v>2714</v>
      </c>
      <c r="O126" s="178">
        <v>2562</v>
      </c>
      <c r="P126" s="245">
        <v>4269</v>
      </c>
      <c r="Q126" s="258">
        <v>4396</v>
      </c>
      <c r="R126" s="258">
        <v>4440</v>
      </c>
      <c r="S126" s="258">
        <v>4484</v>
      </c>
      <c r="T126" s="258">
        <v>4529</v>
      </c>
    </row>
    <row r="127" spans="1:20" ht="24" customHeight="1">
      <c r="A127" s="1" t="s">
        <v>456</v>
      </c>
      <c r="B127" s="101"/>
      <c r="C127" s="101"/>
      <c r="D127" s="1" t="s">
        <v>472</v>
      </c>
      <c r="E127" s="101"/>
      <c r="F127" s="101"/>
      <c r="G127" s="101"/>
      <c r="H127" s="101"/>
      <c r="I127" s="101"/>
      <c r="J127" s="101"/>
      <c r="K127" s="101"/>
      <c r="L127" s="237">
        <v>46051</v>
      </c>
      <c r="M127" s="245">
        <v>43911</v>
      </c>
      <c r="N127" s="178">
        <v>41677</v>
      </c>
      <c r="O127" s="178">
        <v>37278</v>
      </c>
      <c r="P127" s="245">
        <v>39409</v>
      </c>
      <c r="Q127" s="258">
        <v>43071</v>
      </c>
      <c r="R127" s="258">
        <v>45225</v>
      </c>
      <c r="S127" s="258">
        <v>47486</v>
      </c>
      <c r="T127" s="258">
        <v>49860</v>
      </c>
    </row>
    <row r="128" spans="1:20" ht="24" customHeight="1">
      <c r="A128" s="1" t="s">
        <v>476</v>
      </c>
      <c r="B128" s="101"/>
      <c r="C128" s="101"/>
      <c r="D128" s="1" t="s">
        <v>474</v>
      </c>
      <c r="E128" s="101"/>
      <c r="F128" s="101"/>
      <c r="G128" s="101"/>
      <c r="H128" s="101"/>
      <c r="I128" s="101"/>
      <c r="J128" s="101"/>
      <c r="K128" s="101"/>
      <c r="L128" s="237">
        <v>6408</v>
      </c>
      <c r="M128" s="245">
        <v>6212</v>
      </c>
      <c r="N128" s="177">
        <v>6602</v>
      </c>
      <c r="O128" s="178">
        <v>6065</v>
      </c>
      <c r="P128" s="258">
        <v>5987</v>
      </c>
      <c r="Q128" s="258">
        <v>6417</v>
      </c>
      <c r="R128" s="258">
        <v>6610</v>
      </c>
      <c r="S128" s="258">
        <v>6808</v>
      </c>
      <c r="T128" s="258">
        <v>7012</v>
      </c>
    </row>
    <row r="129" spans="1:20" ht="24" customHeight="1">
      <c r="A129" s="1" t="s">
        <v>188</v>
      </c>
      <c r="B129" s="95"/>
      <c r="C129" s="95"/>
      <c r="D129" s="338" t="s">
        <v>89</v>
      </c>
      <c r="E129" s="95"/>
      <c r="F129" s="95"/>
      <c r="G129" s="95"/>
      <c r="H129" s="95"/>
      <c r="I129" s="95"/>
      <c r="J129" s="95"/>
      <c r="K129" s="95"/>
      <c r="L129" s="237">
        <v>10050</v>
      </c>
      <c r="M129" s="258">
        <v>8444</v>
      </c>
      <c r="N129" s="177">
        <v>15000</v>
      </c>
      <c r="O129" s="177">
        <v>15000</v>
      </c>
      <c r="P129" s="258">
        <v>13350</v>
      </c>
      <c r="Q129" s="258">
        <v>3750</v>
      </c>
      <c r="R129" s="258">
        <v>0</v>
      </c>
      <c r="S129" s="258">
        <v>0</v>
      </c>
      <c r="T129" s="258">
        <v>0</v>
      </c>
    </row>
    <row r="130" spans="1:20" ht="24" customHeight="1">
      <c r="A130" s="1" t="s">
        <v>218</v>
      </c>
      <c r="B130" s="95"/>
      <c r="C130" s="95"/>
      <c r="D130" s="338" t="s">
        <v>217</v>
      </c>
      <c r="E130" s="95"/>
      <c r="F130" s="95"/>
      <c r="G130" s="95"/>
      <c r="H130" s="95"/>
      <c r="I130" s="95"/>
      <c r="J130" s="95"/>
      <c r="K130" s="95"/>
      <c r="L130" s="237">
        <v>9846</v>
      </c>
      <c r="M130" s="258">
        <v>5611</v>
      </c>
      <c r="N130" s="177">
        <v>17250</v>
      </c>
      <c r="O130" s="177">
        <v>17250</v>
      </c>
      <c r="P130" s="340">
        <v>5780</v>
      </c>
      <c r="Q130" s="258">
        <v>7780</v>
      </c>
      <c r="R130" s="258">
        <v>18000</v>
      </c>
      <c r="S130" s="258">
        <v>8000</v>
      </c>
      <c r="T130" s="340">
        <v>6000</v>
      </c>
    </row>
    <row r="131" spans="1:20" ht="24" customHeight="1">
      <c r="A131" s="1" t="s">
        <v>189</v>
      </c>
      <c r="B131" s="95"/>
      <c r="C131" s="95"/>
      <c r="D131" s="1" t="s">
        <v>123</v>
      </c>
      <c r="E131" s="95"/>
      <c r="F131" s="95"/>
      <c r="G131" s="95"/>
      <c r="H131" s="95"/>
      <c r="I131" s="95"/>
      <c r="J131" s="95"/>
      <c r="K131" s="95"/>
      <c r="L131" s="237">
        <v>27103</v>
      </c>
      <c r="M131" s="258">
        <v>14767</v>
      </c>
      <c r="N131" s="177">
        <v>25500</v>
      </c>
      <c r="O131" s="177">
        <v>25500</v>
      </c>
      <c r="P131" s="258">
        <v>24500</v>
      </c>
      <c r="Q131" s="258">
        <v>24500</v>
      </c>
      <c r="R131" s="258">
        <v>24500</v>
      </c>
      <c r="S131" s="258">
        <v>24500</v>
      </c>
      <c r="T131" s="258">
        <v>24500</v>
      </c>
    </row>
    <row r="132" spans="1:20" ht="24" customHeight="1">
      <c r="A132" s="1" t="s">
        <v>121</v>
      </c>
      <c r="B132" s="95"/>
      <c r="C132" s="95"/>
      <c r="D132" s="1" t="s">
        <v>855</v>
      </c>
      <c r="E132" s="95"/>
      <c r="F132" s="95"/>
      <c r="G132" s="95"/>
      <c r="H132" s="95"/>
      <c r="I132" s="95"/>
      <c r="J132" s="95"/>
      <c r="K132" s="95"/>
      <c r="L132" s="237">
        <v>1713</v>
      </c>
      <c r="M132" s="258">
        <v>1938</v>
      </c>
      <c r="N132" s="177">
        <v>10000</v>
      </c>
      <c r="O132" s="177">
        <v>2000</v>
      </c>
      <c r="P132" s="258">
        <v>10000</v>
      </c>
      <c r="Q132" s="258">
        <v>10000</v>
      </c>
      <c r="R132" s="258">
        <v>10000</v>
      </c>
      <c r="S132" s="258">
        <v>10000</v>
      </c>
      <c r="T132" s="258">
        <v>10000</v>
      </c>
    </row>
    <row r="133" spans="1:20" ht="24" customHeight="1">
      <c r="A133" s="1" t="s">
        <v>811</v>
      </c>
      <c r="B133" s="95"/>
      <c r="C133" s="95"/>
      <c r="D133" s="1" t="s">
        <v>812</v>
      </c>
      <c r="E133" s="95"/>
      <c r="F133" s="95"/>
      <c r="G133" s="95"/>
      <c r="H133" s="95"/>
      <c r="I133" s="95"/>
      <c r="J133" s="95"/>
      <c r="K133" s="95"/>
      <c r="L133" s="237">
        <v>77158</v>
      </c>
      <c r="M133" s="258">
        <v>24032</v>
      </c>
      <c r="N133" s="177">
        <v>88344</v>
      </c>
      <c r="O133" s="177">
        <v>218344</v>
      </c>
      <c r="P133" s="258">
        <v>91732</v>
      </c>
      <c r="Q133" s="258">
        <v>215950</v>
      </c>
      <c r="R133" s="258">
        <v>150950</v>
      </c>
      <c r="S133" s="258">
        <v>150950</v>
      </c>
      <c r="T133" s="258">
        <v>215950</v>
      </c>
    </row>
    <row r="134" spans="1:20" ht="24" customHeight="1">
      <c r="A134" s="1" t="s">
        <v>1102</v>
      </c>
      <c r="B134" s="95"/>
      <c r="C134" s="95"/>
      <c r="D134" s="349" t="s">
        <v>1100</v>
      </c>
      <c r="E134" s="95"/>
      <c r="F134" s="95"/>
      <c r="G134" s="95"/>
      <c r="H134" s="95"/>
      <c r="I134" s="95"/>
      <c r="J134" s="95"/>
      <c r="K134" s="95"/>
      <c r="L134" s="239">
        <v>6115</v>
      </c>
      <c r="M134" s="245">
        <v>15714</v>
      </c>
      <c r="N134" s="178">
        <v>0</v>
      </c>
      <c r="O134" s="178">
        <v>0</v>
      </c>
      <c r="P134" s="245">
        <v>3336</v>
      </c>
      <c r="Q134" s="245">
        <v>19043</v>
      </c>
      <c r="R134" s="245">
        <v>2729</v>
      </c>
      <c r="S134" s="245">
        <v>3645</v>
      </c>
      <c r="T134" s="245">
        <v>14456</v>
      </c>
    </row>
    <row r="135" spans="1:20" ht="24" customHeight="1">
      <c r="A135" s="1" t="s">
        <v>120</v>
      </c>
      <c r="B135" s="95"/>
      <c r="C135" s="95"/>
      <c r="D135" s="1" t="s">
        <v>856</v>
      </c>
      <c r="E135" s="95"/>
      <c r="F135" s="95"/>
      <c r="G135" s="95"/>
      <c r="H135" s="95"/>
      <c r="I135" s="95"/>
      <c r="J135" s="95"/>
      <c r="K135" s="95"/>
      <c r="L135" s="237">
        <v>3402</v>
      </c>
      <c r="M135" s="258">
        <v>5243</v>
      </c>
      <c r="N135" s="177">
        <v>5000</v>
      </c>
      <c r="O135" s="177">
        <v>5000</v>
      </c>
      <c r="P135" s="221">
        <v>5000</v>
      </c>
      <c r="Q135" s="221">
        <v>5000</v>
      </c>
      <c r="R135" s="221">
        <v>5000</v>
      </c>
      <c r="S135" s="221">
        <v>5000</v>
      </c>
      <c r="T135" s="221">
        <v>5000</v>
      </c>
    </row>
    <row r="136" spans="1:20" ht="24" customHeight="1">
      <c r="A136" s="1" t="s">
        <v>119</v>
      </c>
      <c r="B136" s="95"/>
      <c r="C136" s="95"/>
      <c r="D136" s="1" t="s">
        <v>211</v>
      </c>
      <c r="E136" s="95"/>
      <c r="F136" s="95"/>
      <c r="G136" s="95"/>
      <c r="H136" s="95"/>
      <c r="I136" s="95"/>
      <c r="J136" s="95"/>
      <c r="K136" s="95"/>
      <c r="L136" s="237">
        <v>42738</v>
      </c>
      <c r="M136" s="258">
        <v>45828</v>
      </c>
      <c r="N136" s="178">
        <v>42000</v>
      </c>
      <c r="O136" s="178">
        <v>42000</v>
      </c>
      <c r="P136" s="245">
        <v>43500</v>
      </c>
      <c r="Q136" s="245">
        <v>43500</v>
      </c>
      <c r="R136" s="245">
        <v>43500</v>
      </c>
      <c r="S136" s="245">
        <v>43500</v>
      </c>
      <c r="T136" s="245">
        <v>43500</v>
      </c>
    </row>
    <row r="137" spans="1:20" ht="24" customHeight="1">
      <c r="A137" s="1" t="s">
        <v>118</v>
      </c>
      <c r="B137" s="95"/>
      <c r="C137" s="95"/>
      <c r="D137" s="1" t="s">
        <v>86</v>
      </c>
      <c r="E137" s="95"/>
      <c r="F137" s="95"/>
      <c r="G137" s="95"/>
      <c r="H137" s="95"/>
      <c r="I137" s="95"/>
      <c r="J137" s="95"/>
      <c r="K137" s="95"/>
      <c r="L137" s="237">
        <v>1187</v>
      </c>
      <c r="M137" s="258">
        <v>998</v>
      </c>
      <c r="N137" s="177">
        <v>1200</v>
      </c>
      <c r="O137" s="177">
        <v>1200</v>
      </c>
      <c r="P137" s="221">
        <v>1200</v>
      </c>
      <c r="Q137" s="221">
        <v>1200</v>
      </c>
      <c r="R137" s="221">
        <v>1200</v>
      </c>
      <c r="S137" s="221">
        <v>1200</v>
      </c>
      <c r="T137" s="221">
        <v>1200</v>
      </c>
    </row>
    <row r="138" spans="1:20" ht="24" customHeight="1">
      <c r="A138" s="1" t="s">
        <v>190</v>
      </c>
      <c r="B138" s="95"/>
      <c r="C138" s="95"/>
      <c r="D138" s="338" t="s">
        <v>857</v>
      </c>
      <c r="E138" s="95"/>
      <c r="F138" s="95"/>
      <c r="G138" s="95"/>
      <c r="H138" s="95"/>
      <c r="I138" s="95"/>
      <c r="J138" s="95"/>
      <c r="K138" s="95"/>
      <c r="L138" s="237">
        <v>10490</v>
      </c>
      <c r="M138" s="258">
        <v>12713</v>
      </c>
      <c r="N138" s="177">
        <v>10700</v>
      </c>
      <c r="O138" s="177">
        <v>12000</v>
      </c>
      <c r="P138" s="221">
        <v>10700</v>
      </c>
      <c r="Q138" s="221">
        <v>10700</v>
      </c>
      <c r="R138" s="221">
        <v>10700</v>
      </c>
      <c r="S138" s="221">
        <v>10700</v>
      </c>
      <c r="T138" s="221">
        <v>10700</v>
      </c>
    </row>
    <row r="139" spans="1:20" ht="24" customHeight="1">
      <c r="A139" s="338" t="s">
        <v>117</v>
      </c>
      <c r="B139" s="95"/>
      <c r="C139" s="95"/>
      <c r="D139" s="338" t="s">
        <v>10</v>
      </c>
      <c r="E139" s="95"/>
      <c r="F139" s="95"/>
      <c r="G139" s="95"/>
      <c r="H139" s="95"/>
      <c r="I139" s="95"/>
      <c r="J139" s="95"/>
      <c r="K139" s="95"/>
      <c r="L139" s="237">
        <v>21328</v>
      </c>
      <c r="M139" s="258">
        <v>27228</v>
      </c>
      <c r="N139" s="177">
        <v>36750</v>
      </c>
      <c r="O139" s="177">
        <v>36750</v>
      </c>
      <c r="P139" s="258">
        <v>39950</v>
      </c>
      <c r="Q139" s="258">
        <v>39950</v>
      </c>
      <c r="R139" s="258">
        <v>39950</v>
      </c>
      <c r="S139" s="258">
        <v>39950</v>
      </c>
      <c r="T139" s="258">
        <v>39950</v>
      </c>
    </row>
    <row r="140" spans="1:20" ht="24" customHeight="1">
      <c r="A140" s="1" t="s">
        <v>116</v>
      </c>
      <c r="B140" s="95"/>
      <c r="C140" s="95"/>
      <c r="D140" s="1" t="s">
        <v>804</v>
      </c>
      <c r="E140" s="95"/>
      <c r="F140" s="95"/>
      <c r="G140" s="95"/>
      <c r="H140" s="95"/>
      <c r="I140" s="95"/>
      <c r="J140" s="95"/>
      <c r="K140" s="95"/>
      <c r="L140" s="237">
        <v>12925</v>
      </c>
      <c r="M140" s="258">
        <v>16265</v>
      </c>
      <c r="N140" s="177">
        <v>20000</v>
      </c>
      <c r="O140" s="177">
        <v>20000</v>
      </c>
      <c r="P140" s="258">
        <v>20750</v>
      </c>
      <c r="Q140" s="258">
        <v>20750</v>
      </c>
      <c r="R140" s="258">
        <v>20750</v>
      </c>
      <c r="S140" s="258">
        <v>20750</v>
      </c>
      <c r="T140" s="258">
        <v>20750</v>
      </c>
    </row>
    <row r="141" spans="1:20" ht="24" customHeight="1">
      <c r="A141" s="1" t="s">
        <v>115</v>
      </c>
      <c r="B141" s="95"/>
      <c r="C141" s="95"/>
      <c r="D141" s="1" t="s">
        <v>1019</v>
      </c>
      <c r="E141" s="95"/>
      <c r="F141" s="101"/>
      <c r="G141" s="101"/>
      <c r="H141" s="101"/>
      <c r="I141" s="101"/>
      <c r="J141" s="101"/>
      <c r="K141" s="101"/>
      <c r="L141" s="237">
        <v>0</v>
      </c>
      <c r="M141" s="258">
        <v>0</v>
      </c>
      <c r="N141" s="177">
        <v>2000</v>
      </c>
      <c r="O141" s="177">
        <v>2000</v>
      </c>
      <c r="P141" s="221">
        <v>2000</v>
      </c>
      <c r="Q141" s="221">
        <v>2000</v>
      </c>
      <c r="R141" s="221">
        <v>2000</v>
      </c>
      <c r="S141" s="221">
        <v>2000</v>
      </c>
      <c r="T141" s="221">
        <v>2000</v>
      </c>
    </row>
    <row r="142" spans="1:20" ht="24" customHeight="1">
      <c r="A142" s="1" t="s">
        <v>229</v>
      </c>
      <c r="B142" s="95"/>
      <c r="C142" s="95"/>
      <c r="D142" s="1" t="s">
        <v>1002</v>
      </c>
      <c r="E142" s="95"/>
      <c r="F142" s="95"/>
      <c r="G142" s="95"/>
      <c r="H142" s="95"/>
      <c r="I142" s="95"/>
      <c r="J142" s="95"/>
      <c r="K142" s="95"/>
      <c r="L142" s="237">
        <v>3717</v>
      </c>
      <c r="M142" s="258">
        <v>4000</v>
      </c>
      <c r="N142" s="177">
        <v>4000</v>
      </c>
      <c r="O142" s="177">
        <v>4000</v>
      </c>
      <c r="P142" s="258">
        <v>4600</v>
      </c>
      <c r="Q142" s="258">
        <v>4600</v>
      </c>
      <c r="R142" s="258">
        <v>4600</v>
      </c>
      <c r="S142" s="258">
        <v>4600</v>
      </c>
      <c r="T142" s="258">
        <v>4600</v>
      </c>
    </row>
    <row r="143" spans="1:20" ht="24" customHeight="1">
      <c r="A143" s="1" t="s">
        <v>525</v>
      </c>
      <c r="B143" s="101"/>
      <c r="C143" s="101"/>
      <c r="D143" s="338" t="s">
        <v>83</v>
      </c>
      <c r="E143" s="101"/>
      <c r="F143" s="95"/>
      <c r="G143" s="95"/>
      <c r="H143" s="95"/>
      <c r="I143" s="95"/>
      <c r="J143" s="95"/>
      <c r="K143" s="95"/>
      <c r="L143" s="237">
        <v>5702</v>
      </c>
      <c r="M143" s="258">
        <v>5205</v>
      </c>
      <c r="N143" s="178">
        <v>5600</v>
      </c>
      <c r="O143" s="178">
        <v>5600</v>
      </c>
      <c r="P143" s="240">
        <v>5600</v>
      </c>
      <c r="Q143" s="240">
        <v>5600</v>
      </c>
      <c r="R143" s="240">
        <v>5600</v>
      </c>
      <c r="S143" s="240">
        <v>5600</v>
      </c>
      <c r="T143" s="240">
        <v>5600</v>
      </c>
    </row>
    <row r="144" spans="1:20" ht="24" customHeight="1">
      <c r="A144" s="1" t="s">
        <v>1031</v>
      </c>
      <c r="B144" s="95"/>
      <c r="C144" s="95"/>
      <c r="D144" s="168" t="s">
        <v>84</v>
      </c>
      <c r="E144" s="95"/>
      <c r="F144" s="95"/>
      <c r="G144" s="95"/>
      <c r="H144" s="95"/>
      <c r="I144" s="95"/>
      <c r="J144" s="95"/>
      <c r="K144" s="95"/>
      <c r="L144" s="239">
        <v>11416</v>
      </c>
      <c r="M144" s="245">
        <v>11607</v>
      </c>
      <c r="N144" s="178">
        <v>12181</v>
      </c>
      <c r="O144" s="178">
        <v>13089</v>
      </c>
      <c r="P144" s="245">
        <v>13806</v>
      </c>
      <c r="Q144" s="245">
        <v>14220</v>
      </c>
      <c r="R144" s="245">
        <v>14647</v>
      </c>
      <c r="S144" s="245">
        <v>15086</v>
      </c>
      <c r="T144" s="245">
        <v>15539</v>
      </c>
    </row>
    <row r="145" spans="1:32" ht="24" customHeight="1">
      <c r="A145" s="1" t="s">
        <v>200</v>
      </c>
      <c r="B145" s="95"/>
      <c r="C145" s="95"/>
      <c r="D145" s="1" t="s">
        <v>859</v>
      </c>
      <c r="E145" s="95"/>
      <c r="F145" s="95"/>
      <c r="G145" s="95"/>
      <c r="H145" s="95"/>
      <c r="I145" s="95"/>
      <c r="J145" s="95"/>
      <c r="K145" s="95"/>
      <c r="L145" s="237">
        <v>43635</v>
      </c>
      <c r="M145" s="258">
        <v>49370</v>
      </c>
      <c r="N145" s="177">
        <v>60000</v>
      </c>
      <c r="O145" s="177">
        <v>60000</v>
      </c>
      <c r="P145" s="221">
        <v>60000</v>
      </c>
      <c r="Q145" s="221">
        <v>60000</v>
      </c>
      <c r="R145" s="221">
        <v>60000</v>
      </c>
      <c r="S145" s="221">
        <v>60000</v>
      </c>
      <c r="T145" s="221">
        <v>60000</v>
      </c>
    </row>
    <row r="146" spans="1:32" ht="24" customHeight="1">
      <c r="A146" s="1" t="s">
        <v>128</v>
      </c>
      <c r="B146" s="95"/>
      <c r="C146" s="95"/>
      <c r="D146" s="338" t="s">
        <v>91</v>
      </c>
      <c r="E146" s="95"/>
      <c r="F146" s="95"/>
      <c r="G146" s="95"/>
      <c r="H146" s="95"/>
      <c r="I146" s="95"/>
      <c r="J146" s="95"/>
      <c r="K146" s="95"/>
      <c r="L146" s="237">
        <v>29110</v>
      </c>
      <c r="M146" s="258">
        <v>22820</v>
      </c>
      <c r="N146" s="177">
        <v>15000</v>
      </c>
      <c r="O146" s="177">
        <v>15000</v>
      </c>
      <c r="P146" s="221">
        <v>15000</v>
      </c>
      <c r="Q146" s="221">
        <v>15000</v>
      </c>
      <c r="R146" s="221">
        <v>15000</v>
      </c>
      <c r="S146" s="221">
        <v>15000</v>
      </c>
      <c r="T146" s="221">
        <v>15000</v>
      </c>
    </row>
    <row r="147" spans="1:32" ht="24" customHeight="1">
      <c r="A147" s="1" t="s">
        <v>127</v>
      </c>
      <c r="B147" s="95"/>
      <c r="C147" s="95"/>
      <c r="D147" s="1" t="s">
        <v>11</v>
      </c>
      <c r="E147" s="95"/>
      <c r="F147" s="95"/>
      <c r="G147" s="95"/>
      <c r="H147" s="95"/>
      <c r="I147" s="95"/>
      <c r="J147" s="95"/>
      <c r="K147" s="95"/>
      <c r="L147" s="237">
        <v>2665</v>
      </c>
      <c r="M147" s="258">
        <v>2865</v>
      </c>
      <c r="N147" s="177">
        <v>4500</v>
      </c>
      <c r="O147" s="177">
        <v>4500</v>
      </c>
      <c r="P147" s="221">
        <v>4500</v>
      </c>
      <c r="Q147" s="221">
        <v>4500</v>
      </c>
      <c r="R147" s="221">
        <v>4500</v>
      </c>
      <c r="S147" s="221">
        <v>4500</v>
      </c>
      <c r="T147" s="221">
        <v>4500</v>
      </c>
    </row>
    <row r="148" spans="1:32" ht="24" customHeight="1">
      <c r="A148" s="1" t="s">
        <v>126</v>
      </c>
      <c r="B148" s="95"/>
      <c r="C148" s="95"/>
      <c r="D148" s="1" t="s">
        <v>12</v>
      </c>
      <c r="E148" s="95"/>
      <c r="F148" s="95"/>
      <c r="G148" s="95"/>
      <c r="H148" s="95"/>
      <c r="I148" s="95"/>
      <c r="J148" s="95"/>
      <c r="K148" s="95"/>
      <c r="L148" s="238">
        <v>79069</v>
      </c>
      <c r="M148" s="258">
        <v>19864</v>
      </c>
      <c r="N148" s="177">
        <v>16500</v>
      </c>
      <c r="O148" s="177">
        <v>16500</v>
      </c>
      <c r="P148" s="221">
        <v>16500</v>
      </c>
      <c r="Q148" s="221">
        <v>16500</v>
      </c>
      <c r="R148" s="221">
        <v>16500</v>
      </c>
      <c r="S148" s="221">
        <v>16500</v>
      </c>
      <c r="T148" s="221">
        <v>16500</v>
      </c>
    </row>
    <row r="149" spans="1:32" ht="24" customHeight="1">
      <c r="A149" s="1" t="s">
        <v>579</v>
      </c>
      <c r="B149" s="95"/>
      <c r="C149" s="95"/>
      <c r="D149" s="1" t="s">
        <v>580</v>
      </c>
      <c r="E149" s="95"/>
      <c r="F149" s="95"/>
      <c r="G149" s="95"/>
      <c r="H149" s="95"/>
      <c r="I149" s="95"/>
      <c r="J149" s="95"/>
      <c r="K149" s="95"/>
      <c r="L149" s="237">
        <v>1446</v>
      </c>
      <c r="M149" s="258">
        <v>1579</v>
      </c>
      <c r="N149" s="177">
        <v>1500</v>
      </c>
      <c r="O149" s="177">
        <v>1500</v>
      </c>
      <c r="P149" s="258">
        <v>3000</v>
      </c>
      <c r="Q149" s="258">
        <v>3000</v>
      </c>
      <c r="R149" s="258">
        <v>3000</v>
      </c>
      <c r="S149" s="258">
        <v>3000</v>
      </c>
      <c r="T149" s="258">
        <v>3000</v>
      </c>
    </row>
    <row r="150" spans="1:32" ht="24" customHeight="1">
      <c r="A150" s="1" t="s">
        <v>206</v>
      </c>
      <c r="B150" s="95"/>
      <c r="C150" s="95"/>
      <c r="D150" s="1" t="s">
        <v>1202</v>
      </c>
      <c r="E150" s="95"/>
      <c r="F150" s="95"/>
      <c r="G150" s="95"/>
      <c r="H150" s="95"/>
      <c r="I150" s="95"/>
      <c r="J150" s="95"/>
      <c r="K150" s="95"/>
      <c r="L150" s="237">
        <v>7350</v>
      </c>
      <c r="M150" s="258">
        <v>4659</v>
      </c>
      <c r="N150" s="177">
        <v>3850</v>
      </c>
      <c r="O150" s="177">
        <v>3850</v>
      </c>
      <c r="P150" s="258">
        <v>4550</v>
      </c>
      <c r="Q150" s="258">
        <v>1950</v>
      </c>
      <c r="R150" s="258">
        <v>7800</v>
      </c>
      <c r="S150" s="258">
        <v>5200</v>
      </c>
      <c r="T150" s="258">
        <v>5200</v>
      </c>
    </row>
    <row r="151" spans="1:32" ht="24" customHeight="1">
      <c r="A151" s="1" t="s">
        <v>125</v>
      </c>
      <c r="B151" s="95"/>
      <c r="C151" s="95"/>
      <c r="D151" s="1" t="s">
        <v>130</v>
      </c>
      <c r="E151" s="95"/>
      <c r="F151" s="95"/>
      <c r="G151" s="95"/>
      <c r="H151" s="95"/>
      <c r="I151" s="95"/>
      <c r="J151" s="95"/>
      <c r="K151" s="95"/>
      <c r="L151" s="237">
        <v>54704</v>
      </c>
      <c r="M151" s="258">
        <v>55494</v>
      </c>
      <c r="N151" s="177">
        <v>63130</v>
      </c>
      <c r="O151" s="177">
        <v>58269</v>
      </c>
      <c r="P151" s="258">
        <v>62348</v>
      </c>
      <c r="Q151" s="258">
        <v>66712</v>
      </c>
      <c r="R151" s="258">
        <v>71382</v>
      </c>
      <c r="S151" s="258">
        <v>76379</v>
      </c>
      <c r="T151" s="258">
        <v>81726</v>
      </c>
    </row>
    <row r="152" spans="1:32" ht="24" customHeight="1">
      <c r="A152" s="1" t="s">
        <v>124</v>
      </c>
      <c r="B152" s="95"/>
      <c r="C152" s="95"/>
      <c r="D152" s="1" t="s">
        <v>129</v>
      </c>
      <c r="E152" s="95"/>
      <c r="F152" s="95"/>
      <c r="G152" s="95"/>
      <c r="H152" s="95"/>
      <c r="I152" s="95"/>
      <c r="J152" s="95"/>
      <c r="K152" s="95"/>
      <c r="L152" s="241">
        <v>9915</v>
      </c>
      <c r="M152" s="287">
        <v>9848</v>
      </c>
      <c r="N152" s="180">
        <v>9000</v>
      </c>
      <c r="O152" s="180">
        <v>9000</v>
      </c>
      <c r="P152" s="242">
        <v>9000</v>
      </c>
      <c r="Q152" s="242">
        <v>9000</v>
      </c>
      <c r="R152" s="242">
        <v>9000</v>
      </c>
      <c r="S152" s="242">
        <v>9000</v>
      </c>
      <c r="T152" s="242">
        <v>9000</v>
      </c>
    </row>
    <row r="153" spans="1:32" s="95" customFormat="1" ht="24" customHeight="1">
      <c r="A153" s="1"/>
      <c r="B153" s="627" t="s">
        <v>1289</v>
      </c>
      <c r="C153" s="627"/>
      <c r="D153" s="627"/>
      <c r="E153" s="627"/>
      <c r="F153" s="627"/>
      <c r="G153" s="627"/>
      <c r="H153" s="627"/>
      <c r="I153" s="627"/>
      <c r="J153" s="627"/>
      <c r="K153" s="627"/>
      <c r="L153" s="459">
        <f>SUM(L115:L152)</f>
        <v>5351135</v>
      </c>
      <c r="M153" s="459">
        <f>SUM(M115:M152)</f>
        <v>5813774</v>
      </c>
      <c r="N153" s="460">
        <f>SUM(N115:N152)</f>
        <v>6108720</v>
      </c>
      <c r="O153" s="460">
        <f>SUM(O115:O152)</f>
        <v>5808035</v>
      </c>
      <c r="P153" s="459">
        <f>SUM(P115:P152)</f>
        <v>6158904</v>
      </c>
      <c r="Q153" s="459">
        <f>SUM(Q115:Q152)</f>
        <v>6617292</v>
      </c>
      <c r="R153" s="459">
        <f>SUM(R115:R152)</f>
        <v>6774473</v>
      </c>
      <c r="S153" s="459">
        <f>SUM(S115:S152)</f>
        <v>7014603</v>
      </c>
      <c r="T153" s="459">
        <f>SUM(T115:T152)</f>
        <v>7323039</v>
      </c>
      <c r="U153" s="224"/>
      <c r="V153" s="224"/>
      <c r="W153" s="224"/>
      <c r="X153" s="224"/>
      <c r="Y153" s="224"/>
      <c r="Z153" s="224"/>
      <c r="AA153" s="224"/>
      <c r="AB153" s="224"/>
      <c r="AC153" s="224"/>
      <c r="AD153" s="224"/>
      <c r="AE153" s="224"/>
      <c r="AF153" s="224"/>
    </row>
    <row r="154" spans="1:32" ht="15" customHeight="1">
      <c r="A154" s="336"/>
      <c r="B154" s="337"/>
      <c r="C154" s="337"/>
      <c r="D154" s="336"/>
      <c r="E154" s="337"/>
      <c r="F154" s="337"/>
      <c r="G154" s="337"/>
      <c r="H154" s="337"/>
      <c r="I154" s="337"/>
      <c r="J154" s="337"/>
      <c r="K154" s="337"/>
      <c r="L154" s="237"/>
      <c r="M154" s="237"/>
      <c r="N154" s="177"/>
      <c r="O154" s="177"/>
      <c r="P154" s="221"/>
      <c r="Q154" s="221"/>
      <c r="R154" s="221"/>
      <c r="S154" s="221"/>
      <c r="T154" s="221"/>
    </row>
    <row r="155" spans="1:32" ht="24" customHeight="1">
      <c r="A155" s="104" t="s">
        <v>487</v>
      </c>
      <c r="B155" s="95"/>
      <c r="C155" s="95"/>
      <c r="D155" s="95"/>
      <c r="E155" s="95"/>
      <c r="F155" s="95"/>
      <c r="G155" s="95"/>
      <c r="H155" s="95"/>
      <c r="I155" s="95"/>
      <c r="J155" s="95"/>
      <c r="K155" s="95"/>
      <c r="L155" s="243"/>
      <c r="M155" s="243"/>
      <c r="N155" s="181"/>
      <c r="O155" s="181"/>
      <c r="P155" s="236"/>
      <c r="Q155" s="236"/>
      <c r="R155" s="236"/>
      <c r="S155" s="236"/>
      <c r="T155" s="236"/>
    </row>
    <row r="156" spans="1:32" ht="24" customHeight="1">
      <c r="A156" s="1" t="s">
        <v>131</v>
      </c>
      <c r="B156" s="101"/>
      <c r="C156" s="101"/>
      <c r="D156" s="1" t="s">
        <v>747</v>
      </c>
      <c r="E156" s="101"/>
      <c r="F156" s="101"/>
      <c r="G156" s="101"/>
      <c r="H156" s="101"/>
      <c r="I156" s="101"/>
      <c r="J156" s="101"/>
      <c r="K156" s="101"/>
      <c r="L156" s="450">
        <v>467435</v>
      </c>
      <c r="M156" s="451">
        <v>507395</v>
      </c>
      <c r="N156" s="452">
        <v>535995</v>
      </c>
      <c r="O156" s="452">
        <v>533500</v>
      </c>
      <c r="P156" s="451">
        <v>561611</v>
      </c>
      <c r="Q156" s="451">
        <v>574247</v>
      </c>
      <c r="R156" s="451">
        <v>588603</v>
      </c>
      <c r="S156" s="451">
        <v>606261</v>
      </c>
      <c r="T156" s="451">
        <v>624449</v>
      </c>
    </row>
    <row r="157" spans="1:32" ht="24" customHeight="1">
      <c r="A157" s="1" t="s">
        <v>133</v>
      </c>
      <c r="B157" s="101"/>
      <c r="C157" s="101"/>
      <c r="D157" s="1" t="s">
        <v>8</v>
      </c>
      <c r="E157" s="101"/>
      <c r="F157" s="101"/>
      <c r="G157" s="101"/>
      <c r="H157" s="101"/>
      <c r="I157" s="101"/>
      <c r="J157" s="101"/>
      <c r="K157" s="101"/>
      <c r="L157" s="237">
        <v>46722</v>
      </c>
      <c r="M157" s="245">
        <v>50185</v>
      </c>
      <c r="N157" s="178">
        <v>60639</v>
      </c>
      <c r="O157" s="178">
        <v>61100</v>
      </c>
      <c r="P157" s="245">
        <v>58451</v>
      </c>
      <c r="Q157" s="258">
        <v>65751</v>
      </c>
      <c r="R157" s="258">
        <v>69102</v>
      </c>
      <c r="S157" s="258">
        <v>72751</v>
      </c>
      <c r="T157" s="258">
        <v>74934</v>
      </c>
    </row>
    <row r="158" spans="1:32" ht="24" customHeight="1">
      <c r="A158" s="1" t="s">
        <v>132</v>
      </c>
      <c r="B158" s="95"/>
      <c r="C158" s="95"/>
      <c r="D158" s="1" t="s">
        <v>9</v>
      </c>
      <c r="E158" s="95"/>
      <c r="F158" s="95"/>
      <c r="G158" s="95"/>
      <c r="H158" s="95"/>
      <c r="I158" s="95"/>
      <c r="J158" s="95"/>
      <c r="K158" s="95"/>
      <c r="L158" s="237">
        <v>34486</v>
      </c>
      <c r="M158" s="245">
        <v>37593</v>
      </c>
      <c r="N158" s="178">
        <v>39552</v>
      </c>
      <c r="O158" s="178">
        <v>39552</v>
      </c>
      <c r="P158" s="245">
        <v>41374</v>
      </c>
      <c r="Q158" s="245">
        <v>42305</v>
      </c>
      <c r="R158" s="245">
        <v>43363</v>
      </c>
      <c r="S158" s="245">
        <v>44664</v>
      </c>
      <c r="T158" s="245">
        <v>46004</v>
      </c>
    </row>
    <row r="159" spans="1:32" ht="24" customHeight="1">
      <c r="A159" s="1" t="s">
        <v>457</v>
      </c>
      <c r="B159" s="95"/>
      <c r="C159" s="95"/>
      <c r="D159" s="1" t="s">
        <v>13</v>
      </c>
      <c r="E159" s="95"/>
      <c r="F159" s="95"/>
      <c r="G159" s="95"/>
      <c r="H159" s="95"/>
      <c r="I159" s="95"/>
      <c r="J159" s="95"/>
      <c r="K159" s="95"/>
      <c r="L159" s="237">
        <v>77686</v>
      </c>
      <c r="M159" s="245">
        <v>93330</v>
      </c>
      <c r="N159" s="178">
        <v>93545</v>
      </c>
      <c r="O159" s="178">
        <v>75420</v>
      </c>
      <c r="P159" s="245">
        <v>85991</v>
      </c>
      <c r="Q159" s="258">
        <v>92870</v>
      </c>
      <c r="R159" s="258">
        <v>100300</v>
      </c>
      <c r="S159" s="258">
        <v>108324</v>
      </c>
      <c r="T159" s="258">
        <v>116990</v>
      </c>
    </row>
    <row r="160" spans="1:32" ht="24" customHeight="1">
      <c r="A160" s="1" t="s">
        <v>458</v>
      </c>
      <c r="B160" s="95"/>
      <c r="C160" s="95"/>
      <c r="D160" s="1" t="s">
        <v>163</v>
      </c>
      <c r="E160" s="95"/>
      <c r="F160" s="95"/>
      <c r="G160" s="95"/>
      <c r="H160" s="95"/>
      <c r="I160" s="95"/>
      <c r="J160" s="95"/>
      <c r="K160" s="95"/>
      <c r="L160" s="237">
        <v>375</v>
      </c>
      <c r="M160" s="245">
        <v>439</v>
      </c>
      <c r="N160" s="178">
        <v>446</v>
      </c>
      <c r="O160" s="178">
        <v>420</v>
      </c>
      <c r="P160" s="245">
        <v>707</v>
      </c>
      <c r="Q160" s="258">
        <v>714</v>
      </c>
      <c r="R160" s="258">
        <v>721</v>
      </c>
      <c r="S160" s="258">
        <v>728</v>
      </c>
      <c r="T160" s="258">
        <v>735</v>
      </c>
    </row>
    <row r="161" spans="1:20" ht="24" customHeight="1">
      <c r="A161" s="1" t="s">
        <v>459</v>
      </c>
      <c r="B161" s="95"/>
      <c r="C161" s="95"/>
      <c r="D161" s="1" t="s">
        <v>472</v>
      </c>
      <c r="E161" s="95"/>
      <c r="F161" s="95"/>
      <c r="G161" s="95"/>
      <c r="H161" s="95"/>
      <c r="I161" s="95"/>
      <c r="J161" s="95"/>
      <c r="K161" s="95"/>
      <c r="L161" s="237">
        <v>5893</v>
      </c>
      <c r="M161" s="245">
        <v>7052</v>
      </c>
      <c r="N161" s="178">
        <v>6505</v>
      </c>
      <c r="O161" s="178">
        <v>6371</v>
      </c>
      <c r="P161" s="245">
        <v>7034</v>
      </c>
      <c r="Q161" s="258">
        <v>7386</v>
      </c>
      <c r="R161" s="258">
        <v>7755</v>
      </c>
      <c r="S161" s="258">
        <v>8143</v>
      </c>
      <c r="T161" s="258">
        <v>8550</v>
      </c>
    </row>
    <row r="162" spans="1:20" ht="24" customHeight="1">
      <c r="A162" s="1" t="s">
        <v>477</v>
      </c>
      <c r="B162" s="95"/>
      <c r="C162" s="95"/>
      <c r="D162" s="1" t="s">
        <v>474</v>
      </c>
      <c r="E162" s="95"/>
      <c r="F162" s="95"/>
      <c r="G162" s="95"/>
      <c r="H162" s="95"/>
      <c r="I162" s="95"/>
      <c r="J162" s="95"/>
      <c r="K162" s="95"/>
      <c r="L162" s="237">
        <v>890</v>
      </c>
      <c r="M162" s="245">
        <v>1081</v>
      </c>
      <c r="N162" s="177">
        <v>1081</v>
      </c>
      <c r="O162" s="178">
        <v>1081</v>
      </c>
      <c r="P162" s="258">
        <v>1115</v>
      </c>
      <c r="Q162" s="258">
        <v>1148</v>
      </c>
      <c r="R162" s="258">
        <v>1182</v>
      </c>
      <c r="S162" s="258">
        <v>1217</v>
      </c>
      <c r="T162" s="258">
        <v>1254</v>
      </c>
    </row>
    <row r="163" spans="1:20" ht="24" customHeight="1">
      <c r="A163" s="1" t="s">
        <v>140</v>
      </c>
      <c r="B163" s="101"/>
      <c r="C163" s="101"/>
      <c r="D163" s="1" t="s">
        <v>88</v>
      </c>
      <c r="E163" s="101"/>
      <c r="F163" s="101"/>
      <c r="G163" s="101"/>
      <c r="H163" s="101"/>
      <c r="I163" s="101"/>
      <c r="J163" s="101"/>
      <c r="K163" s="101"/>
      <c r="L163" s="237">
        <v>4645</v>
      </c>
      <c r="M163" s="258">
        <v>1624</v>
      </c>
      <c r="N163" s="177">
        <v>7300</v>
      </c>
      <c r="O163" s="177">
        <v>7300</v>
      </c>
      <c r="P163" s="258">
        <v>7300</v>
      </c>
      <c r="Q163" s="258">
        <v>7300</v>
      </c>
      <c r="R163" s="258">
        <v>7300</v>
      </c>
      <c r="S163" s="258">
        <v>7300</v>
      </c>
      <c r="T163" s="258">
        <v>7300</v>
      </c>
    </row>
    <row r="164" spans="1:20" ht="24" customHeight="1">
      <c r="A164" s="1" t="s">
        <v>139</v>
      </c>
      <c r="B164" s="95"/>
      <c r="C164" s="95"/>
      <c r="D164" s="1" t="s">
        <v>855</v>
      </c>
      <c r="E164" s="95"/>
      <c r="F164" s="95"/>
      <c r="G164" s="95"/>
      <c r="H164" s="95"/>
      <c r="I164" s="95"/>
      <c r="J164" s="95"/>
      <c r="K164" s="95"/>
      <c r="L164" s="237">
        <v>4713</v>
      </c>
      <c r="M164" s="258">
        <v>40</v>
      </c>
      <c r="N164" s="177">
        <v>6500</v>
      </c>
      <c r="O164" s="177">
        <v>0</v>
      </c>
      <c r="P164" s="258">
        <v>6500</v>
      </c>
      <c r="Q164" s="258">
        <v>6500</v>
      </c>
      <c r="R164" s="258">
        <v>6500</v>
      </c>
      <c r="S164" s="258">
        <v>6500</v>
      </c>
      <c r="T164" s="258">
        <v>6500</v>
      </c>
    </row>
    <row r="165" spans="1:20" ht="24" customHeight="1">
      <c r="A165" s="1" t="s">
        <v>1088</v>
      </c>
      <c r="B165" s="95"/>
      <c r="C165" s="95"/>
      <c r="D165" s="1" t="s">
        <v>812</v>
      </c>
      <c r="E165" s="95"/>
      <c r="F165" s="95"/>
      <c r="G165" s="95"/>
      <c r="H165" s="95"/>
      <c r="I165" s="95"/>
      <c r="J165" s="95"/>
      <c r="K165" s="95"/>
      <c r="L165" s="238">
        <v>44985</v>
      </c>
      <c r="M165" s="258">
        <v>0</v>
      </c>
      <c r="N165" s="177">
        <v>0</v>
      </c>
      <c r="O165" s="177">
        <v>0</v>
      </c>
      <c r="P165" s="258">
        <v>0</v>
      </c>
      <c r="Q165" s="258">
        <v>0</v>
      </c>
      <c r="R165" s="258">
        <v>0</v>
      </c>
      <c r="S165" s="258">
        <v>0</v>
      </c>
      <c r="T165" s="258">
        <v>0</v>
      </c>
    </row>
    <row r="166" spans="1:20" ht="24" customHeight="1">
      <c r="A166" s="1" t="s">
        <v>1103</v>
      </c>
      <c r="B166" s="95"/>
      <c r="C166" s="95"/>
      <c r="D166" s="349" t="s">
        <v>1100</v>
      </c>
      <c r="E166" s="95"/>
      <c r="F166" s="95"/>
      <c r="G166" s="95"/>
      <c r="H166" s="95"/>
      <c r="I166" s="95"/>
      <c r="J166" s="95"/>
      <c r="K166" s="95"/>
      <c r="L166" s="239">
        <v>0</v>
      </c>
      <c r="M166" s="245">
        <v>3115</v>
      </c>
      <c r="N166" s="178">
        <v>0</v>
      </c>
      <c r="O166" s="178">
        <v>0</v>
      </c>
      <c r="P166" s="245">
        <v>0</v>
      </c>
      <c r="Q166" s="245">
        <v>6239</v>
      </c>
      <c r="R166" s="245">
        <v>1199</v>
      </c>
      <c r="S166" s="258">
        <v>35000</v>
      </c>
      <c r="T166" s="245">
        <v>3500</v>
      </c>
    </row>
    <row r="167" spans="1:20" ht="24" customHeight="1">
      <c r="A167" s="1" t="s">
        <v>138</v>
      </c>
      <c r="B167" s="101"/>
      <c r="C167" s="101"/>
      <c r="D167" s="1" t="s">
        <v>87</v>
      </c>
      <c r="E167" s="101"/>
      <c r="F167" s="101"/>
      <c r="G167" s="101"/>
      <c r="H167" s="101"/>
      <c r="I167" s="101"/>
      <c r="J167" s="101"/>
      <c r="K167" s="101"/>
      <c r="L167" s="237">
        <v>3433</v>
      </c>
      <c r="M167" s="258">
        <v>2308</v>
      </c>
      <c r="N167" s="177">
        <v>2500</v>
      </c>
      <c r="O167" s="177">
        <v>2500</v>
      </c>
      <c r="P167" s="258">
        <v>2500</v>
      </c>
      <c r="Q167" s="258">
        <v>2500</v>
      </c>
      <c r="R167" s="258">
        <v>2500</v>
      </c>
      <c r="S167" s="258">
        <v>2500</v>
      </c>
      <c r="T167" s="258">
        <v>2500</v>
      </c>
    </row>
    <row r="168" spans="1:20" ht="24" customHeight="1">
      <c r="A168" s="1" t="s">
        <v>137</v>
      </c>
      <c r="B168" s="95"/>
      <c r="C168" s="95"/>
      <c r="D168" s="1" t="s">
        <v>856</v>
      </c>
      <c r="E168" s="95"/>
      <c r="F168" s="95"/>
      <c r="G168" s="95"/>
      <c r="H168" s="95"/>
      <c r="I168" s="95"/>
      <c r="J168" s="95"/>
      <c r="K168" s="95"/>
      <c r="L168" s="237">
        <v>1254</v>
      </c>
      <c r="M168" s="258">
        <v>1110</v>
      </c>
      <c r="N168" s="177">
        <v>1500</v>
      </c>
      <c r="O168" s="177">
        <v>1500</v>
      </c>
      <c r="P168" s="258">
        <v>1500</v>
      </c>
      <c r="Q168" s="258">
        <v>1500</v>
      </c>
      <c r="R168" s="258">
        <v>1500</v>
      </c>
      <c r="S168" s="258">
        <v>1500</v>
      </c>
      <c r="T168" s="258">
        <v>1500</v>
      </c>
    </row>
    <row r="169" spans="1:20" ht="24" customHeight="1">
      <c r="A169" s="1" t="s">
        <v>136</v>
      </c>
      <c r="B169" s="101"/>
      <c r="C169" s="101"/>
      <c r="D169" s="1" t="s">
        <v>211</v>
      </c>
      <c r="E169" s="101"/>
      <c r="F169" s="101"/>
      <c r="G169" s="101"/>
      <c r="H169" s="101"/>
      <c r="I169" s="101"/>
      <c r="J169" s="101"/>
      <c r="K169" s="101"/>
      <c r="L169" s="237">
        <v>3914</v>
      </c>
      <c r="M169" s="258">
        <v>3229</v>
      </c>
      <c r="N169" s="177">
        <v>4000</v>
      </c>
      <c r="O169" s="177">
        <v>4000</v>
      </c>
      <c r="P169" s="258">
        <v>4000</v>
      </c>
      <c r="Q169" s="258">
        <v>4000</v>
      </c>
      <c r="R169" s="258">
        <v>4000</v>
      </c>
      <c r="S169" s="258">
        <v>4000</v>
      </c>
      <c r="T169" s="258">
        <v>4000</v>
      </c>
    </row>
    <row r="170" spans="1:20" ht="24" customHeight="1">
      <c r="A170" s="1" t="s">
        <v>135</v>
      </c>
      <c r="B170" s="95"/>
      <c r="C170" s="95"/>
      <c r="D170" s="1" t="s">
        <v>86</v>
      </c>
      <c r="E170" s="95"/>
      <c r="F170" s="95"/>
      <c r="G170" s="95"/>
      <c r="H170" s="95"/>
      <c r="I170" s="95"/>
      <c r="J170" s="95"/>
      <c r="K170" s="95"/>
      <c r="L170" s="237">
        <v>687</v>
      </c>
      <c r="M170" s="258">
        <v>324</v>
      </c>
      <c r="N170" s="177">
        <v>500</v>
      </c>
      <c r="O170" s="177">
        <v>500</v>
      </c>
      <c r="P170" s="258">
        <v>500</v>
      </c>
      <c r="Q170" s="258">
        <v>1000</v>
      </c>
      <c r="R170" s="258">
        <v>1000</v>
      </c>
      <c r="S170" s="258">
        <v>1000</v>
      </c>
      <c r="T170" s="258">
        <v>1000</v>
      </c>
    </row>
    <row r="171" spans="1:20" ht="24" customHeight="1">
      <c r="A171" s="1" t="s">
        <v>213</v>
      </c>
      <c r="B171" s="95"/>
      <c r="C171" s="95"/>
      <c r="D171" s="338" t="s">
        <v>214</v>
      </c>
      <c r="E171" s="95"/>
      <c r="F171" s="95"/>
      <c r="G171" s="95"/>
      <c r="H171" s="95"/>
      <c r="I171" s="95"/>
      <c r="J171" s="95"/>
      <c r="K171" s="95"/>
      <c r="L171" s="237">
        <v>102073</v>
      </c>
      <c r="M171" s="258">
        <v>40010</v>
      </c>
      <c r="N171" s="177">
        <v>70000</v>
      </c>
      <c r="O171" s="177">
        <v>45000</v>
      </c>
      <c r="P171" s="258">
        <v>70000</v>
      </c>
      <c r="Q171" s="258">
        <v>70000</v>
      </c>
      <c r="R171" s="258">
        <v>70000</v>
      </c>
      <c r="S171" s="258">
        <v>70000</v>
      </c>
      <c r="T171" s="258">
        <v>70000</v>
      </c>
    </row>
    <row r="172" spans="1:20" ht="24" customHeight="1">
      <c r="A172" s="1" t="s">
        <v>191</v>
      </c>
      <c r="B172" s="101"/>
      <c r="C172" s="101"/>
      <c r="D172" s="1" t="s">
        <v>857</v>
      </c>
      <c r="E172" s="101"/>
      <c r="F172" s="101"/>
      <c r="G172" s="95"/>
      <c r="H172" s="95"/>
      <c r="I172" s="95"/>
      <c r="J172" s="95"/>
      <c r="K172" s="95"/>
      <c r="L172" s="237">
        <v>2876</v>
      </c>
      <c r="M172" s="258">
        <v>3391</v>
      </c>
      <c r="N172" s="177">
        <v>2750</v>
      </c>
      <c r="O172" s="177">
        <v>2750</v>
      </c>
      <c r="P172" s="258">
        <v>2750</v>
      </c>
      <c r="Q172" s="258">
        <v>5000</v>
      </c>
      <c r="R172" s="258">
        <v>5000</v>
      </c>
      <c r="S172" s="258">
        <v>5000</v>
      </c>
      <c r="T172" s="258">
        <v>5000</v>
      </c>
    </row>
    <row r="173" spans="1:20" ht="24" customHeight="1">
      <c r="A173" s="1" t="s">
        <v>134</v>
      </c>
      <c r="B173" s="95"/>
      <c r="C173" s="95"/>
      <c r="D173" s="338" t="s">
        <v>10</v>
      </c>
      <c r="E173" s="95"/>
      <c r="F173" s="95"/>
      <c r="G173" s="95"/>
      <c r="H173" s="95"/>
      <c r="I173" s="95"/>
      <c r="J173" s="95"/>
      <c r="K173" s="174"/>
      <c r="L173" s="237">
        <v>56442</v>
      </c>
      <c r="M173" s="258">
        <v>49443</v>
      </c>
      <c r="N173" s="177">
        <v>92500</v>
      </c>
      <c r="O173" s="177">
        <v>12500</v>
      </c>
      <c r="P173" s="258">
        <v>89280</v>
      </c>
      <c r="Q173" s="258">
        <v>5000</v>
      </c>
      <c r="R173" s="258">
        <v>5000</v>
      </c>
      <c r="S173" s="258">
        <v>5000</v>
      </c>
      <c r="T173" s="258">
        <v>5000</v>
      </c>
    </row>
    <row r="174" spans="1:20" ht="24" customHeight="1">
      <c r="A174" s="1" t="s">
        <v>526</v>
      </c>
      <c r="B174" s="101"/>
      <c r="C174" s="101"/>
      <c r="D174" s="338" t="s">
        <v>83</v>
      </c>
      <c r="E174" s="101"/>
      <c r="F174" s="101"/>
      <c r="G174" s="101"/>
      <c r="H174" s="101"/>
      <c r="I174" s="101"/>
      <c r="J174" s="101"/>
      <c r="K174" s="101"/>
      <c r="L174" s="237">
        <v>2700</v>
      </c>
      <c r="M174" s="258">
        <v>2269</v>
      </c>
      <c r="N174" s="177">
        <v>3150</v>
      </c>
      <c r="O174" s="177">
        <v>3150</v>
      </c>
      <c r="P174" s="258">
        <v>3150</v>
      </c>
      <c r="Q174" s="221">
        <v>3150</v>
      </c>
      <c r="R174" s="221">
        <v>3150</v>
      </c>
      <c r="S174" s="221">
        <v>3150</v>
      </c>
      <c r="T174" s="221">
        <v>3150</v>
      </c>
    </row>
    <row r="175" spans="1:20" ht="24" customHeight="1">
      <c r="A175" s="377" t="s">
        <v>1235</v>
      </c>
      <c r="B175" s="376"/>
      <c r="C175" s="376"/>
      <c r="D175" s="377" t="s">
        <v>793</v>
      </c>
      <c r="E175" s="376"/>
      <c r="F175" s="376"/>
      <c r="G175" s="376"/>
      <c r="H175" s="376"/>
      <c r="I175" s="376"/>
      <c r="J175" s="376"/>
      <c r="K175" s="376"/>
      <c r="L175" s="237">
        <v>0</v>
      </c>
      <c r="M175" s="258">
        <v>0</v>
      </c>
      <c r="N175" s="177">
        <v>4000</v>
      </c>
      <c r="O175" s="177">
        <v>4000</v>
      </c>
      <c r="P175" s="258">
        <v>4500</v>
      </c>
      <c r="Q175" s="258">
        <v>4500</v>
      </c>
      <c r="R175" s="258">
        <v>4500</v>
      </c>
      <c r="S175" s="258">
        <v>4500</v>
      </c>
      <c r="T175" s="258">
        <v>4500</v>
      </c>
    </row>
    <row r="176" spans="1:20" ht="24" customHeight="1">
      <c r="A176" s="1" t="s">
        <v>142</v>
      </c>
      <c r="B176" s="101"/>
      <c r="C176" s="101"/>
      <c r="D176" s="1" t="s">
        <v>11</v>
      </c>
      <c r="E176" s="101"/>
      <c r="F176" s="101"/>
      <c r="G176" s="101"/>
      <c r="H176" s="101"/>
      <c r="I176" s="101"/>
      <c r="J176" s="101"/>
      <c r="K176" s="101"/>
      <c r="L176" s="237">
        <v>1132</v>
      </c>
      <c r="M176" s="258">
        <v>971</v>
      </c>
      <c r="N176" s="177">
        <v>1500</v>
      </c>
      <c r="O176" s="177">
        <v>1500</v>
      </c>
      <c r="P176" s="258">
        <v>1500</v>
      </c>
      <c r="Q176" s="221">
        <v>1500</v>
      </c>
      <c r="R176" s="221">
        <v>1500</v>
      </c>
      <c r="S176" s="221">
        <v>1500</v>
      </c>
      <c r="T176" s="221">
        <v>1500</v>
      </c>
    </row>
    <row r="177" spans="1:32" ht="24" customHeight="1">
      <c r="A177" s="1" t="s">
        <v>141</v>
      </c>
      <c r="B177" s="95"/>
      <c r="C177" s="95"/>
      <c r="D177" s="1" t="s">
        <v>12</v>
      </c>
      <c r="E177" s="95"/>
      <c r="F177" s="95"/>
      <c r="G177" s="95"/>
      <c r="H177" s="95"/>
      <c r="I177" s="95"/>
      <c r="J177" s="95"/>
      <c r="K177" s="95"/>
      <c r="L177" s="237">
        <v>4411</v>
      </c>
      <c r="M177" s="258">
        <v>7958</v>
      </c>
      <c r="N177" s="177">
        <v>3750</v>
      </c>
      <c r="O177" s="177">
        <v>9000</v>
      </c>
      <c r="P177" s="258">
        <v>5000</v>
      </c>
      <c r="Q177" s="258">
        <v>5000</v>
      </c>
      <c r="R177" s="258">
        <v>5000</v>
      </c>
      <c r="S177" s="258">
        <v>5000</v>
      </c>
      <c r="T177" s="258">
        <v>5000</v>
      </c>
    </row>
    <row r="178" spans="1:32" ht="24" customHeight="1">
      <c r="A178" s="1" t="s">
        <v>545</v>
      </c>
      <c r="B178" s="101"/>
      <c r="C178" s="101"/>
      <c r="D178" s="404" t="s">
        <v>130</v>
      </c>
      <c r="E178" s="101"/>
      <c r="F178" s="101"/>
      <c r="G178" s="101"/>
      <c r="H178" s="101"/>
      <c r="I178" s="101"/>
      <c r="J178" s="101"/>
      <c r="K178" s="101"/>
      <c r="L178" s="241">
        <v>2293</v>
      </c>
      <c r="M178" s="287">
        <v>3483</v>
      </c>
      <c r="N178" s="180">
        <v>4441</v>
      </c>
      <c r="O178" s="180">
        <v>4441</v>
      </c>
      <c r="P178" s="287">
        <v>4752</v>
      </c>
      <c r="Q178" s="287">
        <v>5085</v>
      </c>
      <c r="R178" s="287">
        <v>5441</v>
      </c>
      <c r="S178" s="287">
        <v>5822</v>
      </c>
      <c r="T178" s="287">
        <v>6230</v>
      </c>
    </row>
    <row r="179" spans="1:32" s="95" customFormat="1" ht="24" customHeight="1">
      <c r="A179" s="1"/>
      <c r="B179" s="627" t="s">
        <v>1290</v>
      </c>
      <c r="C179" s="627"/>
      <c r="D179" s="627"/>
      <c r="E179" s="627"/>
      <c r="F179" s="627"/>
      <c r="G179" s="627"/>
      <c r="H179" s="627"/>
      <c r="I179" s="627"/>
      <c r="J179" s="627"/>
      <c r="K179" s="627"/>
      <c r="L179" s="459">
        <f>SUM(L156:L178)</f>
        <v>869045</v>
      </c>
      <c r="M179" s="459">
        <f>SUM(M156:M178)</f>
        <v>816350</v>
      </c>
      <c r="N179" s="460">
        <f>SUM(N156:N178)</f>
        <v>942154</v>
      </c>
      <c r="O179" s="460">
        <f>SUM(O156:O178)</f>
        <v>815585</v>
      </c>
      <c r="P179" s="459">
        <f>SUM(P156:P178)</f>
        <v>959515</v>
      </c>
      <c r="Q179" s="459">
        <f>SUM(Q156:Q178)</f>
        <v>912695</v>
      </c>
      <c r="R179" s="459">
        <f>SUM(R156:R178)</f>
        <v>934616</v>
      </c>
      <c r="S179" s="459">
        <f>SUM(S156:S178)</f>
        <v>999860</v>
      </c>
      <c r="T179" s="459">
        <f>SUM(T156:T178)</f>
        <v>999596</v>
      </c>
      <c r="U179" s="224"/>
      <c r="V179" s="224"/>
      <c r="W179" s="224"/>
      <c r="X179" s="224"/>
      <c r="Y179" s="224"/>
      <c r="Z179" s="224"/>
      <c r="AA179" s="224"/>
      <c r="AB179" s="224"/>
      <c r="AC179" s="224"/>
      <c r="AD179" s="224"/>
      <c r="AE179" s="224"/>
      <c r="AF179" s="224"/>
    </row>
    <row r="180" spans="1:32" ht="15" customHeight="1">
      <c r="A180" s="336"/>
      <c r="B180" s="335"/>
      <c r="C180" s="335"/>
      <c r="D180" s="336"/>
      <c r="E180" s="335"/>
      <c r="F180" s="335"/>
      <c r="G180" s="335"/>
      <c r="H180" s="335"/>
      <c r="I180" s="335"/>
      <c r="J180" s="335"/>
      <c r="K180" s="335"/>
      <c r="L180" s="237"/>
      <c r="M180" s="237"/>
      <c r="N180" s="177"/>
      <c r="O180" s="177"/>
      <c r="P180" s="221"/>
      <c r="Q180" s="221"/>
      <c r="R180" s="221"/>
      <c r="S180" s="221"/>
      <c r="T180" s="221"/>
    </row>
    <row r="181" spans="1:32" ht="24" customHeight="1">
      <c r="A181" s="104" t="s">
        <v>922</v>
      </c>
      <c r="B181" s="95"/>
      <c r="C181" s="95"/>
      <c r="D181" s="95"/>
      <c r="E181" s="95"/>
      <c r="F181" s="95"/>
      <c r="G181" s="95"/>
      <c r="H181" s="95"/>
      <c r="I181" s="95"/>
      <c r="J181" s="95"/>
      <c r="K181" s="95"/>
      <c r="L181" s="243"/>
      <c r="M181" s="243"/>
      <c r="N181" s="181"/>
      <c r="O181" s="181"/>
      <c r="P181" s="236"/>
      <c r="Q181" s="236"/>
      <c r="R181" s="236"/>
      <c r="S181" s="236"/>
      <c r="T181" s="236"/>
    </row>
    <row r="182" spans="1:32" ht="24" customHeight="1">
      <c r="A182" s="1" t="s">
        <v>144</v>
      </c>
      <c r="B182" s="101"/>
      <c r="C182" s="101"/>
      <c r="D182" s="1" t="s">
        <v>747</v>
      </c>
      <c r="E182" s="101"/>
      <c r="F182" s="101"/>
      <c r="G182" s="101"/>
      <c r="H182" s="101"/>
      <c r="I182" s="101"/>
      <c r="J182" s="101"/>
      <c r="K182" s="101"/>
      <c r="L182" s="450">
        <v>378009</v>
      </c>
      <c r="M182" s="451">
        <v>380160</v>
      </c>
      <c r="N182" s="452">
        <v>516943</v>
      </c>
      <c r="O182" s="452">
        <v>437500</v>
      </c>
      <c r="P182" s="451">
        <v>560857</v>
      </c>
      <c r="Q182" s="451">
        <v>573476</v>
      </c>
      <c r="R182" s="451">
        <v>587813</v>
      </c>
      <c r="S182" s="451">
        <v>605447</v>
      </c>
      <c r="T182" s="451">
        <v>623610</v>
      </c>
    </row>
    <row r="183" spans="1:32" ht="24" customHeight="1">
      <c r="A183" s="1" t="s">
        <v>926</v>
      </c>
      <c r="B183" s="101"/>
      <c r="C183" s="101"/>
      <c r="D183" s="1" t="s">
        <v>67</v>
      </c>
      <c r="E183" s="101"/>
      <c r="F183" s="101"/>
      <c r="G183" s="101"/>
      <c r="H183" s="101"/>
      <c r="I183" s="101"/>
      <c r="J183" s="101"/>
      <c r="K183" s="101"/>
      <c r="L183" s="237">
        <v>13430</v>
      </c>
      <c r="M183" s="245">
        <v>11665</v>
      </c>
      <c r="N183" s="178">
        <v>12500</v>
      </c>
      <c r="O183" s="178">
        <v>0</v>
      </c>
      <c r="P183" s="245">
        <v>13440</v>
      </c>
      <c r="Q183" s="245">
        <v>13440</v>
      </c>
      <c r="R183" s="245">
        <v>13440</v>
      </c>
      <c r="S183" s="245">
        <v>13440</v>
      </c>
      <c r="T183" s="245">
        <v>13440</v>
      </c>
    </row>
    <row r="184" spans="1:32" ht="24" customHeight="1">
      <c r="A184" s="1" t="s">
        <v>143</v>
      </c>
      <c r="B184" s="101"/>
      <c r="C184" s="101"/>
      <c r="D184" s="1" t="s">
        <v>14</v>
      </c>
      <c r="E184" s="101"/>
      <c r="F184" s="101"/>
      <c r="G184" s="101"/>
      <c r="H184" s="101"/>
      <c r="I184" s="101"/>
      <c r="J184" s="101"/>
      <c r="K184" s="101"/>
      <c r="L184" s="237">
        <v>23048</v>
      </c>
      <c r="M184" s="258">
        <v>21570</v>
      </c>
      <c r="N184" s="177">
        <v>20000</v>
      </c>
      <c r="O184" s="177">
        <v>22500</v>
      </c>
      <c r="P184" s="258">
        <v>22500</v>
      </c>
      <c r="Q184" s="258">
        <v>22500</v>
      </c>
      <c r="R184" s="258">
        <v>22500</v>
      </c>
      <c r="S184" s="258">
        <v>22500</v>
      </c>
      <c r="T184" s="258">
        <v>22500</v>
      </c>
    </row>
    <row r="185" spans="1:32" ht="24" customHeight="1">
      <c r="A185" s="1" t="s">
        <v>146</v>
      </c>
      <c r="B185" s="101"/>
      <c r="C185" s="101"/>
      <c r="D185" s="1" t="s">
        <v>8</v>
      </c>
      <c r="E185" s="101"/>
      <c r="F185" s="101"/>
      <c r="G185" s="101"/>
      <c r="H185" s="101"/>
      <c r="I185" s="101"/>
      <c r="J185" s="101"/>
      <c r="K185" s="101"/>
      <c r="L185" s="237">
        <v>40023</v>
      </c>
      <c r="M185" s="245">
        <v>39814</v>
      </c>
      <c r="N185" s="178">
        <v>60746</v>
      </c>
      <c r="O185" s="178">
        <v>53000</v>
      </c>
      <c r="P185" s="245">
        <v>60715</v>
      </c>
      <c r="Q185" s="258">
        <v>68239</v>
      </c>
      <c r="R185" s="258">
        <v>71651</v>
      </c>
      <c r="S185" s="258">
        <v>75354</v>
      </c>
      <c r="T185" s="258">
        <v>77533</v>
      </c>
    </row>
    <row r="186" spans="1:32" ht="24" customHeight="1">
      <c r="A186" s="1" t="s">
        <v>145</v>
      </c>
      <c r="B186" s="95"/>
      <c r="C186" s="95"/>
      <c r="D186" s="1" t="s">
        <v>9</v>
      </c>
      <c r="E186" s="95"/>
      <c r="F186" s="95"/>
      <c r="G186" s="95"/>
      <c r="H186" s="95"/>
      <c r="I186" s="95"/>
      <c r="J186" s="95"/>
      <c r="K186" s="95"/>
      <c r="L186" s="237">
        <v>30330</v>
      </c>
      <c r="M186" s="245">
        <v>30153</v>
      </c>
      <c r="N186" s="178">
        <v>40268</v>
      </c>
      <c r="O186" s="178">
        <v>36000</v>
      </c>
      <c r="P186" s="245">
        <v>43565</v>
      </c>
      <c r="Q186" s="245">
        <v>44545</v>
      </c>
      <c r="R186" s="245">
        <v>45659</v>
      </c>
      <c r="S186" s="245">
        <v>47029</v>
      </c>
      <c r="T186" s="245">
        <v>48440</v>
      </c>
    </row>
    <row r="187" spans="1:32" ht="24" customHeight="1">
      <c r="A187" s="1" t="s">
        <v>460</v>
      </c>
      <c r="B187" s="95"/>
      <c r="C187" s="95"/>
      <c r="D187" s="1" t="s">
        <v>13</v>
      </c>
      <c r="E187" s="95"/>
      <c r="F187" s="95"/>
      <c r="G187" s="95"/>
      <c r="H187" s="95"/>
      <c r="I187" s="95"/>
      <c r="J187" s="95"/>
      <c r="K187" s="95"/>
      <c r="L187" s="237">
        <v>113502</v>
      </c>
      <c r="M187" s="245">
        <v>107865</v>
      </c>
      <c r="N187" s="178">
        <v>134105</v>
      </c>
      <c r="O187" s="178">
        <v>112129</v>
      </c>
      <c r="P187" s="245">
        <v>156120</v>
      </c>
      <c r="Q187" s="245">
        <v>168610</v>
      </c>
      <c r="R187" s="245">
        <v>182099</v>
      </c>
      <c r="S187" s="245">
        <v>196667</v>
      </c>
      <c r="T187" s="245">
        <v>212400</v>
      </c>
    </row>
    <row r="188" spans="1:32" ht="24" customHeight="1">
      <c r="A188" s="1" t="s">
        <v>461</v>
      </c>
      <c r="B188" s="95"/>
      <c r="C188" s="95"/>
      <c r="D188" s="1" t="s">
        <v>163</v>
      </c>
      <c r="E188" s="95"/>
      <c r="F188" s="95"/>
      <c r="G188" s="95"/>
      <c r="H188" s="95"/>
      <c r="I188" s="95"/>
      <c r="J188" s="95"/>
      <c r="K188" s="95"/>
      <c r="L188" s="237">
        <v>428</v>
      </c>
      <c r="M188" s="245">
        <v>391</v>
      </c>
      <c r="N188" s="178">
        <v>499</v>
      </c>
      <c r="O188" s="178">
        <v>437</v>
      </c>
      <c r="P188" s="245">
        <v>941</v>
      </c>
      <c r="Q188" s="258">
        <v>950</v>
      </c>
      <c r="R188" s="258">
        <v>960</v>
      </c>
      <c r="S188" s="258">
        <v>970</v>
      </c>
      <c r="T188" s="258">
        <v>980</v>
      </c>
    </row>
    <row r="189" spans="1:32" ht="24" customHeight="1">
      <c r="A189" s="1" t="s">
        <v>462</v>
      </c>
      <c r="B189" s="95"/>
      <c r="C189" s="95"/>
      <c r="D189" s="1" t="s">
        <v>472</v>
      </c>
      <c r="E189" s="95"/>
      <c r="F189" s="95"/>
      <c r="G189" s="95"/>
      <c r="H189" s="95"/>
      <c r="I189" s="95"/>
      <c r="J189" s="95"/>
      <c r="K189" s="95"/>
      <c r="L189" s="237">
        <v>7363</v>
      </c>
      <c r="M189" s="245">
        <v>7256</v>
      </c>
      <c r="N189" s="178">
        <v>8474</v>
      </c>
      <c r="O189" s="178">
        <v>7171</v>
      </c>
      <c r="P189" s="245">
        <v>10663</v>
      </c>
      <c r="Q189" s="258">
        <v>11196</v>
      </c>
      <c r="R189" s="258">
        <v>11756</v>
      </c>
      <c r="S189" s="258">
        <v>12344</v>
      </c>
      <c r="T189" s="258">
        <v>12961</v>
      </c>
    </row>
    <row r="190" spans="1:32" ht="24" customHeight="1">
      <c r="A190" s="1" t="s">
        <v>478</v>
      </c>
      <c r="B190" s="95"/>
      <c r="C190" s="95"/>
      <c r="D190" s="1" t="s">
        <v>474</v>
      </c>
      <c r="E190" s="95"/>
      <c r="F190" s="95"/>
      <c r="G190" s="95"/>
      <c r="H190" s="95"/>
      <c r="I190" s="95"/>
      <c r="J190" s="95"/>
      <c r="K190" s="95"/>
      <c r="L190" s="237">
        <v>1065</v>
      </c>
      <c r="M190" s="245">
        <v>1018</v>
      </c>
      <c r="N190" s="177">
        <v>1326</v>
      </c>
      <c r="O190" s="178">
        <v>1149</v>
      </c>
      <c r="P190" s="258">
        <v>1576</v>
      </c>
      <c r="Q190" s="258">
        <v>1623</v>
      </c>
      <c r="R190" s="258">
        <v>1672</v>
      </c>
      <c r="S190" s="258">
        <v>1722</v>
      </c>
      <c r="T190" s="258">
        <v>1774</v>
      </c>
    </row>
    <row r="191" spans="1:32" ht="24" customHeight="1">
      <c r="A191" s="1" t="s">
        <v>150</v>
      </c>
      <c r="B191" s="101"/>
      <c r="C191" s="101"/>
      <c r="D191" s="1" t="s">
        <v>88</v>
      </c>
      <c r="E191" s="101"/>
      <c r="F191" s="101"/>
      <c r="G191" s="101"/>
      <c r="H191" s="101"/>
      <c r="I191" s="101"/>
      <c r="J191" s="101"/>
      <c r="K191" s="101"/>
      <c r="L191" s="237">
        <v>1476</v>
      </c>
      <c r="M191" s="258">
        <v>2423</v>
      </c>
      <c r="N191" s="177">
        <v>4500</v>
      </c>
      <c r="O191" s="177">
        <v>4500</v>
      </c>
      <c r="P191" s="258">
        <v>6000</v>
      </c>
      <c r="Q191" s="258">
        <v>6000</v>
      </c>
      <c r="R191" s="258">
        <v>6000</v>
      </c>
      <c r="S191" s="258">
        <v>6000</v>
      </c>
      <c r="T191" s="258">
        <v>6000</v>
      </c>
    </row>
    <row r="192" spans="1:32" ht="24" customHeight="1">
      <c r="A192" s="1" t="s">
        <v>1000</v>
      </c>
      <c r="B192" s="101"/>
      <c r="C192" s="101"/>
      <c r="D192" s="1" t="s">
        <v>855</v>
      </c>
      <c r="E192" s="101"/>
      <c r="F192" s="101"/>
      <c r="G192" s="101"/>
      <c r="H192" s="101"/>
      <c r="I192" s="101"/>
      <c r="J192" s="101"/>
      <c r="K192" s="101"/>
      <c r="L192" s="237">
        <v>950</v>
      </c>
      <c r="M192" s="258">
        <v>750</v>
      </c>
      <c r="N192" s="177">
        <v>2500</v>
      </c>
      <c r="O192" s="177">
        <v>0</v>
      </c>
      <c r="P192" s="258">
        <v>3000</v>
      </c>
      <c r="Q192" s="258">
        <v>3000</v>
      </c>
      <c r="R192" s="258">
        <v>3000</v>
      </c>
      <c r="S192" s="258">
        <v>3000</v>
      </c>
      <c r="T192" s="258">
        <v>3000</v>
      </c>
    </row>
    <row r="193" spans="1:20" ht="24" customHeight="1">
      <c r="A193" s="1" t="s">
        <v>815</v>
      </c>
      <c r="B193" s="101"/>
      <c r="C193" s="101"/>
      <c r="D193" s="1" t="s">
        <v>812</v>
      </c>
      <c r="E193" s="101"/>
      <c r="F193" s="101"/>
      <c r="G193" s="101"/>
      <c r="H193" s="101"/>
      <c r="I193" s="101"/>
      <c r="J193" s="101"/>
      <c r="K193" s="101"/>
      <c r="L193" s="237">
        <v>0</v>
      </c>
      <c r="M193" s="258">
        <v>0</v>
      </c>
      <c r="N193" s="177">
        <v>142551</v>
      </c>
      <c r="O193" s="177">
        <v>622551</v>
      </c>
      <c r="P193" s="258">
        <v>100000</v>
      </c>
      <c r="Q193" s="258">
        <v>121177</v>
      </c>
      <c r="R193" s="258">
        <v>143646</v>
      </c>
      <c r="S193" s="258">
        <v>143646</v>
      </c>
      <c r="T193" s="258">
        <v>143646</v>
      </c>
    </row>
    <row r="194" spans="1:20" ht="24" customHeight="1">
      <c r="A194" s="1" t="s">
        <v>1104</v>
      </c>
      <c r="B194" s="95"/>
      <c r="C194" s="95"/>
      <c r="D194" s="349" t="s">
        <v>1100</v>
      </c>
      <c r="E194" s="95"/>
      <c r="F194" s="95"/>
      <c r="G194" s="95"/>
      <c r="H194" s="95"/>
      <c r="I194" s="95"/>
      <c r="J194" s="95"/>
      <c r="K194" s="95"/>
      <c r="L194" s="239">
        <v>316</v>
      </c>
      <c r="M194" s="245">
        <v>7395</v>
      </c>
      <c r="N194" s="178">
        <v>0</v>
      </c>
      <c r="O194" s="178">
        <v>0</v>
      </c>
      <c r="P194" s="245">
        <v>0</v>
      </c>
      <c r="Q194" s="245">
        <v>8404</v>
      </c>
      <c r="R194" s="245">
        <v>2010</v>
      </c>
      <c r="S194" s="245">
        <v>0</v>
      </c>
      <c r="T194" s="245">
        <v>9106</v>
      </c>
    </row>
    <row r="195" spans="1:20" ht="24" customHeight="1">
      <c r="A195" s="1" t="s">
        <v>802</v>
      </c>
      <c r="B195" s="101"/>
      <c r="C195" s="101"/>
      <c r="D195" s="1" t="s">
        <v>803</v>
      </c>
      <c r="E195" s="101"/>
      <c r="F195" s="101"/>
      <c r="G195" s="101"/>
      <c r="H195" s="101"/>
      <c r="I195" s="101"/>
      <c r="J195" s="101"/>
      <c r="K195" s="101"/>
      <c r="L195" s="237">
        <v>6201</v>
      </c>
      <c r="M195" s="258">
        <v>26083</v>
      </c>
      <c r="N195" s="177">
        <v>20000</v>
      </c>
      <c r="O195" s="177">
        <v>20000</v>
      </c>
      <c r="P195" s="258">
        <v>30000</v>
      </c>
      <c r="Q195" s="258">
        <v>30000</v>
      </c>
      <c r="R195" s="258">
        <v>30000</v>
      </c>
      <c r="S195" s="258">
        <v>30000</v>
      </c>
      <c r="T195" s="258">
        <v>30000</v>
      </c>
    </row>
    <row r="196" spans="1:20" ht="24" customHeight="1">
      <c r="A196" s="1" t="s">
        <v>149</v>
      </c>
      <c r="B196" s="95"/>
      <c r="C196" s="95"/>
      <c r="D196" s="1" t="s">
        <v>211</v>
      </c>
      <c r="E196" s="95"/>
      <c r="F196" s="95"/>
      <c r="G196" s="95"/>
      <c r="H196" s="95"/>
      <c r="I196" s="95"/>
      <c r="J196" s="95"/>
      <c r="K196" s="95"/>
      <c r="L196" s="237">
        <v>3725</v>
      </c>
      <c r="M196" s="258">
        <v>3363</v>
      </c>
      <c r="N196" s="177">
        <v>7600</v>
      </c>
      <c r="O196" s="177">
        <v>7600</v>
      </c>
      <c r="P196" s="258">
        <v>7600</v>
      </c>
      <c r="Q196" s="258">
        <v>7600</v>
      </c>
      <c r="R196" s="258">
        <v>7600</v>
      </c>
      <c r="S196" s="258">
        <v>7600</v>
      </c>
      <c r="T196" s="258">
        <v>7600</v>
      </c>
    </row>
    <row r="197" spans="1:20" ht="24" customHeight="1">
      <c r="A197" s="1" t="s">
        <v>219</v>
      </c>
      <c r="B197" s="95"/>
      <c r="C197" s="95"/>
      <c r="D197" s="338" t="s">
        <v>154</v>
      </c>
      <c r="E197" s="95"/>
      <c r="F197" s="95"/>
      <c r="G197" s="95"/>
      <c r="H197" s="95"/>
      <c r="I197" s="95"/>
      <c r="J197" s="95"/>
      <c r="K197" s="95"/>
      <c r="L197" s="237">
        <v>0</v>
      </c>
      <c r="M197" s="258">
        <v>0</v>
      </c>
      <c r="N197" s="177">
        <v>6300</v>
      </c>
      <c r="O197" s="177">
        <v>6300</v>
      </c>
      <c r="P197" s="258">
        <v>6615</v>
      </c>
      <c r="Q197" s="258">
        <v>6946</v>
      </c>
      <c r="R197" s="258">
        <v>7293</v>
      </c>
      <c r="S197" s="258">
        <v>7658</v>
      </c>
      <c r="T197" s="258">
        <v>8041</v>
      </c>
    </row>
    <row r="198" spans="1:20" ht="24" customHeight="1">
      <c r="A198" s="1" t="s">
        <v>215</v>
      </c>
      <c r="B198" s="95"/>
      <c r="C198" s="95"/>
      <c r="D198" s="1" t="s">
        <v>965</v>
      </c>
      <c r="E198" s="101"/>
      <c r="F198" s="101"/>
      <c r="G198" s="101"/>
      <c r="H198" s="101"/>
      <c r="I198" s="101"/>
      <c r="J198" s="101"/>
      <c r="K198" s="101"/>
      <c r="L198" s="237">
        <v>10245</v>
      </c>
      <c r="M198" s="258">
        <v>5091</v>
      </c>
      <c r="N198" s="177">
        <v>13000</v>
      </c>
      <c r="O198" s="177">
        <v>17000</v>
      </c>
      <c r="P198" s="258">
        <v>15000</v>
      </c>
      <c r="Q198" s="258">
        <v>15000</v>
      </c>
      <c r="R198" s="258">
        <v>15000</v>
      </c>
      <c r="S198" s="258">
        <v>15000</v>
      </c>
      <c r="T198" s="258">
        <v>15000</v>
      </c>
    </row>
    <row r="199" spans="1:20" ht="24" customHeight="1">
      <c r="A199" s="1" t="s">
        <v>148</v>
      </c>
      <c r="B199" s="95"/>
      <c r="C199" s="95"/>
      <c r="D199" s="338" t="s">
        <v>10</v>
      </c>
      <c r="E199" s="174"/>
      <c r="F199" s="174"/>
      <c r="G199" s="174"/>
      <c r="H199" s="174"/>
      <c r="I199" s="174"/>
      <c r="J199" s="174"/>
      <c r="K199" s="174"/>
      <c r="L199" s="238">
        <v>5758</v>
      </c>
      <c r="M199" s="258">
        <v>10042</v>
      </c>
      <c r="N199" s="177">
        <v>9225</v>
      </c>
      <c r="O199" s="177">
        <v>9225</v>
      </c>
      <c r="P199" s="258">
        <v>9225</v>
      </c>
      <c r="Q199" s="258">
        <v>9225</v>
      </c>
      <c r="R199" s="258">
        <v>9225</v>
      </c>
      <c r="S199" s="258">
        <v>9225</v>
      </c>
      <c r="T199" s="258">
        <v>9225</v>
      </c>
    </row>
    <row r="200" spans="1:20" ht="24" customHeight="1">
      <c r="A200" s="1" t="s">
        <v>1094</v>
      </c>
      <c r="B200" s="95"/>
      <c r="C200" s="95"/>
      <c r="D200" s="1" t="s">
        <v>292</v>
      </c>
      <c r="E200" s="95"/>
      <c r="F200" s="95"/>
      <c r="G200" s="95"/>
      <c r="H200" s="95"/>
      <c r="I200" s="95"/>
      <c r="J200" s="95"/>
      <c r="K200" s="95"/>
      <c r="L200" s="253">
        <v>2190</v>
      </c>
      <c r="M200" s="358">
        <v>3114</v>
      </c>
      <c r="N200" s="188">
        <v>3000</v>
      </c>
      <c r="O200" s="188">
        <v>3000</v>
      </c>
      <c r="P200" s="358">
        <v>4500</v>
      </c>
      <c r="Q200" s="358">
        <v>4500</v>
      </c>
      <c r="R200" s="358">
        <v>4500</v>
      </c>
      <c r="S200" s="358">
        <v>4500</v>
      </c>
      <c r="T200" s="358">
        <v>4500</v>
      </c>
    </row>
    <row r="201" spans="1:20" ht="24" customHeight="1">
      <c r="A201" s="1" t="s">
        <v>147</v>
      </c>
      <c r="B201" s="101"/>
      <c r="C201" s="101"/>
      <c r="D201" s="338" t="s">
        <v>83</v>
      </c>
      <c r="E201" s="95"/>
      <c r="F201" s="95"/>
      <c r="G201" s="95"/>
      <c r="H201" s="95"/>
      <c r="I201" s="95"/>
      <c r="J201" s="95"/>
      <c r="K201" s="95"/>
      <c r="L201" s="253">
        <v>2124</v>
      </c>
      <c r="M201" s="358">
        <v>4052</v>
      </c>
      <c r="N201" s="178">
        <v>6000</v>
      </c>
      <c r="O201" s="178">
        <v>6000</v>
      </c>
      <c r="P201" s="240">
        <v>6000</v>
      </c>
      <c r="Q201" s="254">
        <v>6000</v>
      </c>
      <c r="R201" s="254">
        <v>6000</v>
      </c>
      <c r="S201" s="254">
        <v>6000</v>
      </c>
      <c r="T201" s="254">
        <v>6000</v>
      </c>
    </row>
    <row r="202" spans="1:20" ht="24" customHeight="1">
      <c r="A202" s="1" t="s">
        <v>1032</v>
      </c>
      <c r="B202" s="95"/>
      <c r="C202" s="95"/>
      <c r="D202" s="338" t="s">
        <v>84</v>
      </c>
      <c r="E202" s="95"/>
      <c r="F202" s="95"/>
      <c r="G202" s="95"/>
      <c r="H202" s="95"/>
      <c r="I202" s="95"/>
      <c r="J202" s="95"/>
      <c r="K202" s="95"/>
      <c r="L202" s="239">
        <v>1020</v>
      </c>
      <c r="M202" s="245">
        <v>791</v>
      </c>
      <c r="N202" s="178">
        <v>788</v>
      </c>
      <c r="O202" s="178">
        <v>1290</v>
      </c>
      <c r="P202" s="245">
        <v>1329</v>
      </c>
      <c r="Q202" s="245">
        <v>1369</v>
      </c>
      <c r="R202" s="245">
        <v>1410</v>
      </c>
      <c r="S202" s="245">
        <v>1452</v>
      </c>
      <c r="T202" s="245">
        <v>1496</v>
      </c>
    </row>
    <row r="203" spans="1:20" ht="24" customHeight="1">
      <c r="A203" s="1" t="s">
        <v>792</v>
      </c>
      <c r="B203" s="101"/>
      <c r="C203" s="101"/>
      <c r="D203" s="1" t="s">
        <v>793</v>
      </c>
      <c r="E203" s="101"/>
      <c r="F203" s="101"/>
      <c r="G203" s="101"/>
      <c r="H203" s="101"/>
      <c r="I203" s="101"/>
      <c r="J203" s="101"/>
      <c r="K203" s="101"/>
      <c r="L203" s="399">
        <v>105158</v>
      </c>
      <c r="M203" s="386">
        <v>70059</v>
      </c>
      <c r="N203" s="189">
        <v>65000</v>
      </c>
      <c r="O203" s="189">
        <v>65000</v>
      </c>
      <c r="P203" s="220">
        <v>65000</v>
      </c>
      <c r="Q203" s="220">
        <v>65000</v>
      </c>
      <c r="R203" s="220">
        <v>65000</v>
      </c>
      <c r="S203" s="220">
        <v>65000</v>
      </c>
      <c r="T203" s="220">
        <v>65000</v>
      </c>
    </row>
    <row r="204" spans="1:20" ht="24" customHeight="1">
      <c r="A204" s="1" t="s">
        <v>153</v>
      </c>
      <c r="B204" s="101"/>
      <c r="C204" s="101"/>
      <c r="D204" s="338" t="s">
        <v>91</v>
      </c>
      <c r="E204" s="101"/>
      <c r="F204" s="101"/>
      <c r="G204" s="101"/>
      <c r="H204" s="101"/>
      <c r="I204" s="101"/>
      <c r="J204" s="101"/>
      <c r="K204" s="101"/>
      <c r="L204" s="237">
        <v>3584</v>
      </c>
      <c r="M204" s="258">
        <v>2524</v>
      </c>
      <c r="N204" s="177">
        <v>5000</v>
      </c>
      <c r="O204" s="177">
        <v>5000</v>
      </c>
      <c r="P204" s="221">
        <v>5000</v>
      </c>
      <c r="Q204" s="221">
        <v>5000</v>
      </c>
      <c r="R204" s="221">
        <v>5000</v>
      </c>
      <c r="S204" s="221">
        <v>5000</v>
      </c>
      <c r="T204" s="221">
        <v>5000</v>
      </c>
    </row>
    <row r="205" spans="1:20" ht="24" customHeight="1">
      <c r="A205" s="1" t="s">
        <v>1093</v>
      </c>
      <c r="B205" s="101"/>
      <c r="C205" s="101"/>
      <c r="D205" s="1" t="s">
        <v>1188</v>
      </c>
      <c r="E205" s="101"/>
      <c r="F205" s="101"/>
      <c r="G205" s="101"/>
      <c r="H205" s="101"/>
      <c r="I205" s="101"/>
      <c r="J205" s="101"/>
      <c r="K205" s="101"/>
      <c r="L205" s="237">
        <v>0</v>
      </c>
      <c r="M205" s="258">
        <v>62951</v>
      </c>
      <c r="N205" s="177">
        <v>0</v>
      </c>
      <c r="O205" s="177">
        <v>0</v>
      </c>
      <c r="P205" s="258">
        <v>0</v>
      </c>
      <c r="Q205" s="221">
        <v>0</v>
      </c>
      <c r="R205" s="221">
        <v>0</v>
      </c>
      <c r="S205" s="221">
        <v>0</v>
      </c>
      <c r="T205" s="221">
        <v>0</v>
      </c>
    </row>
    <row r="206" spans="1:20" ht="24" customHeight="1">
      <c r="A206" s="1" t="s">
        <v>152</v>
      </c>
      <c r="B206" s="101"/>
      <c r="C206" s="101"/>
      <c r="D206" s="338" t="s">
        <v>12</v>
      </c>
      <c r="E206" s="357"/>
      <c r="F206" s="357"/>
      <c r="G206" s="357"/>
      <c r="H206" s="357"/>
      <c r="I206" s="357"/>
      <c r="J206" s="357"/>
      <c r="K206" s="357"/>
      <c r="L206" s="238">
        <v>37460</v>
      </c>
      <c r="M206" s="258">
        <v>56131</v>
      </c>
      <c r="N206" s="177">
        <v>19450</v>
      </c>
      <c r="O206" s="177">
        <v>19450</v>
      </c>
      <c r="P206" s="258">
        <v>22000</v>
      </c>
      <c r="Q206" s="258">
        <v>22000</v>
      </c>
      <c r="R206" s="258">
        <v>22000</v>
      </c>
      <c r="S206" s="258">
        <v>22000</v>
      </c>
      <c r="T206" s="258">
        <v>22000</v>
      </c>
    </row>
    <row r="207" spans="1:20" ht="24" customHeight="1">
      <c r="A207" s="1" t="s">
        <v>794</v>
      </c>
      <c r="B207" s="101"/>
      <c r="C207" s="101"/>
      <c r="D207" s="1" t="s">
        <v>795</v>
      </c>
      <c r="E207" s="101"/>
      <c r="F207" s="101"/>
      <c r="G207" s="101"/>
      <c r="H207" s="101"/>
      <c r="I207" s="101"/>
      <c r="J207" s="101"/>
      <c r="K207" s="101"/>
      <c r="L207" s="237">
        <v>32735</v>
      </c>
      <c r="M207" s="258">
        <v>30312</v>
      </c>
      <c r="N207" s="177">
        <v>42000</v>
      </c>
      <c r="O207" s="177">
        <v>42000</v>
      </c>
      <c r="P207" s="258">
        <v>30000</v>
      </c>
      <c r="Q207" s="221">
        <v>30000</v>
      </c>
      <c r="R207" s="221">
        <v>30000</v>
      </c>
      <c r="S207" s="221">
        <v>30000</v>
      </c>
      <c r="T207" s="221">
        <v>30000</v>
      </c>
    </row>
    <row r="208" spans="1:20" ht="24" customHeight="1">
      <c r="A208" s="1" t="s">
        <v>212</v>
      </c>
      <c r="B208" s="101"/>
      <c r="C208" s="101"/>
      <c r="D208" s="1" t="s">
        <v>16</v>
      </c>
      <c r="E208" s="101"/>
      <c r="F208" s="101"/>
      <c r="G208" s="101"/>
      <c r="H208" s="101"/>
      <c r="I208" s="101"/>
      <c r="J208" s="101"/>
      <c r="K208" s="101"/>
      <c r="L208" s="237">
        <v>1613</v>
      </c>
      <c r="M208" s="258">
        <v>13494</v>
      </c>
      <c r="N208" s="177">
        <v>7500</v>
      </c>
      <c r="O208" s="177">
        <v>7500</v>
      </c>
      <c r="P208" s="258">
        <v>21500</v>
      </c>
      <c r="Q208" s="258">
        <v>7500</v>
      </c>
      <c r="R208" s="258">
        <v>7500</v>
      </c>
      <c r="S208" s="258">
        <v>7500</v>
      </c>
      <c r="T208" s="258">
        <v>7500</v>
      </c>
    </row>
    <row r="209" spans="1:32" ht="24" customHeight="1">
      <c r="A209" s="1" t="s">
        <v>201</v>
      </c>
      <c r="B209" s="101"/>
      <c r="C209" s="101"/>
      <c r="D209" s="338" t="s">
        <v>858</v>
      </c>
      <c r="E209" s="357"/>
      <c r="F209" s="357"/>
      <c r="G209" s="357"/>
      <c r="H209" s="357"/>
      <c r="I209" s="357"/>
      <c r="J209" s="357"/>
      <c r="K209" s="357"/>
      <c r="L209" s="237">
        <v>29897</v>
      </c>
      <c r="M209" s="258">
        <v>9762</v>
      </c>
      <c r="N209" s="177">
        <v>24000</v>
      </c>
      <c r="O209" s="177">
        <v>24000</v>
      </c>
      <c r="P209" s="258">
        <v>25000</v>
      </c>
      <c r="Q209" s="221">
        <v>25000</v>
      </c>
      <c r="R209" s="221">
        <v>25000</v>
      </c>
      <c r="S209" s="221">
        <v>25000</v>
      </c>
      <c r="T209" s="221">
        <v>25000</v>
      </c>
    </row>
    <row r="210" spans="1:32" ht="24" customHeight="1">
      <c r="A210" s="1" t="s">
        <v>1096</v>
      </c>
      <c r="B210" s="95"/>
      <c r="C210" s="95"/>
      <c r="D210" s="1" t="s">
        <v>882</v>
      </c>
      <c r="E210" s="95"/>
      <c r="F210" s="95"/>
      <c r="G210" s="95"/>
      <c r="H210" s="95"/>
      <c r="I210" s="95"/>
      <c r="J210" s="95"/>
      <c r="K210" s="95"/>
      <c r="L210" s="237">
        <v>380</v>
      </c>
      <c r="M210" s="258">
        <v>2681</v>
      </c>
      <c r="N210" s="188">
        <v>2234</v>
      </c>
      <c r="O210" s="188">
        <v>2234</v>
      </c>
      <c r="P210" s="358">
        <v>1200</v>
      </c>
      <c r="Q210" s="254">
        <v>1200</v>
      </c>
      <c r="R210" s="254">
        <v>1200</v>
      </c>
      <c r="S210" s="254">
        <v>1200</v>
      </c>
      <c r="T210" s="254">
        <v>1200</v>
      </c>
    </row>
    <row r="211" spans="1:32" ht="24" customHeight="1">
      <c r="A211" s="1" t="s">
        <v>151</v>
      </c>
      <c r="B211" s="101"/>
      <c r="C211" s="101"/>
      <c r="D211" s="404" t="s">
        <v>130</v>
      </c>
      <c r="E211" s="101"/>
      <c r="F211" s="101"/>
      <c r="G211" s="101"/>
      <c r="H211" s="101"/>
      <c r="I211" s="101"/>
      <c r="J211" s="101"/>
      <c r="K211" s="101"/>
      <c r="L211" s="241">
        <v>20172</v>
      </c>
      <c r="M211" s="287">
        <v>20764</v>
      </c>
      <c r="N211" s="180">
        <v>25726</v>
      </c>
      <c r="O211" s="180">
        <v>24000</v>
      </c>
      <c r="P211" s="287">
        <v>25680</v>
      </c>
      <c r="Q211" s="287">
        <v>27478</v>
      </c>
      <c r="R211" s="287">
        <v>29401</v>
      </c>
      <c r="S211" s="287">
        <v>31459</v>
      </c>
      <c r="T211" s="287">
        <v>33661</v>
      </c>
    </row>
    <row r="212" spans="1:32" s="95" customFormat="1" ht="24" customHeight="1">
      <c r="A212" s="1"/>
      <c r="B212" s="654" t="s">
        <v>1362</v>
      </c>
      <c r="C212" s="654"/>
      <c r="D212" s="654"/>
      <c r="E212" s="654"/>
      <c r="F212" s="654"/>
      <c r="G212" s="654"/>
      <c r="H212" s="654"/>
      <c r="I212" s="654"/>
      <c r="J212" s="654"/>
      <c r="K212" s="654"/>
      <c r="L212" s="457">
        <f>SUM(L182:L211)</f>
        <v>872202</v>
      </c>
      <c r="M212" s="457">
        <f>SUM(M182:M211)</f>
        <v>931674</v>
      </c>
      <c r="N212" s="454">
        <f>SUM(N182:N211)</f>
        <v>1201235</v>
      </c>
      <c r="O212" s="454">
        <f>SUM(O182:O211)</f>
        <v>1556536</v>
      </c>
      <c r="P212" s="457">
        <f>SUM(P182:P211)</f>
        <v>1255026</v>
      </c>
      <c r="Q212" s="457">
        <f>SUM(Q182:Q211)</f>
        <v>1306978</v>
      </c>
      <c r="R212" s="457">
        <f>SUM(R182:R211)</f>
        <v>1358335</v>
      </c>
      <c r="S212" s="457">
        <f>SUM(S182:S211)</f>
        <v>1396713</v>
      </c>
      <c r="T212" s="457">
        <f>SUM(T182:T211)</f>
        <v>1446613</v>
      </c>
      <c r="U212" s="224"/>
      <c r="V212" s="224"/>
      <c r="W212" s="224"/>
      <c r="X212" s="224"/>
      <c r="Y212" s="224"/>
      <c r="Z212" s="224"/>
      <c r="AA212" s="224"/>
      <c r="AB212" s="224"/>
      <c r="AC212" s="224"/>
      <c r="AD212" s="224"/>
      <c r="AE212" s="224"/>
      <c r="AF212" s="224"/>
    </row>
    <row r="213" spans="1:32" s="337" customFormat="1" ht="15" customHeight="1">
      <c r="A213" s="336"/>
      <c r="B213" s="103"/>
      <c r="C213" s="103"/>
      <c r="D213" s="336"/>
      <c r="E213" s="103"/>
      <c r="F213" s="103"/>
      <c r="G213" s="103"/>
      <c r="H213" s="103"/>
      <c r="I213" s="103"/>
      <c r="J213" s="103"/>
      <c r="K213" s="103"/>
      <c r="L213" s="248"/>
      <c r="M213" s="248"/>
      <c r="N213" s="186"/>
      <c r="O213" s="186"/>
      <c r="P213" s="248"/>
      <c r="Q213" s="248"/>
      <c r="R213" s="248"/>
      <c r="S213" s="248"/>
      <c r="T213" s="248"/>
      <c r="U213" s="224"/>
      <c r="V213" s="224"/>
      <c r="W213" s="224"/>
      <c r="X213" s="224"/>
      <c r="Y213" s="224"/>
      <c r="Z213" s="224"/>
      <c r="AA213" s="224"/>
      <c r="AB213" s="224"/>
      <c r="AC213" s="224"/>
      <c r="AD213" s="224"/>
      <c r="AE213" s="224"/>
      <c r="AF213" s="224"/>
    </row>
    <row r="214" spans="1:32" ht="24" customHeight="1">
      <c r="A214" s="104" t="s">
        <v>923</v>
      </c>
      <c r="B214" s="95"/>
      <c r="C214" s="95"/>
      <c r="D214" s="95"/>
      <c r="E214" s="95"/>
      <c r="F214" s="95"/>
      <c r="G214" s="95"/>
      <c r="H214" s="95"/>
      <c r="I214" s="95"/>
      <c r="J214" s="95"/>
      <c r="K214" s="95"/>
      <c r="L214" s="243"/>
      <c r="M214" s="243"/>
      <c r="N214" s="181"/>
      <c r="O214" s="181"/>
      <c r="P214" s="236"/>
      <c r="Q214" s="236"/>
      <c r="R214" s="236"/>
      <c r="S214" s="236"/>
      <c r="T214" s="236"/>
    </row>
    <row r="215" spans="1:32" ht="24" customHeight="1">
      <c r="A215" s="95" t="s">
        <v>574</v>
      </c>
      <c r="B215" s="95"/>
      <c r="C215" s="95"/>
      <c r="D215" s="1" t="s">
        <v>575</v>
      </c>
      <c r="E215" s="95"/>
      <c r="F215" s="95"/>
      <c r="G215" s="95"/>
      <c r="H215" s="95"/>
      <c r="I215" s="95"/>
      <c r="J215" s="95"/>
      <c r="K215" s="95"/>
      <c r="L215" s="458">
        <v>32799</v>
      </c>
      <c r="M215" s="451">
        <v>34472</v>
      </c>
      <c r="N215" s="452">
        <v>35875</v>
      </c>
      <c r="O215" s="452">
        <v>43500</v>
      </c>
      <c r="P215" s="451">
        <v>44588</v>
      </c>
      <c r="Q215" s="461">
        <v>45926</v>
      </c>
      <c r="R215" s="461">
        <v>47304</v>
      </c>
      <c r="S215" s="461">
        <v>48723</v>
      </c>
      <c r="T215" s="461">
        <v>50185</v>
      </c>
    </row>
    <row r="216" spans="1:32" ht="24" customHeight="1">
      <c r="A216" s="1" t="s">
        <v>157</v>
      </c>
      <c r="B216" s="101"/>
      <c r="C216" s="101"/>
      <c r="D216" s="1" t="s">
        <v>159</v>
      </c>
      <c r="E216" s="101"/>
      <c r="F216" s="101"/>
      <c r="G216" s="101"/>
      <c r="H216" s="101"/>
      <c r="I216" s="101"/>
      <c r="J216" s="101"/>
      <c r="K216" s="101"/>
      <c r="L216" s="238">
        <v>1166218</v>
      </c>
      <c r="M216" s="258">
        <v>1244648</v>
      </c>
      <c r="N216" s="177">
        <v>1268428</v>
      </c>
      <c r="O216" s="177">
        <v>1306500</v>
      </c>
      <c r="P216" s="258">
        <v>1340671</v>
      </c>
      <c r="Q216" s="258">
        <v>1380891</v>
      </c>
      <c r="R216" s="258">
        <v>1422318</v>
      </c>
      <c r="S216" s="258">
        <v>1464988</v>
      </c>
      <c r="T216" s="258">
        <v>1508938</v>
      </c>
    </row>
    <row r="217" spans="1:32" ht="24" customHeight="1">
      <c r="A217" s="1" t="s">
        <v>156</v>
      </c>
      <c r="B217" s="95"/>
      <c r="C217" s="95"/>
      <c r="D217" s="1" t="s">
        <v>158</v>
      </c>
      <c r="E217" s="95"/>
      <c r="F217" s="95"/>
      <c r="G217" s="95"/>
      <c r="H217" s="95"/>
      <c r="I217" s="95"/>
      <c r="J217" s="95"/>
      <c r="K217" s="95"/>
      <c r="L217" s="241">
        <v>6720</v>
      </c>
      <c r="M217" s="287">
        <v>5640</v>
      </c>
      <c r="N217" s="180">
        <v>7000</v>
      </c>
      <c r="O217" s="180">
        <v>8227</v>
      </c>
      <c r="P217" s="287">
        <v>9000</v>
      </c>
      <c r="Q217" s="287">
        <v>9000</v>
      </c>
      <c r="R217" s="287">
        <v>9000</v>
      </c>
      <c r="S217" s="287">
        <v>9000</v>
      </c>
      <c r="T217" s="287">
        <v>9000</v>
      </c>
    </row>
    <row r="218" spans="1:32" s="95" customFormat="1" ht="24" customHeight="1">
      <c r="A218" s="627" t="s">
        <v>1360</v>
      </c>
      <c r="B218" s="627"/>
      <c r="C218" s="627"/>
      <c r="D218" s="627"/>
      <c r="E218" s="627"/>
      <c r="F218" s="627"/>
      <c r="G218" s="627"/>
      <c r="H218" s="627"/>
      <c r="I218" s="627"/>
      <c r="J218" s="627"/>
      <c r="K218" s="627"/>
      <c r="L218" s="459">
        <f t="shared" ref="L218" si="3">SUM(L215:L217)</f>
        <v>1205737</v>
      </c>
      <c r="M218" s="459">
        <f t="shared" ref="M218:T218" si="4">SUM(M215:M217)</f>
        <v>1284760</v>
      </c>
      <c r="N218" s="460">
        <f t="shared" si="4"/>
        <v>1311303</v>
      </c>
      <c r="O218" s="460">
        <f t="shared" si="4"/>
        <v>1358227</v>
      </c>
      <c r="P218" s="531">
        <f t="shared" si="4"/>
        <v>1394259</v>
      </c>
      <c r="Q218" s="531">
        <f t="shared" si="4"/>
        <v>1435817</v>
      </c>
      <c r="R218" s="531">
        <f t="shared" si="4"/>
        <v>1478622</v>
      </c>
      <c r="S218" s="531">
        <f t="shared" si="4"/>
        <v>1522711</v>
      </c>
      <c r="T218" s="531">
        <f t="shared" si="4"/>
        <v>1568123</v>
      </c>
      <c r="U218" s="224"/>
      <c r="V218" s="224"/>
      <c r="W218" s="224"/>
      <c r="X218" s="224"/>
      <c r="Y218" s="224"/>
      <c r="Z218" s="224"/>
      <c r="AA218" s="224"/>
      <c r="AB218" s="224"/>
      <c r="AC218" s="224"/>
      <c r="AD218" s="224"/>
      <c r="AE218" s="224"/>
      <c r="AF218" s="224"/>
    </row>
    <row r="219" spans="1:32" s="95" customFormat="1" ht="6.95" customHeight="1">
      <c r="A219" s="1"/>
      <c r="D219" s="1"/>
      <c r="L219" s="252"/>
      <c r="M219" s="252"/>
      <c r="N219" s="187"/>
      <c r="O219" s="187"/>
      <c r="P219" s="252"/>
      <c r="Q219" s="252"/>
      <c r="R219" s="252"/>
      <c r="S219" s="252"/>
      <c r="T219" s="252"/>
      <c r="U219" s="224"/>
      <c r="V219" s="224"/>
      <c r="W219" s="224"/>
      <c r="X219" s="224"/>
      <c r="Y219" s="224"/>
      <c r="Z219" s="224"/>
      <c r="AA219" s="224"/>
      <c r="AB219" s="224"/>
      <c r="AC219" s="224"/>
      <c r="AD219" s="224"/>
      <c r="AE219" s="224"/>
      <c r="AF219" s="224"/>
    </row>
    <row r="220" spans="1:32" s="95" customFormat="1" ht="24" customHeight="1">
      <c r="A220" s="627" t="s">
        <v>1363</v>
      </c>
      <c r="B220" s="627"/>
      <c r="C220" s="627"/>
      <c r="D220" s="627"/>
      <c r="E220" s="627"/>
      <c r="F220" s="627"/>
      <c r="G220" s="627"/>
      <c r="H220" s="627"/>
      <c r="I220" s="627"/>
      <c r="J220" s="627"/>
      <c r="K220" s="627"/>
      <c r="L220" s="459">
        <f>L212+L218</f>
        <v>2077939</v>
      </c>
      <c r="M220" s="459">
        <f>M212+M218</f>
        <v>2216434</v>
      </c>
      <c r="N220" s="460">
        <f>N212+N218</f>
        <v>2512538</v>
      </c>
      <c r="O220" s="460">
        <f>O212+O218</f>
        <v>2914763</v>
      </c>
      <c r="P220" s="459">
        <f>P212+P218</f>
        <v>2649285</v>
      </c>
      <c r="Q220" s="459">
        <f>Q212+Q218</f>
        <v>2742795</v>
      </c>
      <c r="R220" s="459">
        <f>R212+R218</f>
        <v>2836957</v>
      </c>
      <c r="S220" s="459">
        <f>S212+S218</f>
        <v>2919424</v>
      </c>
      <c r="T220" s="459">
        <f>T212+T218</f>
        <v>3014736</v>
      </c>
      <c r="U220" s="224"/>
      <c r="V220" s="224"/>
      <c r="W220" s="224"/>
      <c r="X220" s="224"/>
      <c r="Y220" s="224"/>
      <c r="Z220" s="224"/>
      <c r="AA220" s="224"/>
      <c r="AB220" s="224"/>
      <c r="AC220" s="224"/>
      <c r="AD220" s="224"/>
      <c r="AE220" s="224"/>
      <c r="AF220" s="224"/>
    </row>
    <row r="221" spans="1:32" ht="15" customHeight="1">
      <c r="A221" s="1"/>
      <c r="B221" s="95"/>
      <c r="C221" s="95"/>
      <c r="D221" s="1"/>
      <c r="E221" s="95"/>
      <c r="F221" s="105"/>
      <c r="G221" s="105"/>
      <c r="H221" s="105"/>
      <c r="I221" s="105"/>
      <c r="J221" s="105"/>
      <c r="K221" s="105"/>
      <c r="L221" s="252"/>
      <c r="M221" s="252"/>
      <c r="N221" s="190"/>
      <c r="O221" s="190"/>
      <c r="P221" s="257"/>
      <c r="Q221" s="257"/>
      <c r="R221" s="257"/>
      <c r="S221" s="257"/>
      <c r="T221" s="257"/>
    </row>
    <row r="222" spans="1:32" ht="24" customHeight="1">
      <c r="A222" s="6" t="s">
        <v>485</v>
      </c>
      <c r="B222" s="95"/>
      <c r="C222" s="95"/>
      <c r="D222" s="1"/>
      <c r="E222" s="95"/>
      <c r="F222" s="95"/>
      <c r="G222" s="95"/>
      <c r="H222" s="95"/>
      <c r="I222" s="95"/>
      <c r="J222" s="95"/>
      <c r="K222" s="95"/>
      <c r="L222" s="237"/>
      <c r="M222" s="237"/>
      <c r="N222" s="177"/>
      <c r="O222" s="177"/>
      <c r="P222" s="221"/>
      <c r="Q222" s="221"/>
      <c r="R222" s="221"/>
      <c r="S222" s="221"/>
      <c r="T222" s="221"/>
    </row>
    <row r="223" spans="1:32" ht="24" customHeight="1">
      <c r="A223" s="1" t="s">
        <v>223</v>
      </c>
      <c r="B223" s="101"/>
      <c r="C223" s="101"/>
      <c r="D223" s="1" t="s">
        <v>224</v>
      </c>
      <c r="E223" s="101"/>
      <c r="F223" s="101"/>
      <c r="G223" s="101"/>
      <c r="H223" s="101"/>
      <c r="I223" s="101"/>
      <c r="J223" s="101"/>
      <c r="K223" s="101"/>
      <c r="L223" s="450">
        <v>0</v>
      </c>
      <c r="M223" s="451">
        <v>5615</v>
      </c>
      <c r="N223" s="452">
        <v>500</v>
      </c>
      <c r="O223" s="452">
        <v>750</v>
      </c>
      <c r="P223" s="461">
        <v>500</v>
      </c>
      <c r="Q223" s="461">
        <v>500</v>
      </c>
      <c r="R223" s="461">
        <v>500</v>
      </c>
      <c r="S223" s="461">
        <v>500</v>
      </c>
      <c r="T223" s="461">
        <v>500</v>
      </c>
    </row>
    <row r="224" spans="1:32" ht="24" customHeight="1">
      <c r="A224" s="1" t="s">
        <v>161</v>
      </c>
      <c r="B224" s="101"/>
      <c r="C224" s="101"/>
      <c r="D224" s="1" t="s">
        <v>162</v>
      </c>
      <c r="E224" s="101"/>
      <c r="F224" s="101"/>
      <c r="G224" s="101"/>
      <c r="H224" s="101"/>
      <c r="I224" s="101"/>
      <c r="J224" s="101"/>
      <c r="K224" s="101"/>
      <c r="L224" s="237">
        <v>16317</v>
      </c>
      <c r="M224" s="258">
        <v>13978</v>
      </c>
      <c r="N224" s="177">
        <v>15000</v>
      </c>
      <c r="O224" s="177">
        <v>16250</v>
      </c>
      <c r="P224" s="258">
        <v>16500</v>
      </c>
      <c r="Q224" s="258">
        <v>16500</v>
      </c>
      <c r="R224" s="258">
        <v>16500</v>
      </c>
      <c r="S224" s="258">
        <v>16500</v>
      </c>
      <c r="T224" s="258">
        <v>16500</v>
      </c>
    </row>
    <row r="225" spans="1:20" ht="24" customHeight="1">
      <c r="A225" s="1" t="s">
        <v>160</v>
      </c>
      <c r="B225" s="95"/>
      <c r="C225" s="95"/>
      <c r="D225" s="1" t="s">
        <v>216</v>
      </c>
      <c r="E225" s="95"/>
      <c r="F225" s="95"/>
      <c r="G225" s="95"/>
      <c r="H225" s="95"/>
      <c r="I225" s="95"/>
      <c r="J225" s="95"/>
      <c r="K225" s="1"/>
      <c r="L225" s="237">
        <v>298408</v>
      </c>
      <c r="M225" s="258">
        <v>311973</v>
      </c>
      <c r="N225" s="177">
        <v>343684</v>
      </c>
      <c r="O225" s="177">
        <v>326720</v>
      </c>
      <c r="P225" s="258">
        <v>346323</v>
      </c>
      <c r="Q225" s="258">
        <v>367102</v>
      </c>
      <c r="R225" s="221">
        <v>389128</v>
      </c>
      <c r="S225" s="221">
        <v>412476</v>
      </c>
      <c r="T225" s="221">
        <v>437225</v>
      </c>
    </row>
    <row r="226" spans="1:20" ht="24" customHeight="1">
      <c r="A226" s="1" t="s">
        <v>587</v>
      </c>
      <c r="B226" s="95"/>
      <c r="C226" s="95"/>
      <c r="D226" s="102" t="s">
        <v>590</v>
      </c>
      <c r="E226" s="95"/>
      <c r="F226" s="95"/>
      <c r="G226" s="95"/>
      <c r="H226" s="95"/>
      <c r="I226" s="95"/>
      <c r="J226" s="95"/>
      <c r="K226" s="95"/>
      <c r="L226" s="237">
        <v>20877</v>
      </c>
      <c r="M226" s="245">
        <v>31818</v>
      </c>
      <c r="N226" s="177">
        <v>39066</v>
      </c>
      <c r="O226" s="178">
        <v>39066</v>
      </c>
      <c r="P226" s="258">
        <v>44302</v>
      </c>
      <c r="Q226" s="258">
        <v>40000</v>
      </c>
      <c r="R226" s="258">
        <v>40000</v>
      </c>
      <c r="S226" s="258">
        <v>40000</v>
      </c>
      <c r="T226" s="258">
        <v>40000</v>
      </c>
    </row>
    <row r="227" spans="1:20" ht="24" customHeight="1">
      <c r="A227" s="1" t="s">
        <v>588</v>
      </c>
      <c r="B227" s="95"/>
      <c r="C227" s="95"/>
      <c r="D227" s="102" t="s">
        <v>591</v>
      </c>
      <c r="E227" s="95"/>
      <c r="F227" s="95"/>
      <c r="G227" s="95"/>
      <c r="H227" s="95"/>
      <c r="I227" s="95"/>
      <c r="J227" s="95"/>
      <c r="K227" s="95"/>
      <c r="L227" s="237">
        <v>86</v>
      </c>
      <c r="M227" s="245">
        <v>1091</v>
      </c>
      <c r="N227" s="177">
        <v>423</v>
      </c>
      <c r="O227" s="177">
        <v>423</v>
      </c>
      <c r="P227" s="258">
        <v>333</v>
      </c>
      <c r="Q227" s="258">
        <v>0</v>
      </c>
      <c r="R227" s="258">
        <v>0</v>
      </c>
      <c r="S227" s="258">
        <v>0</v>
      </c>
      <c r="T227" s="258">
        <v>0</v>
      </c>
    </row>
    <row r="228" spans="1:20" ht="24" customHeight="1">
      <c r="A228" s="1" t="s">
        <v>589</v>
      </c>
      <c r="B228" s="95"/>
      <c r="C228" s="95"/>
      <c r="D228" s="102" t="s">
        <v>592</v>
      </c>
      <c r="E228" s="95"/>
      <c r="F228" s="95"/>
      <c r="G228" s="95"/>
      <c r="H228" s="95"/>
      <c r="I228" s="95"/>
      <c r="J228" s="95"/>
      <c r="K228" s="95"/>
      <c r="L228" s="237">
        <v>41</v>
      </c>
      <c r="M228" s="245">
        <v>167</v>
      </c>
      <c r="N228" s="177">
        <v>80</v>
      </c>
      <c r="O228" s="177">
        <v>80</v>
      </c>
      <c r="P228" s="258">
        <v>62</v>
      </c>
      <c r="Q228" s="258">
        <v>0</v>
      </c>
      <c r="R228" s="258">
        <v>0</v>
      </c>
      <c r="S228" s="258">
        <v>0</v>
      </c>
      <c r="T228" s="258">
        <v>0</v>
      </c>
    </row>
    <row r="229" spans="1:20" ht="24" customHeight="1">
      <c r="A229" s="1" t="s">
        <v>1020</v>
      </c>
      <c r="B229" s="95"/>
      <c r="C229" s="95"/>
      <c r="D229" s="102" t="s">
        <v>1021</v>
      </c>
      <c r="E229" s="95"/>
      <c r="F229" s="95"/>
      <c r="G229" s="95"/>
      <c r="H229" s="95"/>
      <c r="I229" s="95"/>
      <c r="J229" s="95"/>
      <c r="K229" s="95"/>
      <c r="L229" s="237">
        <v>42953</v>
      </c>
      <c r="M229" s="258">
        <v>53064</v>
      </c>
      <c r="N229" s="177">
        <v>59664</v>
      </c>
      <c r="O229" s="177">
        <v>59664</v>
      </c>
      <c r="P229" s="258">
        <v>62437</v>
      </c>
      <c r="Q229" s="258">
        <v>65349</v>
      </c>
      <c r="R229" s="258">
        <v>66207</v>
      </c>
      <c r="S229" s="258">
        <v>71488</v>
      </c>
      <c r="T229" s="258">
        <v>72788</v>
      </c>
    </row>
    <row r="230" spans="1:20" ht="24" customHeight="1">
      <c r="A230" s="1" t="s">
        <v>1084</v>
      </c>
      <c r="B230" s="95"/>
      <c r="C230" s="95"/>
      <c r="D230" s="343" t="s">
        <v>1110</v>
      </c>
      <c r="E230" s="95"/>
      <c r="F230" s="95"/>
      <c r="G230" s="95"/>
      <c r="H230" s="95"/>
      <c r="I230" s="95"/>
      <c r="J230" s="95"/>
      <c r="K230" s="95"/>
      <c r="L230" s="237">
        <v>45372</v>
      </c>
      <c r="M230" s="258">
        <v>45538</v>
      </c>
      <c r="N230" s="177">
        <v>47047</v>
      </c>
      <c r="O230" s="177">
        <v>48424</v>
      </c>
      <c r="P230" s="258">
        <v>49556</v>
      </c>
      <c r="Q230" s="258">
        <v>50451</v>
      </c>
      <c r="R230" s="258">
        <v>51367</v>
      </c>
      <c r="S230" s="258">
        <v>52305</v>
      </c>
      <c r="T230" s="258">
        <v>53265</v>
      </c>
    </row>
    <row r="231" spans="1:20" ht="24" customHeight="1">
      <c r="A231" s="581" t="s">
        <v>1429</v>
      </c>
      <c r="B231" s="582"/>
      <c r="C231" s="582"/>
      <c r="D231" s="581" t="s">
        <v>1100</v>
      </c>
      <c r="E231" s="582"/>
      <c r="F231" s="582"/>
      <c r="G231" s="582"/>
      <c r="H231" s="582"/>
      <c r="I231" s="582"/>
      <c r="J231" s="582"/>
      <c r="K231" s="582"/>
      <c r="L231" s="237">
        <v>0</v>
      </c>
      <c r="M231" s="258">
        <v>0</v>
      </c>
      <c r="N231" s="177">
        <v>0</v>
      </c>
      <c r="O231" s="177">
        <v>0</v>
      </c>
      <c r="P231" s="258">
        <v>1895</v>
      </c>
      <c r="Q231" s="258">
        <v>0</v>
      </c>
      <c r="R231" s="258">
        <v>0</v>
      </c>
      <c r="S231" s="258">
        <v>2071</v>
      </c>
      <c r="T231" s="258">
        <v>0</v>
      </c>
    </row>
    <row r="232" spans="1:20" ht="24" customHeight="1">
      <c r="A232" s="1" t="s">
        <v>1052</v>
      </c>
      <c r="B232" s="103"/>
      <c r="C232" s="103"/>
      <c r="D232" s="338" t="s">
        <v>1037</v>
      </c>
      <c r="E232" s="103"/>
      <c r="F232" s="103"/>
      <c r="G232" s="103"/>
      <c r="H232" s="103"/>
      <c r="I232" s="103"/>
      <c r="J232" s="103"/>
      <c r="K232" s="103"/>
      <c r="L232" s="237">
        <v>6555</v>
      </c>
      <c r="M232" s="258">
        <v>8148</v>
      </c>
      <c r="N232" s="177">
        <v>9843</v>
      </c>
      <c r="O232" s="177">
        <v>9348</v>
      </c>
      <c r="P232" s="258">
        <v>10114</v>
      </c>
      <c r="Q232" s="258">
        <v>11125</v>
      </c>
      <c r="R232" s="258">
        <v>12238</v>
      </c>
      <c r="S232" s="258">
        <v>13462</v>
      </c>
      <c r="T232" s="258">
        <v>14808</v>
      </c>
    </row>
    <row r="233" spans="1:20" ht="24" customHeight="1">
      <c r="A233" s="1" t="s">
        <v>974</v>
      </c>
      <c r="B233" s="95"/>
      <c r="C233" s="95"/>
      <c r="D233" s="343" t="s">
        <v>975</v>
      </c>
      <c r="E233" s="95"/>
      <c r="F233" s="95"/>
      <c r="G233" s="95"/>
      <c r="H233" s="95"/>
      <c r="I233" s="95"/>
      <c r="J233" s="95"/>
      <c r="K233" s="95"/>
      <c r="L233" s="237">
        <v>3305</v>
      </c>
      <c r="M233" s="258">
        <v>6933</v>
      </c>
      <c r="N233" s="177">
        <v>14375</v>
      </c>
      <c r="O233" s="177">
        <v>8000</v>
      </c>
      <c r="P233" s="258">
        <v>8000</v>
      </c>
      <c r="Q233" s="258">
        <v>0</v>
      </c>
      <c r="R233" s="258">
        <v>0</v>
      </c>
      <c r="S233" s="258">
        <v>0</v>
      </c>
      <c r="T233" s="258">
        <v>0</v>
      </c>
    </row>
    <row r="234" spans="1:20" ht="24" customHeight="1">
      <c r="A234" s="434" t="s">
        <v>1270</v>
      </c>
      <c r="B234" s="435"/>
      <c r="C234" s="435"/>
      <c r="D234" s="343" t="s">
        <v>1271</v>
      </c>
      <c r="E234" s="435"/>
      <c r="F234" s="435"/>
      <c r="G234" s="435"/>
      <c r="H234" s="435"/>
      <c r="I234" s="435"/>
      <c r="J234" s="435"/>
      <c r="K234" s="435"/>
      <c r="L234" s="237">
        <v>0</v>
      </c>
      <c r="M234" s="258">
        <v>0</v>
      </c>
      <c r="N234" s="177">
        <v>603250</v>
      </c>
      <c r="O234" s="177">
        <v>603250</v>
      </c>
      <c r="P234" s="258">
        <v>0</v>
      </c>
      <c r="Q234" s="258">
        <v>0</v>
      </c>
      <c r="R234" s="258">
        <v>0</v>
      </c>
      <c r="S234" s="258">
        <v>0</v>
      </c>
      <c r="T234" s="258">
        <v>0</v>
      </c>
    </row>
    <row r="235" spans="1:20" ht="24" customHeight="1">
      <c r="A235" s="1" t="s">
        <v>1053</v>
      </c>
      <c r="B235" s="95"/>
      <c r="C235" s="95"/>
      <c r="D235" s="102" t="s">
        <v>1048</v>
      </c>
      <c r="E235" s="95"/>
      <c r="F235" s="95"/>
      <c r="G235" s="95"/>
      <c r="H235" s="95"/>
      <c r="I235" s="95"/>
      <c r="J235" s="95"/>
      <c r="K235" s="95"/>
      <c r="L235" s="237">
        <v>53471</v>
      </c>
      <c r="M235" s="258">
        <v>57547</v>
      </c>
      <c r="N235" s="177">
        <v>64443</v>
      </c>
      <c r="O235" s="177">
        <v>64443</v>
      </c>
      <c r="P235" s="258">
        <v>0</v>
      </c>
      <c r="Q235" s="258">
        <v>0</v>
      </c>
      <c r="R235" s="258">
        <v>0</v>
      </c>
      <c r="S235" s="258">
        <v>0</v>
      </c>
      <c r="T235" s="258">
        <v>0</v>
      </c>
    </row>
    <row r="236" spans="1:20" ht="24" customHeight="1">
      <c r="A236" s="1" t="s">
        <v>816</v>
      </c>
      <c r="B236" s="95"/>
      <c r="C236" s="95"/>
      <c r="D236" s="338" t="s">
        <v>817</v>
      </c>
      <c r="E236" s="95"/>
      <c r="F236" s="95"/>
      <c r="G236" s="95"/>
      <c r="H236" s="95"/>
      <c r="I236" s="95"/>
      <c r="J236" s="95"/>
      <c r="K236" s="1"/>
      <c r="L236" s="237">
        <v>44548</v>
      </c>
      <c r="M236" s="258">
        <v>36334</v>
      </c>
      <c r="N236" s="177">
        <v>46000</v>
      </c>
      <c r="O236" s="177">
        <v>3000</v>
      </c>
      <c r="P236" s="258">
        <v>12000</v>
      </c>
      <c r="Q236" s="258">
        <v>40000</v>
      </c>
      <c r="R236" s="258">
        <v>12075</v>
      </c>
      <c r="S236" s="258">
        <v>0</v>
      </c>
      <c r="T236" s="258">
        <v>0</v>
      </c>
    </row>
    <row r="237" spans="1:20" ht="24" customHeight="1">
      <c r="A237" s="1" t="s">
        <v>531</v>
      </c>
      <c r="B237" s="95"/>
      <c r="C237" s="95"/>
      <c r="D237" s="338" t="s">
        <v>530</v>
      </c>
      <c r="E237" s="95"/>
      <c r="F237" s="95"/>
      <c r="G237" s="95"/>
      <c r="H237" s="95"/>
      <c r="I237" s="95"/>
      <c r="J237" s="95"/>
      <c r="K237" s="1"/>
      <c r="L237" s="237">
        <v>106287</v>
      </c>
      <c r="M237" s="258">
        <v>105851</v>
      </c>
      <c r="N237" s="177">
        <v>154350</v>
      </c>
      <c r="O237" s="177">
        <v>162879</v>
      </c>
      <c r="P237" s="258">
        <v>124409</v>
      </c>
      <c r="Q237" s="258">
        <v>136350</v>
      </c>
      <c r="R237" s="258">
        <v>148385</v>
      </c>
      <c r="S237" s="258">
        <v>162623</v>
      </c>
      <c r="T237" s="258">
        <v>177185</v>
      </c>
    </row>
    <row r="238" spans="1:20" ht="24" customHeight="1">
      <c r="A238" s="1" t="s">
        <v>535</v>
      </c>
      <c r="B238" s="103"/>
      <c r="C238" s="103"/>
      <c r="D238" s="102" t="s">
        <v>536</v>
      </c>
      <c r="E238" s="103"/>
      <c r="F238" s="103"/>
      <c r="G238" s="103"/>
      <c r="H238" s="103"/>
      <c r="I238" s="103"/>
      <c r="J238" s="103"/>
      <c r="K238" s="103"/>
      <c r="L238" s="237">
        <v>203631</v>
      </c>
      <c r="M238" s="258">
        <v>223210</v>
      </c>
      <c r="N238" s="177">
        <v>392681</v>
      </c>
      <c r="O238" s="177">
        <v>200000</v>
      </c>
      <c r="P238" s="258">
        <v>400000</v>
      </c>
      <c r="Q238" s="258">
        <v>382500</v>
      </c>
      <c r="R238" s="258">
        <v>225000</v>
      </c>
      <c r="S238" s="258">
        <v>225000</v>
      </c>
      <c r="T238" s="258">
        <v>225000</v>
      </c>
    </row>
    <row r="239" spans="1:20" ht="24" customHeight="1">
      <c r="A239" s="581" t="s">
        <v>1426</v>
      </c>
      <c r="B239" s="520"/>
      <c r="C239" s="520"/>
      <c r="D239" s="102" t="s">
        <v>1423</v>
      </c>
      <c r="E239" s="520"/>
      <c r="F239" s="520"/>
      <c r="G239" s="520"/>
      <c r="H239" s="520"/>
      <c r="I239" s="520"/>
      <c r="J239" s="520"/>
      <c r="K239" s="520"/>
      <c r="L239" s="237">
        <v>0</v>
      </c>
      <c r="M239" s="258">
        <v>0</v>
      </c>
      <c r="N239" s="177">
        <v>0</v>
      </c>
      <c r="O239" s="177">
        <v>0</v>
      </c>
      <c r="P239" s="258">
        <v>118190</v>
      </c>
      <c r="Q239" s="258">
        <v>123667</v>
      </c>
      <c r="R239" s="258">
        <v>129233</v>
      </c>
      <c r="S239" s="258">
        <v>135329</v>
      </c>
      <c r="T239" s="258">
        <v>141633</v>
      </c>
    </row>
    <row r="240" spans="1:20" ht="24" customHeight="1">
      <c r="A240" s="1" t="s">
        <v>192</v>
      </c>
      <c r="B240" s="103"/>
      <c r="C240" s="103"/>
      <c r="D240" s="1" t="s">
        <v>175</v>
      </c>
      <c r="E240" s="103"/>
      <c r="F240" s="103"/>
      <c r="G240" s="103"/>
      <c r="H240" s="103"/>
      <c r="I240" s="103"/>
      <c r="J240" s="103"/>
      <c r="K240" s="103"/>
      <c r="L240" s="237">
        <v>134248</v>
      </c>
      <c r="M240" s="258">
        <v>82228</v>
      </c>
      <c r="N240" s="177">
        <v>110000</v>
      </c>
      <c r="O240" s="177">
        <v>100000</v>
      </c>
      <c r="P240" s="258">
        <v>110000</v>
      </c>
      <c r="Q240" s="258">
        <v>110000</v>
      </c>
      <c r="R240" s="258">
        <v>110000</v>
      </c>
      <c r="S240" s="258">
        <v>110000</v>
      </c>
      <c r="T240" s="258">
        <v>110000</v>
      </c>
    </row>
    <row r="241" spans="1:20" ht="24" customHeight="1">
      <c r="A241" s="1" t="s">
        <v>170</v>
      </c>
      <c r="B241" s="103"/>
      <c r="C241" s="103"/>
      <c r="D241" s="1" t="s">
        <v>174</v>
      </c>
      <c r="E241" s="103"/>
      <c r="F241" s="103"/>
      <c r="G241" s="103"/>
      <c r="H241" s="103"/>
      <c r="I241" s="103"/>
      <c r="J241" s="103"/>
      <c r="K241" s="103"/>
      <c r="L241" s="237">
        <v>78469</v>
      </c>
      <c r="M241" s="258">
        <v>78731</v>
      </c>
      <c r="N241" s="177">
        <v>110000</v>
      </c>
      <c r="O241" s="177">
        <v>90000</v>
      </c>
      <c r="P241" s="258">
        <v>110000</v>
      </c>
      <c r="Q241" s="258">
        <v>110000</v>
      </c>
      <c r="R241" s="258">
        <v>110000</v>
      </c>
      <c r="S241" s="258">
        <v>110000</v>
      </c>
      <c r="T241" s="258">
        <v>110000</v>
      </c>
    </row>
    <row r="242" spans="1:20" ht="24" customHeight="1">
      <c r="A242" s="1" t="s">
        <v>1189</v>
      </c>
      <c r="B242" s="103"/>
      <c r="C242" s="103"/>
      <c r="D242" s="338" t="s">
        <v>10</v>
      </c>
      <c r="E242" s="103"/>
      <c r="F242" s="103"/>
      <c r="G242" s="103"/>
      <c r="H242" s="103"/>
      <c r="I242" s="103"/>
      <c r="J242" s="103"/>
      <c r="K242" s="103"/>
      <c r="L242" s="237">
        <v>21042</v>
      </c>
      <c r="M242" s="258">
        <v>47072</v>
      </c>
      <c r="N242" s="177">
        <v>8250</v>
      </c>
      <c r="O242" s="177">
        <v>26356</v>
      </c>
      <c r="P242" s="258">
        <v>48150</v>
      </c>
      <c r="Q242" s="258">
        <v>48150</v>
      </c>
      <c r="R242" s="258">
        <v>48150</v>
      </c>
      <c r="S242" s="258">
        <v>48150</v>
      </c>
      <c r="T242" s="258">
        <v>48150</v>
      </c>
    </row>
    <row r="243" spans="1:20" ht="24" customHeight="1">
      <c r="A243" s="1" t="s">
        <v>169</v>
      </c>
      <c r="B243" s="103"/>
      <c r="C243" s="103"/>
      <c r="D243" s="1" t="s">
        <v>173</v>
      </c>
      <c r="E243" s="103"/>
      <c r="F243" s="103"/>
      <c r="G243" s="103"/>
      <c r="H243" s="103"/>
      <c r="I243" s="103"/>
      <c r="J243" s="103"/>
      <c r="K243" s="103"/>
      <c r="L243" s="237">
        <v>55901</v>
      </c>
      <c r="M243" s="258">
        <v>43207</v>
      </c>
      <c r="N243" s="177">
        <v>25000</v>
      </c>
      <c r="O243" s="177">
        <v>25000</v>
      </c>
      <c r="P243" s="258">
        <v>25000</v>
      </c>
      <c r="Q243" s="258">
        <v>25000</v>
      </c>
      <c r="R243" s="258">
        <v>25000</v>
      </c>
      <c r="S243" s="258">
        <v>25000</v>
      </c>
      <c r="T243" s="258">
        <v>25000</v>
      </c>
    </row>
    <row r="244" spans="1:20" ht="24" customHeight="1">
      <c r="A244" s="1" t="s">
        <v>230</v>
      </c>
      <c r="B244" s="103"/>
      <c r="C244" s="103"/>
      <c r="D244" s="1" t="s">
        <v>231</v>
      </c>
      <c r="E244" s="103"/>
      <c r="F244" s="103"/>
      <c r="G244" s="103"/>
      <c r="H244" s="103"/>
      <c r="I244" s="103"/>
      <c r="J244" s="103"/>
      <c r="K244" s="103"/>
      <c r="L244" s="237">
        <v>385933</v>
      </c>
      <c r="M244" s="258">
        <v>248597</v>
      </c>
      <c r="N244" s="177">
        <v>390000</v>
      </c>
      <c r="O244" s="177">
        <v>290000</v>
      </c>
      <c r="P244" s="258">
        <v>300000</v>
      </c>
      <c r="Q244" s="258">
        <v>300000</v>
      </c>
      <c r="R244" s="258">
        <v>300000</v>
      </c>
      <c r="S244" s="258">
        <v>300000</v>
      </c>
      <c r="T244" s="258">
        <v>300000</v>
      </c>
    </row>
    <row r="245" spans="1:20" ht="24" customHeight="1">
      <c r="A245" s="1" t="s">
        <v>1027</v>
      </c>
      <c r="B245" s="95"/>
      <c r="C245" s="95"/>
      <c r="D245" s="1" t="s">
        <v>904</v>
      </c>
      <c r="E245" s="95"/>
      <c r="F245" s="95"/>
      <c r="G245" s="95"/>
      <c r="H245" s="95"/>
      <c r="I245" s="95"/>
      <c r="J245" s="95"/>
      <c r="K245" s="95"/>
      <c r="L245" s="239">
        <v>23550</v>
      </c>
      <c r="M245" s="245">
        <v>23550</v>
      </c>
      <c r="N245" s="178">
        <v>25000</v>
      </c>
      <c r="O245" s="178">
        <v>25000</v>
      </c>
      <c r="P245" s="245">
        <v>25000</v>
      </c>
      <c r="Q245" s="245">
        <v>25000</v>
      </c>
      <c r="R245" s="245">
        <v>25000</v>
      </c>
      <c r="S245" s="245">
        <v>25000</v>
      </c>
      <c r="T245" s="245">
        <v>25000</v>
      </c>
    </row>
    <row r="246" spans="1:20" ht="24" customHeight="1">
      <c r="A246" s="1" t="s">
        <v>168</v>
      </c>
      <c r="B246" s="103"/>
      <c r="C246" s="103"/>
      <c r="D246" s="1" t="s">
        <v>172</v>
      </c>
      <c r="E246" s="103"/>
      <c r="F246" s="103"/>
      <c r="G246" s="103"/>
      <c r="H246" s="103"/>
      <c r="I246" s="103"/>
      <c r="J246" s="103"/>
      <c r="K246" s="103"/>
      <c r="L246" s="237">
        <v>101403</v>
      </c>
      <c r="M246" s="258">
        <v>76777</v>
      </c>
      <c r="N246" s="177">
        <v>105000</v>
      </c>
      <c r="O246" s="178">
        <v>0</v>
      </c>
      <c r="P246" s="258">
        <v>65000</v>
      </c>
      <c r="Q246" s="258">
        <v>65000</v>
      </c>
      <c r="R246" s="258">
        <v>65000</v>
      </c>
      <c r="S246" s="258">
        <v>65000</v>
      </c>
      <c r="T246" s="258">
        <v>65000</v>
      </c>
    </row>
    <row r="247" spans="1:20" ht="24" customHeight="1">
      <c r="A247" s="1" t="s">
        <v>193</v>
      </c>
      <c r="B247" s="103"/>
      <c r="C247" s="103"/>
      <c r="D247" s="1" t="s">
        <v>560</v>
      </c>
      <c r="E247" s="103"/>
      <c r="F247" s="103"/>
      <c r="G247" s="103"/>
      <c r="H247" s="103"/>
      <c r="I247" s="103"/>
      <c r="J247" s="103"/>
      <c r="K247" s="103"/>
      <c r="L247" s="237">
        <v>69807</v>
      </c>
      <c r="M247" s="258">
        <v>72272</v>
      </c>
      <c r="N247" s="177">
        <v>72000</v>
      </c>
      <c r="O247" s="177">
        <v>54000</v>
      </c>
      <c r="P247" s="258">
        <v>72000</v>
      </c>
      <c r="Q247" s="258">
        <v>72000</v>
      </c>
      <c r="R247" s="258">
        <v>72000</v>
      </c>
      <c r="S247" s="258">
        <v>72000</v>
      </c>
      <c r="T247" s="258">
        <v>72000</v>
      </c>
    </row>
    <row r="248" spans="1:20" ht="24" customHeight="1">
      <c r="A248" s="1" t="s">
        <v>1028</v>
      </c>
      <c r="B248" s="95"/>
      <c r="C248" s="95"/>
      <c r="D248" s="1" t="s">
        <v>15</v>
      </c>
      <c r="E248" s="95"/>
      <c r="F248" s="95"/>
      <c r="G248" s="101"/>
      <c r="H248" s="101"/>
      <c r="I248" s="101"/>
      <c r="J248" s="101"/>
      <c r="K248" s="101"/>
      <c r="L248" s="237">
        <v>161950</v>
      </c>
      <c r="M248" s="258">
        <v>166428</v>
      </c>
      <c r="N248" s="177">
        <v>160000</v>
      </c>
      <c r="O248" s="177">
        <v>165000</v>
      </c>
      <c r="P248" s="258">
        <v>165000</v>
      </c>
      <c r="Q248" s="258">
        <v>165000</v>
      </c>
      <c r="R248" s="258">
        <v>165000</v>
      </c>
      <c r="S248" s="258">
        <v>165000</v>
      </c>
      <c r="T248" s="258">
        <v>165000</v>
      </c>
    </row>
    <row r="249" spans="1:20" ht="24" customHeight="1">
      <c r="A249" s="1" t="s">
        <v>167</v>
      </c>
      <c r="B249" s="103"/>
      <c r="C249" s="103"/>
      <c r="D249" s="1" t="s">
        <v>226</v>
      </c>
      <c r="E249" s="103"/>
      <c r="F249" s="103"/>
      <c r="G249" s="103"/>
      <c r="H249" s="103"/>
      <c r="I249" s="103"/>
      <c r="J249" s="103"/>
      <c r="K249" s="103"/>
      <c r="L249" s="237">
        <v>1233</v>
      </c>
      <c r="M249" s="258">
        <v>1258</v>
      </c>
      <c r="N249" s="177">
        <v>1300</v>
      </c>
      <c r="O249" s="177">
        <v>1287</v>
      </c>
      <c r="P249" s="258">
        <v>1326</v>
      </c>
      <c r="Q249" s="258">
        <v>1366</v>
      </c>
      <c r="R249" s="258">
        <v>1407</v>
      </c>
      <c r="S249" s="258">
        <v>1449</v>
      </c>
      <c r="T249" s="258">
        <v>1492</v>
      </c>
    </row>
    <row r="250" spans="1:20" ht="24" customHeight="1">
      <c r="A250" s="1" t="s">
        <v>166</v>
      </c>
      <c r="B250" s="103"/>
      <c r="C250" s="103"/>
      <c r="D250" s="338" t="s">
        <v>171</v>
      </c>
      <c r="E250" s="103"/>
      <c r="F250" s="103"/>
      <c r="G250" s="103"/>
      <c r="H250" s="103"/>
      <c r="I250" s="103"/>
      <c r="J250" s="103"/>
      <c r="K250" s="103"/>
      <c r="L250" s="237">
        <v>862920</v>
      </c>
      <c r="M250" s="258">
        <v>882297</v>
      </c>
      <c r="N250" s="177">
        <v>906762</v>
      </c>
      <c r="O250" s="177">
        <v>985000</v>
      </c>
      <c r="P250" s="258">
        <v>1004700</v>
      </c>
      <c r="Q250" s="258">
        <v>1024794</v>
      </c>
      <c r="R250" s="258">
        <v>1045290</v>
      </c>
      <c r="S250" s="258">
        <v>1066196</v>
      </c>
      <c r="T250" s="258">
        <v>1087520</v>
      </c>
    </row>
    <row r="251" spans="1:20" ht="24" customHeight="1">
      <c r="A251" s="1" t="s">
        <v>165</v>
      </c>
      <c r="B251" s="103"/>
      <c r="C251" s="103"/>
      <c r="D251" s="338" t="s">
        <v>838</v>
      </c>
      <c r="E251" s="103"/>
      <c r="F251" s="103"/>
      <c r="G251" s="103"/>
      <c r="H251" s="103"/>
      <c r="I251" s="103"/>
      <c r="J251" s="103"/>
      <c r="K251" s="103"/>
      <c r="L251" s="237">
        <v>402177</v>
      </c>
      <c r="M251" s="258">
        <v>385475</v>
      </c>
      <c r="N251" s="177">
        <v>397057</v>
      </c>
      <c r="O251" s="177">
        <v>399350</v>
      </c>
      <c r="P251" s="258">
        <v>413511</v>
      </c>
      <c r="Q251" s="258">
        <v>420958</v>
      </c>
      <c r="R251" s="258">
        <v>428554</v>
      </c>
      <c r="S251" s="258">
        <v>436302</v>
      </c>
      <c r="T251" s="258">
        <v>444205</v>
      </c>
    </row>
    <row r="252" spans="1:20" ht="24" customHeight="1">
      <c r="A252" s="1" t="s">
        <v>164</v>
      </c>
      <c r="B252" s="103"/>
      <c r="C252" s="103"/>
      <c r="D252" s="1" t="s">
        <v>225</v>
      </c>
      <c r="E252" s="103"/>
      <c r="F252" s="103"/>
      <c r="G252" s="103"/>
      <c r="H252" s="103"/>
      <c r="I252" s="103"/>
      <c r="J252" s="103"/>
      <c r="K252" s="103"/>
      <c r="L252" s="237">
        <v>148133</v>
      </c>
      <c r="M252" s="258">
        <v>146143</v>
      </c>
      <c r="N252" s="177">
        <v>145000</v>
      </c>
      <c r="O252" s="177">
        <v>58105</v>
      </c>
      <c r="P252" s="258">
        <v>145000</v>
      </c>
      <c r="Q252" s="258">
        <v>145000</v>
      </c>
      <c r="R252" s="258">
        <v>145000</v>
      </c>
      <c r="S252" s="258">
        <v>145000</v>
      </c>
      <c r="T252" s="258">
        <v>145000</v>
      </c>
    </row>
    <row r="253" spans="1:20" ht="24" customHeight="1">
      <c r="A253" s="1" t="s">
        <v>176</v>
      </c>
      <c r="B253" s="95"/>
      <c r="C253" s="95"/>
      <c r="D253" s="1" t="s">
        <v>18</v>
      </c>
      <c r="E253" s="95"/>
      <c r="F253" s="95"/>
      <c r="G253" s="95"/>
      <c r="H253" s="95"/>
      <c r="I253" s="95"/>
      <c r="J253" s="95"/>
      <c r="K253" s="95"/>
      <c r="L253" s="237">
        <v>386</v>
      </c>
      <c r="M253" s="258">
        <v>651</v>
      </c>
      <c r="N253" s="177">
        <v>1500</v>
      </c>
      <c r="O253" s="177">
        <v>1500</v>
      </c>
      <c r="P253" s="258">
        <v>1000</v>
      </c>
      <c r="Q253" s="258">
        <v>1000</v>
      </c>
      <c r="R253" s="258">
        <v>1000</v>
      </c>
      <c r="S253" s="258">
        <v>1000</v>
      </c>
      <c r="T253" s="258">
        <v>1000</v>
      </c>
    </row>
    <row r="254" spans="1:20" ht="24" customHeight="1">
      <c r="A254" s="1" t="s">
        <v>227</v>
      </c>
      <c r="B254" s="103"/>
      <c r="C254" s="103"/>
      <c r="D254" s="1" t="s">
        <v>228</v>
      </c>
      <c r="E254" s="95"/>
      <c r="F254" s="103"/>
      <c r="G254" s="103"/>
      <c r="H254" s="103"/>
      <c r="I254" s="103"/>
      <c r="J254" s="103"/>
      <c r="K254" s="103"/>
      <c r="L254" s="237">
        <v>2809</v>
      </c>
      <c r="M254" s="258">
        <v>5226</v>
      </c>
      <c r="N254" s="177">
        <v>15000</v>
      </c>
      <c r="O254" s="177">
        <v>15000</v>
      </c>
      <c r="P254" s="258">
        <v>15000</v>
      </c>
      <c r="Q254" s="258">
        <v>15000</v>
      </c>
      <c r="R254" s="258">
        <v>15000</v>
      </c>
      <c r="S254" s="258">
        <v>15000</v>
      </c>
      <c r="T254" s="258">
        <v>15000</v>
      </c>
    </row>
    <row r="255" spans="1:20" ht="24" customHeight="1">
      <c r="A255" s="379" t="s">
        <v>1238</v>
      </c>
      <c r="B255" s="378"/>
      <c r="C255" s="378"/>
      <c r="D255" s="379" t="s">
        <v>1237</v>
      </c>
      <c r="E255" s="378"/>
      <c r="F255" s="378"/>
      <c r="G255" s="378"/>
      <c r="H255" s="378"/>
      <c r="I255" s="378"/>
      <c r="J255" s="378"/>
      <c r="K255" s="378"/>
      <c r="L255" s="241">
        <v>0</v>
      </c>
      <c r="M255" s="287">
        <v>0</v>
      </c>
      <c r="N255" s="180">
        <v>80000</v>
      </c>
      <c r="O255" s="180">
        <v>302000</v>
      </c>
      <c r="P255" s="287">
        <v>75000</v>
      </c>
      <c r="Q255" s="287">
        <v>75000</v>
      </c>
      <c r="R255" s="287">
        <v>75000</v>
      </c>
      <c r="S255" s="287">
        <v>75000</v>
      </c>
      <c r="T255" s="287">
        <v>75000</v>
      </c>
    </row>
    <row r="256" spans="1:20" ht="24" customHeight="1">
      <c r="A256" s="449"/>
      <c r="B256" s="627" t="s">
        <v>1361</v>
      </c>
      <c r="C256" s="627"/>
      <c r="D256" s="627"/>
      <c r="E256" s="627"/>
      <c r="F256" s="627"/>
      <c r="G256" s="627"/>
      <c r="H256" s="627"/>
      <c r="I256" s="627"/>
      <c r="J256" s="627"/>
      <c r="K256" s="627"/>
      <c r="L256" s="457">
        <f>SUM(L223:L255)</f>
        <v>3291812</v>
      </c>
      <c r="M256" s="457">
        <f t="shared" ref="M256:T256" si="5">SUM(M223:M255)</f>
        <v>3161179</v>
      </c>
      <c r="N256" s="454">
        <f t="shared" si="5"/>
        <v>4342275</v>
      </c>
      <c r="O256" s="454">
        <f t="shared" si="5"/>
        <v>4079895</v>
      </c>
      <c r="P256" s="457">
        <f t="shared" si="5"/>
        <v>3770308</v>
      </c>
      <c r="Q256" s="457">
        <f t="shared" si="5"/>
        <v>3836812</v>
      </c>
      <c r="R256" s="457">
        <f t="shared" si="5"/>
        <v>3722034</v>
      </c>
      <c r="S256" s="457">
        <f t="shared" si="5"/>
        <v>3791851</v>
      </c>
      <c r="T256" s="457">
        <f t="shared" si="5"/>
        <v>3868271</v>
      </c>
    </row>
    <row r="257" spans="1:32" ht="6.95" customHeight="1">
      <c r="A257" s="449"/>
      <c r="B257" s="462"/>
      <c r="C257" s="462"/>
      <c r="D257" s="462"/>
      <c r="E257" s="462"/>
      <c r="F257" s="462"/>
      <c r="G257" s="462"/>
      <c r="H257" s="462"/>
      <c r="I257" s="462"/>
      <c r="J257" s="462"/>
      <c r="K257" s="462"/>
      <c r="L257" s="237"/>
      <c r="M257" s="258"/>
      <c r="N257" s="177"/>
      <c r="O257" s="177"/>
      <c r="P257" s="258"/>
      <c r="Q257" s="258"/>
      <c r="R257" s="258"/>
      <c r="S257" s="258"/>
      <c r="T257" s="258"/>
    </row>
    <row r="258" spans="1:32" ht="24" customHeight="1">
      <c r="A258" s="1" t="s">
        <v>1146</v>
      </c>
      <c r="B258" s="95"/>
      <c r="C258" s="95"/>
      <c r="D258" s="1" t="s">
        <v>981</v>
      </c>
      <c r="E258" s="95"/>
      <c r="F258" s="95"/>
      <c r="G258" s="95"/>
      <c r="H258" s="95"/>
      <c r="I258" s="95"/>
      <c r="J258" s="95"/>
      <c r="K258" s="95"/>
      <c r="L258" s="450">
        <v>569725</v>
      </c>
      <c r="M258" s="451">
        <v>240663</v>
      </c>
      <c r="N258" s="452">
        <v>306000</v>
      </c>
      <c r="O258" s="452">
        <v>1442336</v>
      </c>
      <c r="P258" s="451">
        <v>401250</v>
      </c>
      <c r="Q258" s="451">
        <v>74107</v>
      </c>
      <c r="R258" s="451">
        <v>301944</v>
      </c>
      <c r="S258" s="451">
        <v>306481</v>
      </c>
      <c r="T258" s="451">
        <v>337489</v>
      </c>
    </row>
    <row r="259" spans="1:32" ht="24" customHeight="1">
      <c r="A259" s="573" t="s">
        <v>1403</v>
      </c>
      <c r="B259" s="572"/>
      <c r="C259" s="572"/>
      <c r="D259" s="573" t="s">
        <v>1404</v>
      </c>
      <c r="E259" s="572"/>
      <c r="F259" s="572"/>
      <c r="G259" s="572"/>
      <c r="H259" s="572"/>
      <c r="I259" s="572"/>
      <c r="J259" s="572"/>
      <c r="K259" s="572"/>
      <c r="L259" s="328">
        <v>0</v>
      </c>
      <c r="M259" s="292">
        <v>0</v>
      </c>
      <c r="N259" s="569">
        <v>0</v>
      </c>
      <c r="O259" s="569">
        <v>0</v>
      </c>
      <c r="P259" s="292">
        <v>304209</v>
      </c>
      <c r="Q259" s="292">
        <v>715401</v>
      </c>
      <c r="R259" s="292">
        <v>717960</v>
      </c>
      <c r="S259" s="292">
        <v>1145189</v>
      </c>
      <c r="T259" s="292">
        <v>1143878</v>
      </c>
    </row>
    <row r="260" spans="1:32" ht="24" customHeight="1">
      <c r="A260" s="1" t="s">
        <v>181</v>
      </c>
      <c r="B260" s="101"/>
      <c r="C260" s="101"/>
      <c r="D260" s="1" t="s">
        <v>194</v>
      </c>
      <c r="E260" s="101"/>
      <c r="F260" s="101"/>
      <c r="G260" s="101"/>
      <c r="H260" s="101"/>
      <c r="I260" s="101"/>
      <c r="J260" s="101"/>
      <c r="K260" s="101"/>
      <c r="L260" s="237">
        <v>315781</v>
      </c>
      <c r="M260" s="258">
        <v>315471</v>
      </c>
      <c r="N260" s="177">
        <v>315225</v>
      </c>
      <c r="O260" s="177">
        <v>311225</v>
      </c>
      <c r="P260" s="258">
        <v>321375</v>
      </c>
      <c r="Q260" s="258">
        <v>322075</v>
      </c>
      <c r="R260" s="258">
        <v>0</v>
      </c>
      <c r="S260" s="258">
        <v>0</v>
      </c>
      <c r="T260" s="258">
        <v>0</v>
      </c>
    </row>
    <row r="261" spans="1:32" ht="24" customHeight="1">
      <c r="A261" s="1" t="s">
        <v>182</v>
      </c>
      <c r="B261" s="101"/>
      <c r="C261" s="101"/>
      <c r="D261" s="1" t="s">
        <v>196</v>
      </c>
      <c r="E261" s="101"/>
      <c r="F261" s="101"/>
      <c r="G261" s="101"/>
      <c r="H261" s="101"/>
      <c r="I261" s="101"/>
      <c r="J261" s="101"/>
      <c r="K261" s="101"/>
      <c r="L261" s="237">
        <v>856583</v>
      </c>
      <c r="M261" s="258">
        <v>575030</v>
      </c>
      <c r="N261" s="177">
        <v>174744</v>
      </c>
      <c r="O261" s="177">
        <v>174744</v>
      </c>
      <c r="P261" s="258">
        <v>519749</v>
      </c>
      <c r="Q261" s="258">
        <v>554479</v>
      </c>
      <c r="R261" s="258">
        <v>674606</v>
      </c>
      <c r="S261" s="258">
        <v>36806</v>
      </c>
      <c r="T261" s="258">
        <v>1147080</v>
      </c>
    </row>
    <row r="262" spans="1:32" ht="24" customHeight="1">
      <c r="A262" s="1" t="s">
        <v>183</v>
      </c>
      <c r="B262" s="101"/>
      <c r="C262" s="101"/>
      <c r="D262" s="1" t="s">
        <v>753</v>
      </c>
      <c r="E262" s="101"/>
      <c r="F262" s="101"/>
      <c r="G262" s="101"/>
      <c r="H262" s="101"/>
      <c r="I262" s="101"/>
      <c r="J262" s="101"/>
      <c r="K262" s="101"/>
      <c r="L262" s="237">
        <v>1274699</v>
      </c>
      <c r="M262" s="258">
        <v>1410988</v>
      </c>
      <c r="N262" s="177">
        <v>1369284</v>
      </c>
      <c r="O262" s="177">
        <v>1596578</v>
      </c>
      <c r="P262" s="258">
        <v>1434849</v>
      </c>
      <c r="Q262" s="258">
        <v>1972210</v>
      </c>
      <c r="R262" s="258">
        <v>2025209</v>
      </c>
      <c r="S262" s="258">
        <v>2097101</v>
      </c>
      <c r="T262" s="258">
        <v>2178263</v>
      </c>
    </row>
    <row r="263" spans="1:32" ht="24" customHeight="1">
      <c r="A263" s="1" t="s">
        <v>439</v>
      </c>
      <c r="B263" s="101"/>
      <c r="C263" s="101"/>
      <c r="D263" s="1" t="s">
        <v>440</v>
      </c>
      <c r="E263" s="101"/>
      <c r="F263" s="101"/>
      <c r="G263" s="101"/>
      <c r="H263" s="101"/>
      <c r="I263" s="101"/>
      <c r="J263" s="101"/>
      <c r="K263" s="101"/>
      <c r="L263" s="241">
        <v>23495</v>
      </c>
      <c r="M263" s="287">
        <v>24388</v>
      </c>
      <c r="N263" s="180">
        <v>26584</v>
      </c>
      <c r="O263" s="180">
        <v>25522</v>
      </c>
      <c r="P263" s="287">
        <v>26993</v>
      </c>
      <c r="Q263" s="287">
        <v>28553</v>
      </c>
      <c r="R263" s="287">
        <v>30206</v>
      </c>
      <c r="S263" s="287">
        <v>31958</v>
      </c>
      <c r="T263" s="287">
        <v>33815</v>
      </c>
    </row>
    <row r="264" spans="1:32" ht="24" customHeight="1">
      <c r="A264" s="1"/>
      <c r="B264" s="627" t="s">
        <v>611</v>
      </c>
      <c r="C264" s="627"/>
      <c r="D264" s="627"/>
      <c r="E264" s="627"/>
      <c r="F264" s="627"/>
      <c r="G264" s="627"/>
      <c r="H264" s="627"/>
      <c r="I264" s="627"/>
      <c r="J264" s="627"/>
      <c r="K264" s="627"/>
      <c r="L264" s="457">
        <f>SUM(L258:L263)</f>
        <v>3040283</v>
      </c>
      <c r="M264" s="457">
        <f t="shared" ref="M264:T264" si="6">SUM(M258:M263)</f>
        <v>2566540</v>
      </c>
      <c r="N264" s="454">
        <f t="shared" si="6"/>
        <v>2191837</v>
      </c>
      <c r="O264" s="454">
        <f t="shared" si="6"/>
        <v>3550405</v>
      </c>
      <c r="P264" s="457">
        <f t="shared" si="6"/>
        <v>3008425</v>
      </c>
      <c r="Q264" s="457">
        <f t="shared" si="6"/>
        <v>3666825</v>
      </c>
      <c r="R264" s="457">
        <f t="shared" si="6"/>
        <v>3749925</v>
      </c>
      <c r="S264" s="457">
        <f t="shared" si="6"/>
        <v>3617535</v>
      </c>
      <c r="T264" s="457">
        <f t="shared" si="6"/>
        <v>4840525</v>
      </c>
    </row>
    <row r="265" spans="1:32" s="448" customFormat="1" ht="15" customHeight="1">
      <c r="A265" s="463"/>
      <c r="B265" s="464"/>
      <c r="C265" s="464"/>
      <c r="D265" s="463"/>
      <c r="E265" s="464"/>
      <c r="F265" s="464"/>
      <c r="G265" s="464"/>
      <c r="H265" s="464"/>
      <c r="I265" s="464"/>
      <c r="J265" s="464"/>
      <c r="K265" s="464"/>
      <c r="L265" s="465"/>
      <c r="M265" s="465"/>
      <c r="N265" s="466"/>
      <c r="O265" s="466"/>
      <c r="P265" s="465"/>
      <c r="Q265" s="465"/>
      <c r="R265" s="465"/>
      <c r="S265" s="465"/>
      <c r="T265" s="465"/>
      <c r="U265" s="224"/>
      <c r="V265" s="224"/>
      <c r="W265" s="224"/>
      <c r="X265" s="224"/>
      <c r="Y265" s="224"/>
      <c r="Z265" s="224"/>
      <c r="AA265" s="224"/>
      <c r="AB265" s="224"/>
      <c r="AC265" s="224"/>
      <c r="AD265" s="224"/>
      <c r="AE265" s="224"/>
      <c r="AF265" s="224"/>
    </row>
    <row r="266" spans="1:32" s="104" customFormat="1" ht="24" customHeight="1">
      <c r="A266" s="400"/>
      <c r="B266" s="634" t="s">
        <v>1291</v>
      </c>
      <c r="C266" s="634"/>
      <c r="D266" s="634"/>
      <c r="E266" s="634"/>
      <c r="F266" s="634"/>
      <c r="G266" s="634"/>
      <c r="H266" s="634"/>
      <c r="I266" s="634"/>
      <c r="J266" s="634"/>
      <c r="K266" s="634"/>
      <c r="L266" s="456">
        <f>L91+L112+L153+L179+L220+L256</f>
        <v>12998597</v>
      </c>
      <c r="M266" s="456">
        <f>M91+M112+M153+M179+M220+M256</f>
        <v>13439021</v>
      </c>
      <c r="N266" s="456">
        <f>N91+N112+N153+N179+N220+N256</f>
        <v>15460545</v>
      </c>
      <c r="O266" s="456">
        <f>O91+O112+O153+O179+O220+O256</f>
        <v>15111643</v>
      </c>
      <c r="P266" s="456">
        <f>P91+P112+P153+P179+P220+P256</f>
        <v>15091845</v>
      </c>
      <c r="Q266" s="456">
        <f>Q91+Q112+Q153+Q179+Q220+Q256</f>
        <v>15696449</v>
      </c>
      <c r="R266" s="456">
        <f>R91+R112+R153+R179+R220+R256</f>
        <v>15924415</v>
      </c>
      <c r="S266" s="456">
        <f>S91+S112+S153+S179+S220+S256</f>
        <v>16438407</v>
      </c>
      <c r="T266" s="456">
        <f>T91+T112+T153+T179+T220+T256</f>
        <v>16971422</v>
      </c>
      <c r="U266" s="256"/>
      <c r="V266" s="256"/>
      <c r="W266" s="256"/>
      <c r="X266" s="256"/>
      <c r="Y266" s="256"/>
      <c r="Z266" s="256"/>
      <c r="AA266" s="256"/>
      <c r="AB266" s="256"/>
      <c r="AC266" s="256"/>
      <c r="AD266" s="256"/>
      <c r="AE266" s="256"/>
      <c r="AF266" s="256"/>
    </row>
    <row r="267" spans="1:32" s="104" customFormat="1" ht="15" customHeight="1">
      <c r="A267" s="467"/>
      <c r="B267" s="400"/>
      <c r="C267" s="400"/>
      <c r="D267" s="400"/>
      <c r="E267" s="400"/>
      <c r="F267" s="400"/>
      <c r="G267" s="400"/>
      <c r="H267" s="400"/>
      <c r="I267" s="400"/>
      <c r="J267" s="400"/>
      <c r="K267" s="400"/>
      <c r="L267" s="182"/>
      <c r="M267" s="182"/>
      <c r="N267" s="182"/>
      <c r="O267" s="182"/>
      <c r="P267" s="182"/>
      <c r="Q267" s="182"/>
      <c r="R267" s="182"/>
      <c r="S267" s="182"/>
      <c r="T267" s="182"/>
      <c r="U267" s="256"/>
      <c r="V267" s="256"/>
      <c r="W267" s="256"/>
      <c r="X267" s="256"/>
      <c r="Y267" s="256"/>
      <c r="Z267" s="256"/>
      <c r="AA267" s="256"/>
      <c r="AB267" s="256"/>
      <c r="AC267" s="256"/>
      <c r="AD267" s="256"/>
      <c r="AE267" s="256"/>
      <c r="AF267" s="256"/>
    </row>
    <row r="268" spans="1:32" s="104" customFormat="1" ht="24" customHeight="1">
      <c r="A268" s="467"/>
      <c r="B268" s="631" t="s">
        <v>865</v>
      </c>
      <c r="C268" s="631"/>
      <c r="D268" s="631"/>
      <c r="E268" s="631"/>
      <c r="F268" s="631"/>
      <c r="G268" s="631"/>
      <c r="H268" s="631"/>
      <c r="I268" s="631"/>
      <c r="J268" s="631"/>
      <c r="K268" s="631"/>
      <c r="L268" s="475">
        <f>L59</f>
        <v>29917</v>
      </c>
      <c r="M268" s="475">
        <f>M59</f>
        <v>32092</v>
      </c>
      <c r="N268" s="475">
        <f>N59</f>
        <v>35000</v>
      </c>
      <c r="O268" s="475">
        <f>O59</f>
        <v>135000</v>
      </c>
      <c r="P268" s="475">
        <f>P59</f>
        <v>35000</v>
      </c>
      <c r="Q268" s="475">
        <f>Q59</f>
        <v>35000</v>
      </c>
      <c r="R268" s="475">
        <f>R59</f>
        <v>35000</v>
      </c>
      <c r="S268" s="475">
        <f>S59</f>
        <v>35000</v>
      </c>
      <c r="T268" s="475">
        <f>T59</f>
        <v>35000</v>
      </c>
      <c r="U268" s="256"/>
      <c r="V268" s="256"/>
      <c r="W268" s="256"/>
      <c r="X268" s="256"/>
      <c r="Y268" s="256"/>
      <c r="Z268" s="256"/>
      <c r="AA268" s="256"/>
      <c r="AB268" s="256"/>
      <c r="AC268" s="256"/>
      <c r="AD268" s="256"/>
      <c r="AE268" s="256"/>
      <c r="AF268" s="256"/>
    </row>
    <row r="269" spans="1:32" s="104" customFormat="1" ht="24" customHeight="1">
      <c r="A269" s="468"/>
      <c r="B269" s="632" t="s">
        <v>1292</v>
      </c>
      <c r="C269" s="632"/>
      <c r="D269" s="632"/>
      <c r="E269" s="632"/>
      <c r="F269" s="632"/>
      <c r="G269" s="632"/>
      <c r="H269" s="632"/>
      <c r="I269" s="632"/>
      <c r="J269" s="632"/>
      <c r="K269" s="632"/>
      <c r="L269" s="474">
        <f>-L264</f>
        <v>-3040283</v>
      </c>
      <c r="M269" s="474">
        <f>-M264</f>
        <v>-2566540</v>
      </c>
      <c r="N269" s="474">
        <f>-N264</f>
        <v>-2191837</v>
      </c>
      <c r="O269" s="474">
        <f>-O264</f>
        <v>-3550405</v>
      </c>
      <c r="P269" s="474">
        <f>-P264</f>
        <v>-3008425</v>
      </c>
      <c r="Q269" s="474">
        <f>-Q264</f>
        <v>-3666825</v>
      </c>
      <c r="R269" s="474">
        <f>-R264</f>
        <v>-3749925</v>
      </c>
      <c r="S269" s="474">
        <f>-S264</f>
        <v>-3617535</v>
      </c>
      <c r="T269" s="474">
        <f>-T264</f>
        <v>-4840525</v>
      </c>
      <c r="U269" s="256"/>
      <c r="V269" s="256"/>
      <c r="W269" s="256"/>
      <c r="X269" s="256"/>
      <c r="Y269" s="256"/>
      <c r="Z269" s="256"/>
      <c r="AA269" s="256"/>
      <c r="AB269" s="256"/>
      <c r="AC269" s="256"/>
      <c r="AD269" s="256"/>
      <c r="AE269" s="256"/>
      <c r="AF269" s="256"/>
    </row>
    <row r="270" spans="1:32" s="104" customFormat="1" ht="24" customHeight="1">
      <c r="A270" s="473"/>
      <c r="B270" s="634" t="s">
        <v>1293</v>
      </c>
      <c r="C270" s="634"/>
      <c r="D270" s="634"/>
      <c r="E270" s="634"/>
      <c r="F270" s="634"/>
      <c r="G270" s="634"/>
      <c r="H270" s="634"/>
      <c r="I270" s="634"/>
      <c r="J270" s="634"/>
      <c r="K270" s="634"/>
      <c r="L270" s="456">
        <f>L268+L269</f>
        <v>-3010366</v>
      </c>
      <c r="M270" s="456">
        <f t="shared" ref="M270:T270" si="7">M268+M269</f>
        <v>-2534448</v>
      </c>
      <c r="N270" s="456">
        <f t="shared" si="7"/>
        <v>-2156837</v>
      </c>
      <c r="O270" s="456">
        <f t="shared" si="7"/>
        <v>-3415405</v>
      </c>
      <c r="P270" s="456">
        <f t="shared" si="7"/>
        <v>-2973425</v>
      </c>
      <c r="Q270" s="456">
        <f t="shared" si="7"/>
        <v>-3631825</v>
      </c>
      <c r="R270" s="456">
        <f t="shared" si="7"/>
        <v>-3714925</v>
      </c>
      <c r="S270" s="456">
        <f t="shared" si="7"/>
        <v>-3582535</v>
      </c>
      <c r="T270" s="456">
        <f t="shared" si="7"/>
        <v>-4805525</v>
      </c>
      <c r="U270" s="256"/>
      <c r="V270" s="256"/>
      <c r="W270" s="256"/>
      <c r="X270" s="256"/>
      <c r="Y270" s="256"/>
      <c r="Z270" s="256"/>
      <c r="AA270" s="256"/>
      <c r="AB270" s="256"/>
      <c r="AC270" s="256"/>
      <c r="AD270" s="256"/>
      <c r="AE270" s="256"/>
      <c r="AF270" s="256"/>
    </row>
    <row r="271" spans="1:32" s="104" customFormat="1" ht="15" customHeight="1">
      <c r="A271" s="467"/>
      <c r="B271" s="400"/>
      <c r="C271" s="400"/>
      <c r="D271" s="400"/>
      <c r="E271" s="400"/>
      <c r="F271" s="400"/>
      <c r="G271" s="400"/>
      <c r="H271" s="400"/>
      <c r="I271" s="400"/>
      <c r="J271" s="400"/>
      <c r="K271" s="400"/>
      <c r="L271" s="182"/>
      <c r="M271" s="182"/>
      <c r="N271" s="182"/>
      <c r="O271" s="182"/>
      <c r="P271" s="182"/>
      <c r="Q271" s="182"/>
      <c r="R271" s="182"/>
      <c r="S271" s="182"/>
      <c r="T271" s="182"/>
      <c r="U271" s="256"/>
      <c r="V271" s="256"/>
      <c r="W271" s="256"/>
      <c r="X271" s="256"/>
      <c r="Y271" s="256"/>
      <c r="Z271" s="256"/>
      <c r="AA271" s="256"/>
      <c r="AB271" s="256"/>
      <c r="AC271" s="256"/>
      <c r="AD271" s="256"/>
      <c r="AE271" s="256"/>
      <c r="AF271" s="256"/>
    </row>
    <row r="272" spans="1:32" s="104" customFormat="1" ht="24" customHeight="1">
      <c r="A272" s="469"/>
      <c r="B272" s="400"/>
      <c r="C272" s="400"/>
      <c r="D272" s="400"/>
      <c r="E272" s="400"/>
      <c r="F272" s="400"/>
      <c r="G272" s="400"/>
      <c r="H272" s="400"/>
      <c r="I272" s="400"/>
      <c r="J272" s="400"/>
      <c r="K272" s="400" t="s">
        <v>436</v>
      </c>
      <c r="L272" s="313">
        <f>L55-L266+L270</f>
        <v>383443</v>
      </c>
      <c r="M272" s="313">
        <f>M55-M266+M270</f>
        <v>632238</v>
      </c>
      <c r="N272" s="313">
        <f>N55-N266+N270</f>
        <v>-315646</v>
      </c>
      <c r="O272" s="313">
        <f>O55-O266+O270</f>
        <v>0</v>
      </c>
      <c r="P272" s="313">
        <f>P55-P266+P270</f>
        <v>0</v>
      </c>
      <c r="Q272" s="313">
        <f>Q55-Q266+Q270</f>
        <v>-882412</v>
      </c>
      <c r="R272" s="313">
        <f>R55-R266+R270</f>
        <v>-845292</v>
      </c>
      <c r="S272" s="313">
        <f>S55-S266+S270</f>
        <v>-875833</v>
      </c>
      <c r="T272" s="313">
        <f>T55-T266+T270</f>
        <v>-2288363</v>
      </c>
      <c r="U272" s="256"/>
      <c r="V272" s="256"/>
      <c r="W272" s="256"/>
      <c r="X272" s="256"/>
      <c r="Y272" s="256"/>
      <c r="Z272" s="256"/>
      <c r="AA272" s="256"/>
      <c r="AB272" s="256"/>
      <c r="AC272" s="256"/>
      <c r="AD272" s="256"/>
      <c r="AE272" s="256"/>
      <c r="AF272" s="256"/>
    </row>
    <row r="273" spans="1:32" s="104" customFormat="1" ht="15" customHeight="1">
      <c r="A273" s="469"/>
      <c r="B273" s="400"/>
      <c r="C273" s="400"/>
      <c r="D273" s="400"/>
      <c r="E273" s="400"/>
      <c r="F273" s="400"/>
      <c r="G273" s="400"/>
      <c r="H273" s="400"/>
      <c r="I273" s="400"/>
      <c r="J273" s="400"/>
      <c r="K273" s="400"/>
      <c r="L273" s="182"/>
      <c r="M273" s="182"/>
      <c r="N273" s="182"/>
      <c r="O273" s="184"/>
      <c r="P273" s="184"/>
      <c r="Q273" s="184"/>
      <c r="R273" s="184"/>
      <c r="S273" s="184"/>
      <c r="T273" s="184"/>
      <c r="U273" s="256"/>
      <c r="V273" s="256"/>
      <c r="W273" s="256"/>
      <c r="X273" s="256"/>
      <c r="Y273" s="256"/>
      <c r="Z273" s="256"/>
      <c r="AA273" s="256"/>
      <c r="AB273" s="256"/>
      <c r="AC273" s="256"/>
      <c r="AD273" s="256"/>
      <c r="AE273" s="256"/>
      <c r="AF273" s="256"/>
    </row>
    <row r="274" spans="1:32" s="106" customFormat="1" ht="24" customHeight="1">
      <c r="A274" s="470"/>
      <c r="B274" s="470"/>
      <c r="C274" s="470"/>
      <c r="D274" s="470"/>
      <c r="E274" s="470"/>
      <c r="F274" s="470"/>
      <c r="G274" s="470"/>
      <c r="H274" s="470"/>
      <c r="I274" s="470"/>
      <c r="J274" s="470"/>
      <c r="K274" s="470" t="s">
        <v>438</v>
      </c>
      <c r="L274" s="456">
        <v>6879823</v>
      </c>
      <c r="M274" s="456">
        <v>7512060</v>
      </c>
      <c r="N274" s="456">
        <v>7322013</v>
      </c>
      <c r="O274" s="454">
        <f>M274+O272</f>
        <v>7512060</v>
      </c>
      <c r="P274" s="454">
        <f>O274+P272</f>
        <v>7512060</v>
      </c>
      <c r="Q274" s="454">
        <f>P274+Q272</f>
        <v>6629648</v>
      </c>
      <c r="R274" s="454">
        <f>Q274+R272</f>
        <v>5784356</v>
      </c>
      <c r="S274" s="454">
        <f>R274+S272</f>
        <v>4908523</v>
      </c>
      <c r="T274" s="454">
        <f>S274+T272</f>
        <v>2620160</v>
      </c>
      <c r="U274" s="259"/>
      <c r="V274" s="259"/>
      <c r="W274" s="259"/>
      <c r="X274" s="259"/>
      <c r="Y274" s="259"/>
      <c r="Z274" s="259"/>
      <c r="AA274" s="259"/>
      <c r="AB274" s="259"/>
      <c r="AC274" s="259"/>
      <c r="AD274" s="259"/>
      <c r="AE274" s="259"/>
      <c r="AF274" s="259"/>
    </row>
    <row r="275" spans="1:32" s="107" customFormat="1" ht="24" customHeight="1">
      <c r="A275" s="471"/>
      <c r="B275" s="471"/>
      <c r="C275" s="471"/>
      <c r="D275" s="471"/>
      <c r="E275" s="471"/>
      <c r="F275" s="471"/>
      <c r="G275" s="471"/>
      <c r="H275" s="471"/>
      <c r="I275" s="471"/>
      <c r="J275" s="471"/>
      <c r="K275" s="477" t="s">
        <v>1294</v>
      </c>
      <c r="L275" s="192">
        <f>L274/(L266+L264)</f>
        <v>0.42894659726863721</v>
      </c>
      <c r="M275" s="192">
        <f>M274/(M266+M264)</f>
        <v>0.46934062479909328</v>
      </c>
      <c r="N275" s="192">
        <f>N274/(N266+N264)</f>
        <v>0.41478895029577312</v>
      </c>
      <c r="O275" s="192">
        <f>O274/(O266+O264)</f>
        <v>0.40253138347945522</v>
      </c>
      <c r="P275" s="192">
        <f>P274/(P266+P264)</f>
        <v>0.41502474824961172</v>
      </c>
      <c r="Q275" s="192">
        <f>Q274/(Q266+Q264)</f>
        <v>0.34238259500950097</v>
      </c>
      <c r="R275" s="192">
        <f>R274/(R266+R264)</f>
        <v>0.29400508479572884</v>
      </c>
      <c r="S275" s="192">
        <f>S274/(S266+S264)</f>
        <v>0.24474158331730317</v>
      </c>
      <c r="T275" s="192">
        <f>T274/(T266+T264)</f>
        <v>0.12012499388523179</v>
      </c>
      <c r="U275" s="264"/>
      <c r="V275" s="264"/>
      <c r="W275" s="264"/>
      <c r="X275" s="264"/>
      <c r="Y275" s="264"/>
      <c r="Z275" s="264"/>
      <c r="AA275" s="264"/>
      <c r="AB275" s="264"/>
      <c r="AC275" s="264"/>
      <c r="AD275" s="264"/>
      <c r="AE275" s="264"/>
      <c r="AF275" s="264"/>
    </row>
    <row r="276" spans="1:32" s="92" customFormat="1" ht="15" customHeight="1">
      <c r="A276" s="134"/>
      <c r="B276" s="134"/>
      <c r="C276" s="134"/>
      <c r="D276" s="134"/>
      <c r="E276" s="134"/>
      <c r="F276" s="134"/>
      <c r="G276" s="134"/>
      <c r="H276" s="134"/>
      <c r="I276" s="134"/>
      <c r="J276" s="134"/>
      <c r="K276" s="134"/>
      <c r="L276" s="269"/>
      <c r="M276" s="269"/>
      <c r="N276" s="194"/>
      <c r="O276" s="194"/>
      <c r="P276" s="268"/>
      <c r="Q276" s="268"/>
      <c r="R276" s="268"/>
      <c r="S276" s="268"/>
      <c r="T276" s="268"/>
      <c r="U276" s="270"/>
      <c r="V276" s="270"/>
      <c r="W276" s="270"/>
      <c r="X276" s="270"/>
      <c r="Y276" s="270"/>
      <c r="Z276" s="270"/>
      <c r="AA276" s="270"/>
      <c r="AB276" s="270"/>
      <c r="AC276" s="270"/>
      <c r="AD276" s="270"/>
      <c r="AE276" s="270"/>
      <c r="AF276" s="270"/>
    </row>
    <row r="277" spans="1:32" s="92" customFormat="1" ht="15" customHeight="1">
      <c r="A277" s="134"/>
      <c r="B277" s="134"/>
      <c r="C277" s="134"/>
      <c r="D277" s="134"/>
      <c r="E277" s="134"/>
      <c r="F277" s="134"/>
      <c r="G277" s="134"/>
      <c r="H277" s="134"/>
      <c r="I277" s="134"/>
      <c r="J277" s="134"/>
      <c r="K277" s="134"/>
      <c r="L277" s="269"/>
      <c r="M277" s="269"/>
      <c r="N277" s="194"/>
      <c r="O277" s="194"/>
      <c r="P277" s="268"/>
      <c r="Q277" s="268"/>
      <c r="R277" s="268"/>
      <c r="S277" s="268"/>
      <c r="T277" s="268"/>
      <c r="U277" s="270"/>
      <c r="V277" s="270"/>
      <c r="W277" s="270"/>
      <c r="X277" s="270"/>
      <c r="Y277" s="270"/>
      <c r="Z277" s="270"/>
      <c r="AA277" s="270"/>
      <c r="AB277" s="270"/>
      <c r="AC277" s="270"/>
      <c r="AD277" s="270"/>
      <c r="AE277" s="270"/>
      <c r="AF277" s="270"/>
    </row>
    <row r="278" spans="1:32" s="92" customFormat="1" ht="24" customHeight="1">
      <c r="A278" s="176" t="s">
        <v>1368</v>
      </c>
      <c r="B278" s="104"/>
      <c r="C278" s="104"/>
      <c r="D278" s="104"/>
      <c r="E278" s="104"/>
      <c r="F278" s="104"/>
      <c r="G278" s="104"/>
      <c r="H278" s="104"/>
      <c r="I278" s="104"/>
      <c r="J278" s="104"/>
      <c r="K278" s="104"/>
      <c r="L278" s="271"/>
      <c r="M278" s="271"/>
      <c r="N278" s="195"/>
      <c r="O278" s="195"/>
      <c r="P278" s="272"/>
      <c r="Q278" s="272"/>
      <c r="R278" s="272"/>
      <c r="S278" s="272"/>
      <c r="U278" s="270"/>
      <c r="V278" s="270"/>
      <c r="W278" s="270"/>
      <c r="X278" s="270"/>
      <c r="Y278" s="270"/>
      <c r="Z278" s="270"/>
      <c r="AA278" s="270"/>
      <c r="AB278" s="270"/>
      <c r="AC278" s="270"/>
      <c r="AD278" s="270"/>
      <c r="AE278" s="270"/>
      <c r="AF278" s="270"/>
    </row>
    <row r="279" spans="1:32" s="92" customFormat="1" ht="15" customHeight="1">
      <c r="A279" s="104"/>
      <c r="B279" s="104"/>
      <c r="C279" s="104"/>
      <c r="D279" s="104"/>
      <c r="E279" s="104"/>
      <c r="F279" s="104"/>
      <c r="G279" s="104"/>
      <c r="H279" s="104"/>
      <c r="I279" s="104"/>
      <c r="J279" s="104"/>
      <c r="K279" s="104"/>
      <c r="L279" s="271"/>
      <c r="M279" s="271"/>
      <c r="N279" s="195"/>
      <c r="O279" s="195"/>
      <c r="P279" s="272"/>
      <c r="Q279" s="272"/>
      <c r="R279" s="272"/>
      <c r="S279" s="272"/>
      <c r="T279" s="272"/>
      <c r="U279" s="270"/>
      <c r="V279" s="270"/>
      <c r="W279" s="270"/>
      <c r="X279" s="270"/>
      <c r="Y279" s="270"/>
      <c r="Z279" s="270"/>
      <c r="AA279" s="270"/>
      <c r="AB279" s="270"/>
      <c r="AC279" s="270"/>
      <c r="AD279" s="270"/>
      <c r="AE279" s="270"/>
      <c r="AF279" s="270"/>
    </row>
    <row r="280" spans="1:32" s="92" customFormat="1" ht="24" customHeight="1">
      <c r="A280" s="95" t="s">
        <v>888</v>
      </c>
      <c r="B280" s="95"/>
      <c r="C280" s="95"/>
      <c r="D280" s="95" t="s">
        <v>889</v>
      </c>
      <c r="E280" s="95"/>
      <c r="F280" s="95"/>
      <c r="G280" s="95"/>
      <c r="H280" s="95"/>
      <c r="I280" s="95"/>
      <c r="J280" s="95"/>
      <c r="K280" s="95"/>
      <c r="L280" s="482">
        <v>13381</v>
      </c>
      <c r="M280" s="483">
        <v>13382</v>
      </c>
      <c r="N280" s="498">
        <v>16034</v>
      </c>
      <c r="O280" s="499">
        <v>16034</v>
      </c>
      <c r="P280" s="486">
        <v>19000</v>
      </c>
      <c r="Q280" s="486">
        <v>21500</v>
      </c>
      <c r="R280" s="486">
        <v>24000</v>
      </c>
      <c r="S280" s="486">
        <v>26500</v>
      </c>
      <c r="T280" s="486">
        <v>26500</v>
      </c>
      <c r="U280" s="270"/>
      <c r="V280" s="270"/>
      <c r="W280" s="270"/>
      <c r="X280" s="270"/>
      <c r="Y280" s="270"/>
      <c r="Z280" s="270"/>
      <c r="AA280" s="270"/>
      <c r="AB280" s="270"/>
      <c r="AC280" s="270"/>
      <c r="AD280" s="270"/>
      <c r="AE280" s="270"/>
      <c r="AF280" s="270"/>
    </row>
    <row r="281" spans="1:32" s="92" customFormat="1" ht="15" customHeight="1">
      <c r="A281" s="95"/>
      <c r="B281" s="95"/>
      <c r="C281" s="95"/>
      <c r="D281" s="95"/>
      <c r="E281" s="95"/>
      <c r="F281" s="95"/>
      <c r="G281" s="95"/>
      <c r="H281" s="95"/>
      <c r="I281" s="95"/>
      <c r="J281" s="95"/>
      <c r="K281" s="95"/>
      <c r="L281" s="237"/>
      <c r="M281" s="237"/>
      <c r="N281" s="452"/>
      <c r="O281" s="452"/>
      <c r="P281" s="461"/>
      <c r="Q281" s="461"/>
      <c r="R281" s="461"/>
      <c r="S281" s="461"/>
      <c r="T281" s="461"/>
      <c r="U281" s="270"/>
      <c r="V281" s="270"/>
      <c r="W281" s="270"/>
      <c r="X281" s="270"/>
      <c r="Y281" s="270"/>
      <c r="Z281" s="270"/>
      <c r="AA281" s="270"/>
      <c r="AB281" s="270"/>
      <c r="AC281" s="270"/>
      <c r="AD281" s="270"/>
      <c r="AE281" s="270"/>
      <c r="AF281" s="270"/>
    </row>
    <row r="282" spans="1:32" s="104" customFormat="1" ht="24" customHeight="1">
      <c r="A282" s="627" t="s">
        <v>1299</v>
      </c>
      <c r="B282" s="627"/>
      <c r="C282" s="627"/>
      <c r="D282" s="627"/>
      <c r="E282" s="627"/>
      <c r="F282" s="627"/>
      <c r="G282" s="627"/>
      <c r="H282" s="627"/>
      <c r="I282" s="627"/>
      <c r="J282" s="627"/>
      <c r="K282" s="627"/>
      <c r="L282" s="244">
        <f t="shared" ref="L282:T282" si="8">SUM(L280:L281)</f>
        <v>13381</v>
      </c>
      <c r="M282" s="244">
        <f t="shared" si="8"/>
        <v>13382</v>
      </c>
      <c r="N282" s="456">
        <f t="shared" si="8"/>
        <v>16034</v>
      </c>
      <c r="O282" s="456">
        <f t="shared" si="8"/>
        <v>16034</v>
      </c>
      <c r="P282" s="455">
        <f t="shared" si="8"/>
        <v>19000</v>
      </c>
      <c r="Q282" s="455">
        <f t="shared" si="8"/>
        <v>21500</v>
      </c>
      <c r="R282" s="455">
        <f t="shared" si="8"/>
        <v>24000</v>
      </c>
      <c r="S282" s="455">
        <f t="shared" si="8"/>
        <v>26500</v>
      </c>
      <c r="T282" s="455">
        <f t="shared" si="8"/>
        <v>26500</v>
      </c>
      <c r="U282" s="256"/>
      <c r="V282" s="256"/>
      <c r="W282" s="256"/>
      <c r="X282" s="256"/>
      <c r="Y282" s="256"/>
      <c r="Z282" s="256"/>
      <c r="AA282" s="256"/>
      <c r="AB282" s="256"/>
      <c r="AC282" s="256"/>
      <c r="AD282" s="256"/>
      <c r="AE282" s="256"/>
      <c r="AF282" s="256"/>
    </row>
    <row r="283" spans="1:32" s="92" customFormat="1" ht="15" customHeight="1">
      <c r="A283" s="104"/>
      <c r="B283" s="104"/>
      <c r="C283" s="104"/>
      <c r="D283" s="104"/>
      <c r="E283" s="104"/>
      <c r="F283" s="104"/>
      <c r="G283" s="104"/>
      <c r="H283" s="104"/>
      <c r="I283" s="104"/>
      <c r="J283" s="104"/>
      <c r="K283" s="104"/>
      <c r="L283" s="248"/>
      <c r="M283" s="248"/>
      <c r="N283" s="196"/>
      <c r="O283" s="196"/>
      <c r="P283" s="273"/>
      <c r="Q283" s="273"/>
      <c r="R283" s="273"/>
      <c r="S283" s="273"/>
      <c r="T283" s="273"/>
      <c r="U283" s="270"/>
      <c r="V283" s="270"/>
      <c r="W283" s="270"/>
      <c r="X283" s="270"/>
      <c r="Y283" s="270"/>
      <c r="Z283" s="270"/>
      <c r="AA283" s="270"/>
      <c r="AB283" s="270"/>
      <c r="AC283" s="270"/>
      <c r="AD283" s="270"/>
      <c r="AE283" s="270"/>
      <c r="AF283" s="270"/>
    </row>
    <row r="284" spans="1:32" s="92" customFormat="1" ht="24" customHeight="1">
      <c r="A284" s="1" t="s">
        <v>1044</v>
      </c>
      <c r="B284" s="109"/>
      <c r="C284" s="109"/>
      <c r="D284" s="1" t="s">
        <v>10</v>
      </c>
      <c r="E284" s="109"/>
      <c r="F284" s="109"/>
      <c r="G284" s="109"/>
      <c r="H284" s="109"/>
      <c r="I284" s="109"/>
      <c r="J284" s="109"/>
      <c r="K284" s="109"/>
      <c r="L284" s="484">
        <v>2835</v>
      </c>
      <c r="M284" s="485">
        <v>3352</v>
      </c>
      <c r="N284" s="500">
        <v>3126</v>
      </c>
      <c r="O284" s="500">
        <v>0</v>
      </c>
      <c r="P284" s="502">
        <v>0</v>
      </c>
      <c r="Q284" s="502">
        <v>0</v>
      </c>
      <c r="R284" s="502">
        <v>0</v>
      </c>
      <c r="S284" s="502">
        <v>0</v>
      </c>
      <c r="T284" s="502">
        <v>0</v>
      </c>
      <c r="U284" s="270"/>
      <c r="V284" s="270"/>
      <c r="W284" s="270"/>
      <c r="X284" s="270"/>
      <c r="Y284" s="270"/>
      <c r="Z284" s="270"/>
      <c r="AA284" s="270"/>
      <c r="AB284" s="270"/>
      <c r="AC284" s="270"/>
      <c r="AD284" s="270"/>
      <c r="AE284" s="270"/>
      <c r="AF284" s="270"/>
    </row>
    <row r="285" spans="1:32" s="92" customFormat="1" ht="24" customHeight="1">
      <c r="A285" s="1" t="s">
        <v>234</v>
      </c>
      <c r="B285" s="101"/>
      <c r="C285" s="101"/>
      <c r="D285" s="1" t="s">
        <v>859</v>
      </c>
      <c r="E285" s="101"/>
      <c r="F285" s="101"/>
      <c r="G285" s="101"/>
      <c r="H285" s="101"/>
      <c r="I285" s="101"/>
      <c r="J285" s="101"/>
      <c r="K285" s="101"/>
      <c r="L285" s="274">
        <v>6618</v>
      </c>
      <c r="M285" s="355">
        <v>7022</v>
      </c>
      <c r="N285" s="197">
        <v>34200</v>
      </c>
      <c r="O285" s="197">
        <v>21525</v>
      </c>
      <c r="P285" s="503">
        <v>59200</v>
      </c>
      <c r="Q285" s="275">
        <v>12200</v>
      </c>
      <c r="R285" s="275">
        <v>13640</v>
      </c>
      <c r="S285" s="275">
        <v>13640</v>
      </c>
      <c r="T285" s="275">
        <v>13640</v>
      </c>
      <c r="U285" s="270"/>
      <c r="V285" s="270"/>
      <c r="W285" s="270"/>
      <c r="X285" s="270"/>
      <c r="Y285" s="270"/>
      <c r="Z285" s="270"/>
      <c r="AA285" s="270"/>
      <c r="AB285" s="270"/>
      <c r="AC285" s="270"/>
      <c r="AD285" s="270"/>
      <c r="AE285" s="270"/>
      <c r="AF285" s="270"/>
    </row>
    <row r="286" spans="1:32" s="92" customFormat="1" ht="15" customHeight="1">
      <c r="A286" s="1"/>
      <c r="B286" s="101"/>
      <c r="C286" s="101"/>
      <c r="D286" s="1"/>
      <c r="E286" s="101"/>
      <c r="F286" s="101"/>
      <c r="G286" s="101"/>
      <c r="H286" s="101"/>
      <c r="I286" s="101"/>
      <c r="J286" s="101"/>
      <c r="K286" s="101"/>
      <c r="L286" s="255"/>
      <c r="M286" s="255"/>
      <c r="N286" s="189"/>
      <c r="O286" s="189"/>
      <c r="P286" s="502"/>
      <c r="Q286" s="220"/>
      <c r="R286" s="220"/>
      <c r="S286" s="220"/>
      <c r="T286" s="220"/>
      <c r="U286" s="270"/>
      <c r="V286" s="270"/>
      <c r="W286" s="270"/>
      <c r="X286" s="270"/>
      <c r="Y286" s="270"/>
      <c r="Z286" s="270"/>
      <c r="AA286" s="270"/>
      <c r="AB286" s="270"/>
      <c r="AC286" s="270"/>
      <c r="AD286" s="270"/>
      <c r="AE286" s="270"/>
      <c r="AF286" s="270"/>
    </row>
    <row r="287" spans="1:32" s="104" customFormat="1" ht="24" customHeight="1">
      <c r="A287" s="627" t="s">
        <v>1300</v>
      </c>
      <c r="B287" s="627"/>
      <c r="C287" s="627"/>
      <c r="D287" s="627"/>
      <c r="E287" s="627"/>
      <c r="F287" s="627"/>
      <c r="G287" s="627"/>
      <c r="H287" s="627"/>
      <c r="I287" s="627"/>
      <c r="J287" s="627"/>
      <c r="K287" s="627"/>
      <c r="L287" s="455">
        <f t="shared" ref="L287" si="9">SUM(L284:L286)</f>
        <v>9453</v>
      </c>
      <c r="M287" s="455">
        <f t="shared" ref="M287:S287" si="10">SUM(M284:M286)</f>
        <v>10374</v>
      </c>
      <c r="N287" s="456">
        <f t="shared" si="10"/>
        <v>37326</v>
      </c>
      <c r="O287" s="456">
        <f t="shared" si="10"/>
        <v>21525</v>
      </c>
      <c r="P287" s="455">
        <f t="shared" si="10"/>
        <v>59200</v>
      </c>
      <c r="Q287" s="455">
        <f t="shared" si="10"/>
        <v>12200</v>
      </c>
      <c r="R287" s="455">
        <f t="shared" si="10"/>
        <v>13640</v>
      </c>
      <c r="S287" s="455">
        <f t="shared" si="10"/>
        <v>13640</v>
      </c>
      <c r="T287" s="455">
        <f>SUM(T284:T286)</f>
        <v>13640</v>
      </c>
      <c r="U287" s="256"/>
      <c r="V287" s="256"/>
      <c r="W287" s="256"/>
      <c r="X287" s="256"/>
      <c r="Y287" s="256"/>
      <c r="Z287" s="256"/>
      <c r="AA287" s="256"/>
      <c r="AB287" s="256"/>
      <c r="AC287" s="256"/>
      <c r="AD287" s="256"/>
      <c r="AE287" s="256"/>
      <c r="AF287" s="256"/>
    </row>
    <row r="288" spans="1:32" s="104" customFormat="1" ht="15" customHeight="1">
      <c r="L288" s="455"/>
      <c r="M288" s="455"/>
      <c r="N288" s="456"/>
      <c r="O288" s="456"/>
      <c r="P288" s="455"/>
      <c r="Q288" s="455"/>
      <c r="R288" s="455"/>
      <c r="S288" s="455"/>
      <c r="T288" s="455"/>
      <c r="U288" s="256"/>
      <c r="V288" s="256"/>
      <c r="W288" s="256"/>
      <c r="X288" s="256"/>
      <c r="Y288" s="256"/>
      <c r="Z288" s="256"/>
      <c r="AA288" s="256"/>
      <c r="AB288" s="256"/>
      <c r="AC288" s="256"/>
      <c r="AD288" s="256"/>
      <c r="AE288" s="256"/>
      <c r="AF288" s="256"/>
    </row>
    <row r="289" spans="1:32" s="104" customFormat="1" ht="24" customHeight="1">
      <c r="K289" s="104" t="s">
        <v>436</v>
      </c>
      <c r="L289" s="259">
        <f>L282-L287</f>
        <v>3928</v>
      </c>
      <c r="M289" s="259">
        <f>M282-M287</f>
        <v>3008</v>
      </c>
      <c r="N289" s="313">
        <f>N282-N287</f>
        <v>-21292</v>
      </c>
      <c r="O289" s="313">
        <f>O282-O287</f>
        <v>-5491</v>
      </c>
      <c r="P289" s="259">
        <f>P282-P287</f>
        <v>-40200</v>
      </c>
      <c r="Q289" s="259">
        <f>Q282-Q287</f>
        <v>9300</v>
      </c>
      <c r="R289" s="259">
        <f>R282-R287</f>
        <v>10360</v>
      </c>
      <c r="S289" s="259">
        <f>S282-S287</f>
        <v>12860</v>
      </c>
      <c r="T289" s="259">
        <f>T282-T287</f>
        <v>12860</v>
      </c>
      <c r="U289" s="256"/>
      <c r="V289" s="256"/>
      <c r="W289" s="256"/>
      <c r="X289" s="256"/>
      <c r="Y289" s="256"/>
      <c r="Z289" s="256"/>
      <c r="AA289" s="256"/>
      <c r="AB289" s="256"/>
      <c r="AC289" s="256"/>
      <c r="AD289" s="256"/>
      <c r="AE289" s="256"/>
      <c r="AF289" s="256"/>
    </row>
    <row r="290" spans="1:32" s="104" customFormat="1" ht="15" customHeight="1">
      <c r="L290" s="455"/>
      <c r="M290" s="455"/>
      <c r="N290" s="456"/>
      <c r="O290" s="456"/>
      <c r="P290" s="455"/>
      <c r="Q290" s="455"/>
      <c r="R290" s="455"/>
      <c r="S290" s="455"/>
      <c r="T290" s="455"/>
      <c r="U290" s="256"/>
      <c r="V290" s="256"/>
      <c r="W290" s="256"/>
      <c r="X290" s="256"/>
      <c r="Y290" s="256"/>
      <c r="Z290" s="256"/>
      <c r="AA290" s="256"/>
      <c r="AB290" s="256"/>
      <c r="AC290" s="256"/>
      <c r="AD290" s="256"/>
      <c r="AE290" s="256"/>
      <c r="AF290" s="256"/>
    </row>
    <row r="291" spans="1:32" s="104" customFormat="1" ht="24" customHeight="1">
      <c r="K291" s="175" t="s">
        <v>438</v>
      </c>
      <c r="L291" s="455">
        <v>10485</v>
      </c>
      <c r="M291" s="455">
        <v>13492</v>
      </c>
      <c r="N291" s="456">
        <v>-15614</v>
      </c>
      <c r="O291" s="456">
        <f>M291+O289</f>
        <v>8001</v>
      </c>
      <c r="P291" s="455">
        <f>O291+P289</f>
        <v>-32199</v>
      </c>
      <c r="Q291" s="455">
        <f>P291+Q289</f>
        <v>-22899</v>
      </c>
      <c r="R291" s="455">
        <f>Q291+R289</f>
        <v>-12539</v>
      </c>
      <c r="S291" s="455">
        <f>R291+S289</f>
        <v>321</v>
      </c>
      <c r="T291" s="455">
        <f>S291+T289</f>
        <v>13181</v>
      </c>
      <c r="U291" s="256"/>
      <c r="V291" s="256"/>
      <c r="W291" s="256"/>
      <c r="X291" s="256"/>
      <c r="Y291" s="256"/>
      <c r="Z291" s="256"/>
      <c r="AA291" s="256"/>
      <c r="AB291" s="256"/>
      <c r="AC291" s="256"/>
      <c r="AD291" s="256"/>
      <c r="AE291" s="256"/>
      <c r="AF291" s="256"/>
    </row>
    <row r="292" spans="1:32" s="107" customFormat="1" ht="24" customHeight="1">
      <c r="L292" s="263">
        <f>L291/L287</f>
        <v>1.1091716915264995</v>
      </c>
      <c r="M292" s="263">
        <f>M291/M287</f>
        <v>1.3005590900327741</v>
      </c>
      <c r="N292" s="192">
        <f>N291/N287</f>
        <v>-0.41831431173980604</v>
      </c>
      <c r="O292" s="192">
        <f>O291/O287</f>
        <v>0.37170731707317073</v>
      </c>
      <c r="P292" s="263">
        <f>P291/P287</f>
        <v>-0.54390202702702706</v>
      </c>
      <c r="Q292" s="263">
        <f>Q291/Q287</f>
        <v>-1.8769672131147541</v>
      </c>
      <c r="R292" s="263">
        <f>R291/R287</f>
        <v>-0.91928152492668624</v>
      </c>
      <c r="S292" s="263">
        <f>S291/S287</f>
        <v>2.3533724340175952E-2</v>
      </c>
      <c r="T292" s="263">
        <f>T291/T287</f>
        <v>0.96634897360703809</v>
      </c>
      <c r="U292" s="264"/>
      <c r="V292" s="264"/>
      <c r="W292" s="264"/>
      <c r="X292" s="264"/>
      <c r="Y292" s="264"/>
      <c r="Z292" s="264"/>
      <c r="AA292" s="264"/>
      <c r="AB292" s="264"/>
      <c r="AC292" s="264"/>
      <c r="AD292" s="264"/>
      <c r="AE292" s="264"/>
      <c r="AF292" s="264"/>
    </row>
    <row r="293" spans="1:32" ht="15" customHeight="1">
      <c r="A293" s="95"/>
      <c r="B293" s="95"/>
      <c r="C293" s="95"/>
      <c r="D293" s="95"/>
      <c r="E293" s="95"/>
      <c r="F293" s="95"/>
      <c r="G293" s="95"/>
      <c r="H293" s="95"/>
      <c r="I293" s="95"/>
      <c r="J293" s="95"/>
      <c r="K293" s="95"/>
      <c r="L293" s="276"/>
      <c r="M293" s="277"/>
      <c r="N293" s="198"/>
      <c r="O293" s="198"/>
      <c r="P293" s="278"/>
      <c r="Q293" s="278"/>
      <c r="R293" s="278"/>
      <c r="S293" s="278"/>
      <c r="T293" s="278"/>
    </row>
    <row r="294" spans="1:32" ht="15" customHeight="1">
      <c r="A294" s="95"/>
      <c r="B294" s="95"/>
      <c r="C294" s="95"/>
      <c r="D294" s="95"/>
      <c r="E294" s="95"/>
      <c r="F294" s="95"/>
      <c r="G294" s="95"/>
      <c r="H294" s="95"/>
      <c r="I294" s="95"/>
      <c r="J294" s="95"/>
      <c r="K294" s="95"/>
      <c r="L294" s="277"/>
      <c r="M294" s="277"/>
      <c r="N294" s="198"/>
      <c r="O294" s="198"/>
      <c r="P294" s="278"/>
      <c r="Q294" s="278"/>
      <c r="R294" s="278"/>
      <c r="S294" s="278"/>
      <c r="T294" s="278"/>
    </row>
    <row r="295" spans="1:32" ht="24" customHeight="1">
      <c r="A295" s="176" t="s">
        <v>1369</v>
      </c>
      <c r="B295" s="95"/>
      <c r="C295" s="95"/>
      <c r="D295" s="95"/>
      <c r="E295" s="95"/>
      <c r="F295" s="95"/>
      <c r="G295" s="95"/>
      <c r="H295" s="95"/>
      <c r="I295" s="95"/>
      <c r="J295" s="95"/>
      <c r="K295" s="95"/>
      <c r="L295" s="277"/>
      <c r="M295" s="277"/>
      <c r="N295" s="198"/>
      <c r="O295" s="198"/>
      <c r="P295" s="278"/>
      <c r="Q295" s="278"/>
      <c r="R295" s="278"/>
      <c r="S295" s="272"/>
      <c r="T295" s="278"/>
    </row>
    <row r="296" spans="1:32" ht="15" customHeight="1">
      <c r="A296" s="95"/>
      <c r="B296" s="95"/>
      <c r="C296" s="95"/>
      <c r="D296" s="95"/>
      <c r="E296" s="95"/>
      <c r="F296" s="95"/>
      <c r="G296" s="95"/>
      <c r="H296" s="95"/>
      <c r="I296" s="95"/>
      <c r="J296" s="95"/>
      <c r="K296" s="95"/>
      <c r="L296" s="277"/>
      <c r="M296" s="277"/>
      <c r="N296" s="198"/>
      <c r="O296" s="198"/>
      <c r="P296" s="278"/>
      <c r="Q296" s="278"/>
      <c r="R296" s="278"/>
      <c r="S296" s="278"/>
      <c r="T296" s="278"/>
    </row>
    <row r="297" spans="1:32" ht="24" customHeight="1">
      <c r="A297" s="95" t="s">
        <v>886</v>
      </c>
      <c r="B297" s="95"/>
      <c r="C297" s="95"/>
      <c r="D297" s="95" t="s">
        <v>887</v>
      </c>
      <c r="E297" s="95"/>
      <c r="F297" s="95"/>
      <c r="G297" s="95"/>
      <c r="H297" s="95"/>
      <c r="I297" s="95"/>
      <c r="J297" s="95"/>
      <c r="K297" s="95"/>
      <c r="L297" s="482">
        <v>15639</v>
      </c>
      <c r="M297" s="486">
        <v>18140</v>
      </c>
      <c r="N297" s="498">
        <v>20363</v>
      </c>
      <c r="O297" s="499">
        <v>20363</v>
      </c>
      <c r="P297" s="486">
        <v>21000</v>
      </c>
      <c r="Q297" s="486">
        <v>21000</v>
      </c>
      <c r="R297" s="486">
        <v>22000</v>
      </c>
      <c r="S297" s="486">
        <v>22000</v>
      </c>
      <c r="T297" s="486">
        <v>22000</v>
      </c>
    </row>
    <row r="298" spans="1:32" ht="15" customHeight="1">
      <c r="A298" s="95"/>
      <c r="B298" s="95"/>
      <c r="C298" s="95"/>
      <c r="D298" s="95"/>
      <c r="E298" s="95"/>
      <c r="F298" s="95"/>
      <c r="G298" s="95"/>
      <c r="H298" s="95"/>
      <c r="I298" s="95"/>
      <c r="J298" s="95"/>
      <c r="K298" s="95"/>
      <c r="L298" s="450"/>
      <c r="M298" s="458"/>
      <c r="N298" s="452"/>
      <c r="O298" s="452"/>
      <c r="P298" s="461"/>
      <c r="Q298" s="461"/>
      <c r="R298" s="461"/>
      <c r="S298" s="461"/>
      <c r="T298" s="461"/>
    </row>
    <row r="299" spans="1:32" s="95" customFormat="1" ht="24" customHeight="1">
      <c r="A299" s="627" t="s">
        <v>1301</v>
      </c>
      <c r="B299" s="627"/>
      <c r="C299" s="627"/>
      <c r="D299" s="627"/>
      <c r="E299" s="627"/>
      <c r="F299" s="627"/>
      <c r="G299" s="627"/>
      <c r="H299" s="627"/>
      <c r="I299" s="627"/>
      <c r="J299" s="627"/>
      <c r="K299" s="627"/>
      <c r="L299" s="455">
        <f t="shared" ref="L299" si="11">SUM(L297:L298)</f>
        <v>15639</v>
      </c>
      <c r="M299" s="472">
        <f t="shared" ref="M299:T299" si="12">SUM(M297:M298)</f>
        <v>18140</v>
      </c>
      <c r="N299" s="456">
        <f t="shared" si="12"/>
        <v>20363</v>
      </c>
      <c r="O299" s="456">
        <f t="shared" si="12"/>
        <v>20363</v>
      </c>
      <c r="P299" s="455">
        <f t="shared" si="12"/>
        <v>21000</v>
      </c>
      <c r="Q299" s="455">
        <f t="shared" si="12"/>
        <v>21000</v>
      </c>
      <c r="R299" s="455">
        <f t="shared" si="12"/>
        <v>22000</v>
      </c>
      <c r="S299" s="455">
        <f t="shared" si="12"/>
        <v>22000</v>
      </c>
      <c r="T299" s="455">
        <f t="shared" si="12"/>
        <v>22000</v>
      </c>
      <c r="U299" s="224"/>
      <c r="V299" s="224"/>
      <c r="W299" s="224"/>
      <c r="X299" s="224"/>
      <c r="Y299" s="224"/>
      <c r="Z299" s="224"/>
      <c r="AA299" s="224"/>
      <c r="AB299" s="224"/>
      <c r="AC299" s="224"/>
      <c r="AD299" s="224"/>
      <c r="AE299" s="224"/>
      <c r="AF299" s="224"/>
    </row>
    <row r="300" spans="1:32" ht="15" customHeight="1">
      <c r="A300" s="95"/>
      <c r="B300" s="95"/>
      <c r="C300" s="95"/>
      <c r="D300" s="95"/>
      <c r="E300" s="95"/>
      <c r="F300" s="95"/>
      <c r="G300" s="95"/>
      <c r="H300" s="95"/>
      <c r="I300" s="95"/>
      <c r="J300" s="95"/>
      <c r="K300" s="104"/>
      <c r="L300" s="244"/>
      <c r="M300" s="334"/>
      <c r="N300" s="196"/>
      <c r="O300" s="196"/>
      <c r="P300" s="273"/>
      <c r="Q300" s="273"/>
      <c r="R300" s="273"/>
      <c r="S300" s="273"/>
      <c r="T300" s="273"/>
    </row>
    <row r="301" spans="1:32" ht="24" customHeight="1">
      <c r="A301" s="1" t="s">
        <v>808</v>
      </c>
      <c r="B301" s="109"/>
      <c r="C301" s="109"/>
      <c r="D301" s="102" t="s">
        <v>809</v>
      </c>
      <c r="E301" s="109"/>
      <c r="F301" s="109"/>
      <c r="G301" s="109"/>
      <c r="H301" s="109"/>
      <c r="I301" s="109"/>
      <c r="J301" s="109"/>
      <c r="K301" s="109"/>
      <c r="L301" s="484">
        <v>1525</v>
      </c>
      <c r="M301" s="485">
        <v>0</v>
      </c>
      <c r="N301" s="500">
        <v>5000</v>
      </c>
      <c r="O301" s="500">
        <v>5000</v>
      </c>
      <c r="P301" s="502">
        <v>5000</v>
      </c>
      <c r="Q301" s="502">
        <v>5000</v>
      </c>
      <c r="R301" s="502">
        <v>5000</v>
      </c>
      <c r="S301" s="502">
        <v>5000</v>
      </c>
      <c r="T301" s="502">
        <v>5000</v>
      </c>
    </row>
    <row r="302" spans="1:32" ht="24" customHeight="1">
      <c r="A302" s="1" t="s">
        <v>1045</v>
      </c>
      <c r="B302" s="109"/>
      <c r="C302" s="109"/>
      <c r="D302" s="430" t="s">
        <v>10</v>
      </c>
      <c r="E302" s="109"/>
      <c r="F302" s="109"/>
      <c r="G302" s="109"/>
      <c r="H302" s="109"/>
      <c r="I302" s="109"/>
      <c r="J302" s="109"/>
      <c r="K302" s="109"/>
      <c r="L302" s="255">
        <v>2835</v>
      </c>
      <c r="M302" s="386">
        <v>3258</v>
      </c>
      <c r="N302" s="189">
        <v>3126</v>
      </c>
      <c r="O302" s="189">
        <v>0</v>
      </c>
      <c r="P302" s="220">
        <v>0</v>
      </c>
      <c r="Q302" s="220">
        <v>0</v>
      </c>
      <c r="R302" s="220">
        <v>0</v>
      </c>
      <c r="S302" s="220">
        <v>0</v>
      </c>
      <c r="T302" s="220">
        <v>0</v>
      </c>
    </row>
    <row r="303" spans="1:32" ht="24" customHeight="1">
      <c r="A303" s="1" t="s">
        <v>233</v>
      </c>
      <c r="B303" s="101"/>
      <c r="C303" s="101"/>
      <c r="D303" s="1" t="s">
        <v>859</v>
      </c>
      <c r="E303" s="101"/>
      <c r="F303" s="101"/>
      <c r="G303" s="101"/>
      <c r="H303" s="101"/>
      <c r="I303" s="101"/>
      <c r="J303" s="101"/>
      <c r="K303" s="101"/>
      <c r="L303" s="274">
        <v>12653</v>
      </c>
      <c r="M303" s="355">
        <v>8455</v>
      </c>
      <c r="N303" s="197">
        <v>12200</v>
      </c>
      <c r="O303" s="197">
        <v>12200</v>
      </c>
      <c r="P303" s="275">
        <v>12200</v>
      </c>
      <c r="Q303" s="275">
        <v>12200</v>
      </c>
      <c r="R303" s="275">
        <v>13640</v>
      </c>
      <c r="S303" s="275">
        <v>13640</v>
      </c>
      <c r="T303" s="275">
        <v>13640</v>
      </c>
    </row>
    <row r="304" spans="1:32" ht="15" customHeight="1">
      <c r="A304" s="1"/>
      <c r="B304" s="101"/>
      <c r="C304" s="101"/>
      <c r="D304" s="1"/>
      <c r="E304" s="101"/>
      <c r="F304" s="101"/>
      <c r="G304" s="101"/>
      <c r="H304" s="101"/>
      <c r="I304" s="101"/>
      <c r="J304" s="101"/>
      <c r="K304" s="101"/>
      <c r="L304" s="255"/>
      <c r="M304" s="255"/>
      <c r="N304" s="189"/>
      <c r="O304" s="189"/>
      <c r="P304" s="220"/>
      <c r="Q304" s="220"/>
      <c r="R304" s="220"/>
      <c r="S304" s="220"/>
      <c r="T304" s="220"/>
    </row>
    <row r="305" spans="1:32" s="95" customFormat="1" ht="24" customHeight="1">
      <c r="A305" s="627" t="s">
        <v>1302</v>
      </c>
      <c r="B305" s="627"/>
      <c r="C305" s="627"/>
      <c r="D305" s="627"/>
      <c r="E305" s="627"/>
      <c r="F305" s="627"/>
      <c r="G305" s="627"/>
      <c r="H305" s="627"/>
      <c r="I305" s="627"/>
      <c r="J305" s="627"/>
      <c r="K305" s="627"/>
      <c r="L305" s="455">
        <f t="shared" ref="L305" si="13">SUM(L301:L304)</f>
        <v>17013</v>
      </c>
      <c r="M305" s="455">
        <f t="shared" ref="M305:T305" si="14">SUM(M301:M304)</f>
        <v>11713</v>
      </c>
      <c r="N305" s="456">
        <f t="shared" si="14"/>
        <v>20326</v>
      </c>
      <c r="O305" s="456">
        <f t="shared" si="14"/>
        <v>17200</v>
      </c>
      <c r="P305" s="455">
        <f t="shared" si="14"/>
        <v>17200</v>
      </c>
      <c r="Q305" s="455">
        <f t="shared" si="14"/>
        <v>17200</v>
      </c>
      <c r="R305" s="455">
        <f t="shared" si="14"/>
        <v>18640</v>
      </c>
      <c r="S305" s="455">
        <f t="shared" si="14"/>
        <v>18640</v>
      </c>
      <c r="T305" s="455">
        <f t="shared" si="14"/>
        <v>18640</v>
      </c>
      <c r="U305" s="224"/>
      <c r="V305" s="224"/>
      <c r="W305" s="224"/>
      <c r="X305" s="224"/>
      <c r="Y305" s="224"/>
      <c r="Z305" s="224"/>
      <c r="AA305" s="224"/>
      <c r="AB305" s="224"/>
      <c r="AC305" s="224"/>
      <c r="AD305" s="224"/>
      <c r="AE305" s="224"/>
      <c r="AF305" s="224"/>
    </row>
    <row r="306" spans="1:32" s="95" customFormat="1" ht="15" customHeight="1">
      <c r="L306" s="487"/>
      <c r="M306" s="487"/>
      <c r="N306" s="475"/>
      <c r="O306" s="475"/>
      <c r="P306" s="487"/>
      <c r="Q306" s="487"/>
      <c r="R306" s="487"/>
      <c r="S306" s="487"/>
      <c r="T306" s="487"/>
      <c r="U306" s="224"/>
      <c r="V306" s="224"/>
      <c r="W306" s="224"/>
      <c r="X306" s="224"/>
      <c r="Y306" s="224"/>
      <c r="Z306" s="224"/>
      <c r="AA306" s="224"/>
      <c r="AB306" s="224"/>
      <c r="AC306" s="224"/>
      <c r="AD306" s="224"/>
      <c r="AE306" s="224"/>
      <c r="AF306" s="224"/>
    </row>
    <row r="307" spans="1:32" s="95" customFormat="1" ht="24" customHeight="1">
      <c r="K307" s="104" t="s">
        <v>436</v>
      </c>
      <c r="L307" s="259">
        <f>L299-L305</f>
        <v>-1374</v>
      </c>
      <c r="M307" s="259">
        <f>M299-M305</f>
        <v>6427</v>
      </c>
      <c r="N307" s="313">
        <f>N299-N305</f>
        <v>37</v>
      </c>
      <c r="O307" s="313">
        <f>O299-O305</f>
        <v>3163</v>
      </c>
      <c r="P307" s="259">
        <f>P299-P305</f>
        <v>3800</v>
      </c>
      <c r="Q307" s="259">
        <f>Q299-Q305</f>
        <v>3800</v>
      </c>
      <c r="R307" s="259">
        <f>R299-R305</f>
        <v>3360</v>
      </c>
      <c r="S307" s="259">
        <f>S299-S305</f>
        <v>3360</v>
      </c>
      <c r="T307" s="259">
        <f>T299-T305</f>
        <v>3360</v>
      </c>
      <c r="U307" s="224"/>
      <c r="V307" s="224"/>
      <c r="W307" s="224"/>
      <c r="X307" s="224"/>
      <c r="Y307" s="224"/>
      <c r="Z307" s="224"/>
      <c r="AA307" s="224"/>
      <c r="AB307" s="224"/>
      <c r="AC307" s="224"/>
      <c r="AD307" s="224"/>
      <c r="AE307" s="224"/>
      <c r="AF307" s="224"/>
    </row>
    <row r="308" spans="1:32" s="95" customFormat="1" ht="15" customHeight="1">
      <c r="L308" s="455"/>
      <c r="M308" s="455"/>
      <c r="N308" s="456"/>
      <c r="O308" s="456"/>
      <c r="P308" s="455"/>
      <c r="Q308" s="455"/>
      <c r="R308" s="455"/>
      <c r="S308" s="455"/>
      <c r="T308" s="455"/>
      <c r="U308" s="224"/>
      <c r="V308" s="224"/>
      <c r="W308" s="224"/>
      <c r="X308" s="224"/>
      <c r="Y308" s="224"/>
      <c r="Z308" s="224"/>
      <c r="AA308" s="224"/>
      <c r="AB308" s="224"/>
      <c r="AC308" s="224"/>
      <c r="AD308" s="224"/>
      <c r="AE308" s="224"/>
      <c r="AF308" s="224"/>
    </row>
    <row r="309" spans="1:32" s="95" customFormat="1" ht="24" customHeight="1">
      <c r="K309" s="175" t="s">
        <v>438</v>
      </c>
      <c r="L309" s="455">
        <v>-22626</v>
      </c>
      <c r="M309" s="455">
        <v>-16200</v>
      </c>
      <c r="N309" s="456">
        <v>-18630</v>
      </c>
      <c r="O309" s="456">
        <f>M309+O307</f>
        <v>-13037</v>
      </c>
      <c r="P309" s="455">
        <f>O309+P307</f>
        <v>-9237</v>
      </c>
      <c r="Q309" s="455">
        <f>P309+Q307</f>
        <v>-5437</v>
      </c>
      <c r="R309" s="455">
        <f>Q309+R307</f>
        <v>-2077</v>
      </c>
      <c r="S309" s="455">
        <f>R309+S307</f>
        <v>1283</v>
      </c>
      <c r="T309" s="455">
        <f>S309+T307</f>
        <v>4643</v>
      </c>
      <c r="U309" s="224"/>
      <c r="V309" s="224"/>
      <c r="W309" s="224"/>
      <c r="X309" s="224"/>
      <c r="Y309" s="224"/>
      <c r="Z309" s="224"/>
      <c r="AA309" s="224"/>
      <c r="AB309" s="224"/>
      <c r="AC309" s="224"/>
      <c r="AD309" s="224"/>
      <c r="AE309" s="224"/>
      <c r="AF309" s="224"/>
    </row>
    <row r="310" spans="1:32" s="110" customFormat="1" ht="24" customHeight="1">
      <c r="L310" s="263">
        <f>L309/L305</f>
        <v>-1.3299241756304003</v>
      </c>
      <c r="M310" s="263">
        <f>M309/M305</f>
        <v>-1.3830786305814053</v>
      </c>
      <c r="N310" s="192">
        <f>N309/N305</f>
        <v>-0.91656007084522284</v>
      </c>
      <c r="O310" s="192">
        <f>O309/O305</f>
        <v>-0.75796511627906982</v>
      </c>
      <c r="P310" s="263">
        <f>P309/P305</f>
        <v>-0.53703488372093022</v>
      </c>
      <c r="Q310" s="263">
        <f>Q309/Q305</f>
        <v>-0.31610465116279068</v>
      </c>
      <c r="R310" s="263">
        <f>R309/R305</f>
        <v>-0.11142703862660944</v>
      </c>
      <c r="S310" s="263">
        <f>S309/S305</f>
        <v>6.8830472103004289E-2</v>
      </c>
      <c r="T310" s="263">
        <f>T309/T305</f>
        <v>0.24908798283261802</v>
      </c>
      <c r="U310" s="280"/>
      <c r="V310" s="280"/>
      <c r="W310" s="280"/>
      <c r="X310" s="280"/>
      <c r="Y310" s="280"/>
      <c r="Z310" s="280"/>
      <c r="AA310" s="280"/>
      <c r="AB310" s="280"/>
      <c r="AC310" s="280"/>
      <c r="AD310" s="280"/>
      <c r="AE310" s="280"/>
      <c r="AF310" s="280"/>
    </row>
    <row r="311" spans="1:32" ht="15" customHeight="1">
      <c r="A311" s="95"/>
      <c r="B311" s="95"/>
      <c r="C311" s="95"/>
      <c r="D311" s="95"/>
      <c r="E311" s="95"/>
      <c r="F311" s="95"/>
      <c r="G311" s="95"/>
      <c r="H311" s="95"/>
      <c r="I311" s="95"/>
      <c r="J311" s="95"/>
      <c r="K311" s="95"/>
      <c r="L311" s="277"/>
      <c r="M311" s="277"/>
      <c r="N311" s="198"/>
      <c r="O311" s="198"/>
      <c r="P311" s="278"/>
      <c r="Q311" s="278"/>
      <c r="R311" s="278"/>
      <c r="S311" s="278"/>
      <c r="T311" s="278"/>
    </row>
    <row r="312" spans="1:32" ht="24" customHeight="1">
      <c r="A312" s="176" t="s">
        <v>1370</v>
      </c>
      <c r="B312" s="95"/>
      <c r="C312" s="95"/>
      <c r="D312" s="95"/>
      <c r="E312" s="95"/>
      <c r="F312" s="95"/>
      <c r="G312" s="95"/>
      <c r="H312" s="95"/>
      <c r="I312" s="95"/>
      <c r="J312" s="95"/>
      <c r="K312" s="95"/>
      <c r="L312" s="277"/>
      <c r="M312" s="277"/>
      <c r="N312" s="198"/>
      <c r="O312" s="198"/>
      <c r="P312" s="93"/>
      <c r="Q312" s="93"/>
      <c r="R312" s="93"/>
      <c r="S312" s="93"/>
      <c r="T312" s="93"/>
    </row>
    <row r="313" spans="1:32" ht="15" customHeight="1">
      <c r="A313" s="95"/>
      <c r="B313" s="95"/>
      <c r="C313" s="95"/>
      <c r="D313" s="95"/>
      <c r="E313" s="95"/>
      <c r="F313" s="95"/>
      <c r="G313" s="95"/>
      <c r="H313" s="95"/>
      <c r="I313" s="95"/>
      <c r="J313" s="95"/>
      <c r="K313" s="95"/>
      <c r="L313" s="277"/>
      <c r="M313" s="277"/>
      <c r="N313" s="198"/>
      <c r="O313" s="198"/>
      <c r="P313" s="278"/>
      <c r="Q313" s="278"/>
      <c r="R313" s="278"/>
      <c r="S313" s="278"/>
      <c r="T313" s="278"/>
    </row>
    <row r="314" spans="1:32" ht="24" customHeight="1">
      <c r="A314" s="1" t="s">
        <v>235</v>
      </c>
      <c r="B314" s="95"/>
      <c r="C314" s="95"/>
      <c r="D314" s="338" t="s">
        <v>236</v>
      </c>
      <c r="E314" s="95"/>
      <c r="F314" s="95"/>
      <c r="G314" s="95"/>
      <c r="H314" s="95"/>
      <c r="I314" s="95"/>
      <c r="J314" s="95"/>
      <c r="K314" s="95"/>
      <c r="L314" s="458">
        <v>482866</v>
      </c>
      <c r="M314" s="451">
        <v>466091</v>
      </c>
      <c r="N314" s="452">
        <v>472697</v>
      </c>
      <c r="O314" s="452">
        <v>391853</v>
      </c>
      <c r="P314" s="451">
        <v>482526</v>
      </c>
      <c r="Q314" s="451">
        <v>492177</v>
      </c>
      <c r="R314" s="451">
        <v>502021</v>
      </c>
      <c r="S314" s="451">
        <v>512061</v>
      </c>
      <c r="T314" s="451">
        <v>522302</v>
      </c>
    </row>
    <row r="315" spans="1:32" ht="24" customHeight="1">
      <c r="A315" s="1" t="s">
        <v>237</v>
      </c>
      <c r="B315" s="95"/>
      <c r="C315" s="95"/>
      <c r="D315" s="342" t="s">
        <v>238</v>
      </c>
      <c r="E315" s="95"/>
      <c r="F315" s="95"/>
      <c r="G315" s="95"/>
      <c r="H315" s="95"/>
      <c r="I315" s="95"/>
      <c r="J315" s="95"/>
      <c r="K315" s="95"/>
      <c r="L315" s="237">
        <v>47605</v>
      </c>
      <c r="M315" s="258">
        <v>47299</v>
      </c>
      <c r="N315" s="177">
        <v>11000</v>
      </c>
      <c r="O315" s="177">
        <v>79463</v>
      </c>
      <c r="P315" s="258">
        <v>11000</v>
      </c>
      <c r="Q315" s="258">
        <v>11000</v>
      </c>
      <c r="R315" s="258">
        <v>11000</v>
      </c>
      <c r="S315" s="258">
        <v>11000</v>
      </c>
      <c r="T315" s="258">
        <v>11000</v>
      </c>
    </row>
    <row r="316" spans="1:32" ht="24" customHeight="1">
      <c r="A316" s="410" t="s">
        <v>1254</v>
      </c>
      <c r="B316" s="411"/>
      <c r="C316" s="411"/>
      <c r="D316" s="342" t="s">
        <v>1255</v>
      </c>
      <c r="E316" s="411"/>
      <c r="F316" s="411"/>
      <c r="G316" s="411"/>
      <c r="H316" s="411"/>
      <c r="I316" s="411"/>
      <c r="J316" s="411"/>
      <c r="K316" s="411"/>
      <c r="L316" s="237">
        <v>0</v>
      </c>
      <c r="M316" s="258">
        <v>235852</v>
      </c>
      <c r="N316" s="177">
        <v>320901</v>
      </c>
      <c r="O316" s="177">
        <v>282477</v>
      </c>
      <c r="P316" s="258">
        <v>346618</v>
      </c>
      <c r="Q316" s="258">
        <v>353550</v>
      </c>
      <c r="R316" s="258">
        <v>360621</v>
      </c>
      <c r="S316" s="258">
        <v>367833</v>
      </c>
      <c r="T316" s="258">
        <v>375190</v>
      </c>
    </row>
    <row r="317" spans="1:32" ht="24" customHeight="1">
      <c r="A317" s="368" t="s">
        <v>1228</v>
      </c>
      <c r="B317" s="369"/>
      <c r="C317" s="369"/>
      <c r="D317" s="342" t="s">
        <v>1227</v>
      </c>
      <c r="E317" s="369"/>
      <c r="F317" s="369"/>
      <c r="G317" s="369"/>
      <c r="H317" s="369"/>
      <c r="I317" s="369"/>
      <c r="J317" s="369"/>
      <c r="K317" s="369"/>
      <c r="L317" s="237">
        <v>0</v>
      </c>
      <c r="M317" s="258">
        <v>0</v>
      </c>
      <c r="N317" s="177">
        <v>5000</v>
      </c>
      <c r="O317" s="177">
        <v>417875</v>
      </c>
      <c r="P317" s="258">
        <v>417875</v>
      </c>
      <c r="Q317" s="258">
        <v>417875</v>
      </c>
      <c r="R317" s="258">
        <v>0</v>
      </c>
      <c r="S317" s="258">
        <v>0</v>
      </c>
      <c r="T317" s="258">
        <v>0</v>
      </c>
    </row>
    <row r="318" spans="1:32" ht="24" customHeight="1">
      <c r="A318" s="1" t="s">
        <v>239</v>
      </c>
      <c r="B318" s="101"/>
      <c r="C318" s="101"/>
      <c r="D318" s="628" t="s">
        <v>6</v>
      </c>
      <c r="E318" s="628"/>
      <c r="F318" s="628"/>
      <c r="G318" s="628"/>
      <c r="H318" s="628"/>
      <c r="I318" s="628"/>
      <c r="J318" s="628"/>
      <c r="K318" s="628"/>
      <c r="L318" s="237">
        <v>15511</v>
      </c>
      <c r="M318" s="258">
        <v>9563</v>
      </c>
      <c r="N318" s="177">
        <v>4263</v>
      </c>
      <c r="O318" s="177">
        <v>1400</v>
      </c>
      <c r="P318" s="258">
        <v>2000</v>
      </c>
      <c r="Q318" s="258">
        <v>2000</v>
      </c>
      <c r="R318" s="258">
        <v>2000</v>
      </c>
      <c r="S318" s="258">
        <v>5000</v>
      </c>
      <c r="T318" s="258">
        <v>5000</v>
      </c>
    </row>
    <row r="319" spans="1:32" ht="24" customHeight="1">
      <c r="A319" s="171" t="s">
        <v>1196</v>
      </c>
      <c r="B319" s="170"/>
      <c r="C319" s="170"/>
      <c r="D319" s="170" t="s">
        <v>61</v>
      </c>
      <c r="E319" s="170"/>
      <c r="F319" s="170"/>
      <c r="G319" s="170"/>
      <c r="H319" s="170"/>
      <c r="I319" s="170"/>
      <c r="J319" s="170"/>
      <c r="K319" s="170"/>
      <c r="L319" s="241">
        <v>100</v>
      </c>
      <c r="M319" s="287">
        <v>26717</v>
      </c>
      <c r="N319" s="180">
        <v>0</v>
      </c>
      <c r="O319" s="180">
        <v>0</v>
      </c>
      <c r="P319" s="242">
        <v>0</v>
      </c>
      <c r="Q319" s="242">
        <v>0</v>
      </c>
      <c r="R319" s="242">
        <v>0</v>
      </c>
      <c r="S319" s="242">
        <v>0</v>
      </c>
      <c r="T319" s="242">
        <v>0</v>
      </c>
    </row>
    <row r="320" spans="1:32" ht="15" customHeight="1">
      <c r="A320" s="95"/>
      <c r="B320" s="95"/>
      <c r="C320" s="95"/>
      <c r="D320" s="95"/>
      <c r="E320" s="95"/>
      <c r="F320" s="95"/>
      <c r="G320" s="95"/>
      <c r="H320" s="95"/>
      <c r="I320" s="95"/>
      <c r="J320" s="95"/>
      <c r="K320" s="95"/>
      <c r="L320" s="243"/>
      <c r="M320" s="243"/>
      <c r="N320" s="181"/>
      <c r="O320" s="181"/>
      <c r="P320" s="236"/>
      <c r="Q320" s="236"/>
      <c r="R320" s="236"/>
      <c r="S320" s="236"/>
      <c r="T320" s="236"/>
    </row>
    <row r="321" spans="1:32" s="95" customFormat="1" ht="24" customHeight="1">
      <c r="A321" s="627" t="s">
        <v>1303</v>
      </c>
      <c r="B321" s="627"/>
      <c r="C321" s="627"/>
      <c r="D321" s="627"/>
      <c r="E321" s="627"/>
      <c r="F321" s="627"/>
      <c r="G321" s="627"/>
      <c r="H321" s="627"/>
      <c r="I321" s="627"/>
      <c r="J321" s="627"/>
      <c r="K321" s="627"/>
      <c r="L321" s="455">
        <f>SUM(L314:L320)</f>
        <v>546082</v>
      </c>
      <c r="M321" s="455">
        <f>SUM(M314:M320)</f>
        <v>785522</v>
      </c>
      <c r="N321" s="456">
        <f>SUM(N314:N320)</f>
        <v>813861</v>
      </c>
      <c r="O321" s="456">
        <f>SUM(O314:O320)</f>
        <v>1173068</v>
      </c>
      <c r="P321" s="455">
        <f>SUM(P314:P320)</f>
        <v>1260019</v>
      </c>
      <c r="Q321" s="455">
        <f>SUM(Q314:Q320)</f>
        <v>1276602</v>
      </c>
      <c r="R321" s="455">
        <f>SUM(R314:R320)</f>
        <v>875642</v>
      </c>
      <c r="S321" s="455">
        <f>SUM(S314:S320)</f>
        <v>895894</v>
      </c>
      <c r="T321" s="455">
        <f>SUM(T314:T320)</f>
        <v>913492</v>
      </c>
      <c r="U321" s="224"/>
      <c r="V321" s="224"/>
      <c r="W321" s="224"/>
      <c r="X321" s="224"/>
      <c r="Y321" s="224"/>
      <c r="Z321" s="224"/>
      <c r="AA321" s="224"/>
      <c r="AB321" s="224"/>
      <c r="AC321" s="224"/>
      <c r="AD321" s="224"/>
      <c r="AE321" s="224"/>
      <c r="AF321" s="224"/>
    </row>
    <row r="322" spans="1:32" ht="15" customHeight="1">
      <c r="A322" s="95"/>
      <c r="B322" s="95"/>
      <c r="C322" s="95"/>
      <c r="D322" s="95"/>
      <c r="E322" s="95"/>
      <c r="F322" s="95"/>
      <c r="G322" s="95"/>
      <c r="H322" s="95"/>
      <c r="I322" s="95"/>
      <c r="J322" s="95"/>
      <c r="K322" s="95"/>
      <c r="L322" s="244"/>
      <c r="M322" s="244"/>
      <c r="N322" s="196"/>
      <c r="O322" s="196"/>
      <c r="P322" s="273"/>
      <c r="Q322" s="273"/>
      <c r="R322" s="273"/>
      <c r="S322" s="273"/>
      <c r="T322" s="273"/>
    </row>
    <row r="323" spans="1:32" ht="24" customHeight="1">
      <c r="A323" s="1" t="s">
        <v>905</v>
      </c>
      <c r="B323" s="101"/>
      <c r="C323" s="101"/>
      <c r="D323" s="1" t="s">
        <v>906</v>
      </c>
      <c r="E323" s="101"/>
      <c r="F323" s="101"/>
      <c r="G323" s="103"/>
      <c r="H323" s="103"/>
      <c r="I323" s="103"/>
      <c r="J323" s="103"/>
      <c r="K323" s="103"/>
      <c r="L323" s="484">
        <v>95684</v>
      </c>
      <c r="M323" s="451">
        <v>0</v>
      </c>
      <c r="N323" s="452">
        <v>0</v>
      </c>
      <c r="O323" s="452">
        <v>0</v>
      </c>
      <c r="P323" s="461">
        <v>0</v>
      </c>
      <c r="Q323" s="461">
        <v>0</v>
      </c>
      <c r="R323" s="461">
        <v>0</v>
      </c>
      <c r="S323" s="461">
        <v>0</v>
      </c>
      <c r="T323" s="461">
        <v>0</v>
      </c>
    </row>
    <row r="324" spans="1:32" ht="24" customHeight="1">
      <c r="A324" s="1" t="s">
        <v>241</v>
      </c>
      <c r="B324" s="101"/>
      <c r="C324" s="101"/>
      <c r="D324" s="1" t="s">
        <v>242</v>
      </c>
      <c r="E324" s="101"/>
      <c r="F324" s="101"/>
      <c r="G324" s="101"/>
      <c r="H324" s="101"/>
      <c r="I324" s="101"/>
      <c r="J324" s="101"/>
      <c r="K324" s="101"/>
      <c r="L324" s="237">
        <v>84453</v>
      </c>
      <c r="M324" s="258">
        <v>97930</v>
      </c>
      <c r="N324" s="177">
        <v>175000</v>
      </c>
      <c r="O324" s="177">
        <v>87245</v>
      </c>
      <c r="P324" s="258">
        <v>138000</v>
      </c>
      <c r="Q324" s="258">
        <v>175000</v>
      </c>
      <c r="R324" s="258">
        <v>175000</v>
      </c>
      <c r="S324" s="258">
        <v>175000</v>
      </c>
      <c r="T324" s="258">
        <v>175000</v>
      </c>
    </row>
    <row r="325" spans="1:32" ht="24" customHeight="1">
      <c r="A325" s="1" t="s">
        <v>879</v>
      </c>
      <c r="B325" s="101"/>
      <c r="C325" s="101"/>
      <c r="D325" s="1" t="s">
        <v>880</v>
      </c>
      <c r="E325" s="101"/>
      <c r="F325" s="101"/>
      <c r="G325" s="101"/>
      <c r="H325" s="101"/>
      <c r="I325" s="101"/>
      <c r="J325" s="101"/>
      <c r="K325" s="101"/>
      <c r="L325" s="237">
        <v>0</v>
      </c>
      <c r="M325" s="258">
        <v>0</v>
      </c>
      <c r="N325" s="177">
        <v>25000</v>
      </c>
      <c r="O325" s="177">
        <v>0</v>
      </c>
      <c r="P325" s="258">
        <v>0</v>
      </c>
      <c r="Q325" s="258">
        <v>0</v>
      </c>
      <c r="R325" s="221">
        <v>0</v>
      </c>
      <c r="S325" s="221">
        <v>0</v>
      </c>
      <c r="T325" s="221">
        <v>0</v>
      </c>
    </row>
    <row r="326" spans="1:32" ht="24" customHeight="1">
      <c r="A326" s="429" t="s">
        <v>1280</v>
      </c>
      <c r="B326" s="103"/>
      <c r="C326" s="103"/>
      <c r="D326" s="343" t="s">
        <v>1268</v>
      </c>
      <c r="E326" s="344"/>
      <c r="F326" s="344"/>
      <c r="G326" s="344"/>
      <c r="H326" s="344"/>
      <c r="I326" s="344"/>
      <c r="J326" s="344"/>
      <c r="K326" s="344"/>
      <c r="L326" s="250">
        <v>0</v>
      </c>
      <c r="M326" s="341">
        <v>0</v>
      </c>
      <c r="N326" s="185">
        <v>0</v>
      </c>
      <c r="O326" s="185">
        <v>0</v>
      </c>
      <c r="P326" s="341">
        <v>1253625</v>
      </c>
      <c r="Q326" s="341">
        <v>0</v>
      </c>
      <c r="R326" s="341">
        <v>0</v>
      </c>
      <c r="S326" s="341">
        <v>0</v>
      </c>
      <c r="T326" s="341">
        <v>0</v>
      </c>
    </row>
    <row r="327" spans="1:32" ht="24" customHeight="1">
      <c r="A327" s="1" t="s">
        <v>801</v>
      </c>
      <c r="B327" s="101"/>
      <c r="C327" s="101"/>
      <c r="D327" s="343" t="s">
        <v>864</v>
      </c>
      <c r="E327" s="101"/>
      <c r="F327" s="101"/>
      <c r="G327" s="101"/>
      <c r="H327" s="101"/>
      <c r="I327" s="101"/>
      <c r="J327" s="101"/>
      <c r="K327" s="101"/>
      <c r="L327" s="237">
        <v>355271</v>
      </c>
      <c r="M327" s="258">
        <v>553480</v>
      </c>
      <c r="N327" s="177">
        <v>781674</v>
      </c>
      <c r="O327" s="177">
        <v>775000</v>
      </c>
      <c r="P327" s="258">
        <v>920000</v>
      </c>
      <c r="Q327" s="258">
        <v>700000</v>
      </c>
      <c r="R327" s="258">
        <v>700000</v>
      </c>
      <c r="S327" s="258">
        <v>680000</v>
      </c>
      <c r="T327" s="258">
        <v>676933</v>
      </c>
    </row>
    <row r="328" spans="1:32" ht="24" customHeight="1">
      <c r="A328" s="370" t="s">
        <v>1250</v>
      </c>
      <c r="B328" s="103"/>
      <c r="C328" s="103"/>
      <c r="D328" s="343" t="s">
        <v>1219</v>
      </c>
      <c r="E328" s="344"/>
      <c r="F328" s="344"/>
      <c r="G328" s="344"/>
      <c r="H328" s="344"/>
      <c r="I328" s="344"/>
      <c r="J328" s="344"/>
      <c r="K328" s="344"/>
      <c r="L328" s="250">
        <v>0</v>
      </c>
      <c r="M328" s="341">
        <v>0</v>
      </c>
      <c r="N328" s="185">
        <v>62000</v>
      </c>
      <c r="O328" s="185">
        <v>25000</v>
      </c>
      <c r="P328" s="341">
        <v>50000</v>
      </c>
      <c r="Q328" s="341">
        <v>50000</v>
      </c>
      <c r="R328" s="341">
        <v>50000</v>
      </c>
      <c r="S328" s="341">
        <v>50000</v>
      </c>
      <c r="T328" s="341">
        <v>50000</v>
      </c>
    </row>
    <row r="329" spans="1:32" ht="24" customHeight="1">
      <c r="A329" s="1" t="s">
        <v>244</v>
      </c>
      <c r="B329" s="103"/>
      <c r="C329" s="103"/>
      <c r="D329" s="1" t="s">
        <v>245</v>
      </c>
      <c r="E329" s="103"/>
      <c r="F329" s="103"/>
      <c r="G329" s="103"/>
      <c r="H329" s="103"/>
      <c r="I329" s="103"/>
      <c r="J329" s="103"/>
      <c r="K329" s="103"/>
      <c r="L329" s="241">
        <v>73787</v>
      </c>
      <c r="M329" s="285">
        <v>73787</v>
      </c>
      <c r="N329" s="200">
        <v>73788</v>
      </c>
      <c r="O329" s="200">
        <v>73788</v>
      </c>
      <c r="P329" s="241">
        <v>73788</v>
      </c>
      <c r="Q329" s="285">
        <v>37045</v>
      </c>
      <c r="R329" s="285">
        <v>0</v>
      </c>
      <c r="S329" s="241">
        <v>0</v>
      </c>
      <c r="T329" s="241">
        <v>0</v>
      </c>
    </row>
    <row r="330" spans="1:32" ht="15" customHeight="1">
      <c r="A330" s="1"/>
      <c r="B330" s="95"/>
      <c r="C330" s="95"/>
      <c r="D330" s="1"/>
      <c r="E330" s="95"/>
      <c r="F330" s="95"/>
      <c r="G330" s="95"/>
      <c r="H330" s="95"/>
      <c r="I330" s="95"/>
      <c r="J330" s="95"/>
      <c r="K330" s="95"/>
      <c r="L330" s="237"/>
      <c r="M330" s="237"/>
      <c r="N330" s="177"/>
      <c r="O330" s="177"/>
      <c r="P330" s="221"/>
      <c r="Q330" s="221"/>
      <c r="R330" s="221"/>
      <c r="S330" s="221"/>
      <c r="T330" s="221"/>
    </row>
    <row r="331" spans="1:32" s="95" customFormat="1" ht="24" customHeight="1">
      <c r="A331" s="627" t="s">
        <v>1304</v>
      </c>
      <c r="B331" s="627"/>
      <c r="C331" s="627"/>
      <c r="D331" s="627"/>
      <c r="E331" s="627"/>
      <c r="F331" s="627"/>
      <c r="G331" s="627"/>
      <c r="H331" s="627"/>
      <c r="I331" s="627"/>
      <c r="J331" s="627"/>
      <c r="K331" s="627"/>
      <c r="L331" s="455">
        <f>SUM(L323:L330)</f>
        <v>609195</v>
      </c>
      <c r="M331" s="455">
        <f>SUM(M323:M330)</f>
        <v>725197</v>
      </c>
      <c r="N331" s="456">
        <f>SUM(N323:N330)</f>
        <v>1117462</v>
      </c>
      <c r="O331" s="456">
        <f>SUM(O323:O330)</f>
        <v>961033</v>
      </c>
      <c r="P331" s="455">
        <f>SUM(P323:P330)</f>
        <v>2435413</v>
      </c>
      <c r="Q331" s="455">
        <f>SUM(Q323:Q330)</f>
        <v>962045</v>
      </c>
      <c r="R331" s="455">
        <f>SUM(R323:R330)</f>
        <v>925000</v>
      </c>
      <c r="S331" s="455">
        <f>SUM(S323:S330)</f>
        <v>905000</v>
      </c>
      <c r="T331" s="455">
        <f>SUM(T323:T330)</f>
        <v>901933</v>
      </c>
      <c r="U331" s="224"/>
      <c r="V331" s="224"/>
      <c r="W331" s="224"/>
      <c r="X331" s="224"/>
      <c r="Y331" s="224"/>
      <c r="Z331" s="224"/>
      <c r="AA331" s="224"/>
      <c r="AB331" s="224"/>
      <c r="AC331" s="224"/>
      <c r="AD331" s="224"/>
      <c r="AE331" s="224"/>
      <c r="AF331" s="224"/>
    </row>
    <row r="332" spans="1:32" s="95" customFormat="1" ht="15" customHeight="1">
      <c r="L332" s="455"/>
      <c r="M332" s="455"/>
      <c r="N332" s="456"/>
      <c r="O332" s="456"/>
      <c r="P332" s="455"/>
      <c r="Q332" s="455"/>
      <c r="R332" s="455"/>
      <c r="S332" s="455"/>
      <c r="T332" s="455"/>
      <c r="U332" s="224"/>
      <c r="V332" s="224"/>
      <c r="W332" s="224"/>
      <c r="X332" s="224"/>
      <c r="Y332" s="224"/>
      <c r="Z332" s="224"/>
      <c r="AA332" s="224"/>
      <c r="AB332" s="224"/>
      <c r="AC332" s="224"/>
      <c r="AD332" s="224"/>
      <c r="AE332" s="224"/>
      <c r="AF332" s="224"/>
    </row>
    <row r="333" spans="1:32" s="95" customFormat="1" ht="24" customHeight="1">
      <c r="K333" s="104" t="s">
        <v>436</v>
      </c>
      <c r="L333" s="259">
        <f>L321-L331</f>
        <v>-63113</v>
      </c>
      <c r="M333" s="259">
        <f>M321-M331</f>
        <v>60325</v>
      </c>
      <c r="N333" s="313">
        <f>N321-N331</f>
        <v>-303601</v>
      </c>
      <c r="O333" s="313">
        <f>O321-O331</f>
        <v>212035</v>
      </c>
      <c r="P333" s="259">
        <f>P321-P331</f>
        <v>-1175394</v>
      </c>
      <c r="Q333" s="259">
        <f>Q321-Q331</f>
        <v>314557</v>
      </c>
      <c r="R333" s="259">
        <f>R321-R331</f>
        <v>-49358</v>
      </c>
      <c r="S333" s="259">
        <f>S321-S331</f>
        <v>-9106</v>
      </c>
      <c r="T333" s="259">
        <f>T321-T331</f>
        <v>11559</v>
      </c>
      <c r="U333" s="224"/>
      <c r="V333" s="224"/>
      <c r="W333" s="224"/>
      <c r="X333" s="224"/>
      <c r="Y333" s="224"/>
      <c r="Z333" s="224"/>
      <c r="AA333" s="224"/>
      <c r="AB333" s="224"/>
      <c r="AC333" s="224"/>
      <c r="AD333" s="224"/>
      <c r="AE333" s="224"/>
      <c r="AF333" s="224"/>
    </row>
    <row r="334" spans="1:32" s="95" customFormat="1" ht="15" customHeight="1">
      <c r="L334" s="455"/>
      <c r="M334" s="455"/>
      <c r="N334" s="456"/>
      <c r="O334" s="456"/>
      <c r="P334" s="455"/>
      <c r="Q334" s="455"/>
      <c r="R334" s="455"/>
      <c r="S334" s="455"/>
      <c r="T334" s="455"/>
      <c r="U334" s="224"/>
      <c r="V334" s="224"/>
      <c r="W334" s="224"/>
      <c r="X334" s="224"/>
      <c r="Y334" s="224"/>
      <c r="Z334" s="224"/>
      <c r="AA334" s="224"/>
      <c r="AB334" s="224"/>
      <c r="AC334" s="224"/>
      <c r="AD334" s="224"/>
      <c r="AE334" s="224"/>
      <c r="AF334" s="224"/>
    </row>
    <row r="335" spans="1:32" s="95" customFormat="1" ht="24" customHeight="1">
      <c r="K335" s="175" t="s">
        <v>438</v>
      </c>
      <c r="L335" s="455">
        <v>635382</v>
      </c>
      <c r="M335" s="455">
        <v>695707</v>
      </c>
      <c r="N335" s="456">
        <v>345323</v>
      </c>
      <c r="O335" s="456">
        <f>M335+O333</f>
        <v>907742</v>
      </c>
      <c r="P335" s="455">
        <f>O335+P333</f>
        <v>-267652</v>
      </c>
      <c r="Q335" s="455">
        <f>P335+Q333</f>
        <v>46905</v>
      </c>
      <c r="R335" s="455">
        <f>Q335+R333</f>
        <v>-2453</v>
      </c>
      <c r="S335" s="455">
        <f>R335+S333</f>
        <v>-11559</v>
      </c>
      <c r="T335" s="455">
        <f>S335+T333</f>
        <v>0</v>
      </c>
      <c r="U335" s="224"/>
      <c r="V335" s="224"/>
      <c r="W335" s="224"/>
      <c r="X335" s="224"/>
      <c r="Y335" s="224"/>
      <c r="Z335" s="224"/>
      <c r="AA335" s="224"/>
      <c r="AB335" s="224"/>
      <c r="AC335" s="224"/>
      <c r="AD335" s="224"/>
      <c r="AE335" s="224"/>
      <c r="AF335" s="224"/>
    </row>
    <row r="336" spans="1:32" s="95" customFormat="1" ht="15" customHeight="1">
      <c r="K336" s="175"/>
      <c r="L336" s="262"/>
      <c r="M336" s="262"/>
      <c r="N336" s="191"/>
      <c r="O336" s="191"/>
      <c r="P336" s="262"/>
      <c r="Q336" s="262"/>
      <c r="R336" s="262"/>
      <c r="S336" s="262"/>
      <c r="T336" s="262"/>
      <c r="U336" s="224"/>
      <c r="V336" s="224"/>
      <c r="W336" s="224"/>
      <c r="X336" s="224"/>
      <c r="Y336" s="224"/>
      <c r="Z336" s="224"/>
      <c r="AA336" s="224"/>
      <c r="AB336" s="224"/>
      <c r="AC336" s="224"/>
      <c r="AD336" s="224"/>
      <c r="AE336" s="224"/>
      <c r="AF336" s="224"/>
    </row>
    <row r="337" spans="1:20" ht="15" customHeight="1">
      <c r="A337" s="166"/>
      <c r="B337" s="95"/>
      <c r="C337" s="95"/>
      <c r="D337" s="95"/>
      <c r="E337" s="95"/>
      <c r="F337" s="95"/>
      <c r="G337" s="95"/>
      <c r="H337" s="95"/>
      <c r="I337" s="167"/>
      <c r="J337" s="167"/>
      <c r="K337" s="167"/>
      <c r="L337" s="211"/>
      <c r="M337" s="211"/>
      <c r="N337" s="201"/>
      <c r="O337" s="201"/>
      <c r="P337" s="211"/>
      <c r="Q337" s="211"/>
      <c r="R337" s="211"/>
      <c r="S337" s="211"/>
      <c r="T337" s="211"/>
    </row>
    <row r="338" spans="1:20" ht="24" customHeight="1">
      <c r="A338" s="108" t="s">
        <v>1371</v>
      </c>
      <c r="B338" s="95"/>
      <c r="C338" s="95"/>
      <c r="D338" s="95"/>
      <c r="E338" s="95"/>
      <c r="F338" s="95"/>
      <c r="G338" s="95"/>
      <c r="H338" s="95"/>
      <c r="I338" s="95"/>
      <c r="J338" s="95"/>
      <c r="K338" s="95"/>
      <c r="L338" s="277"/>
      <c r="M338" s="277"/>
      <c r="N338" s="198"/>
      <c r="O338" s="198"/>
      <c r="P338" s="278"/>
      <c r="Q338" s="278"/>
      <c r="R338" s="278"/>
      <c r="S338" s="278"/>
      <c r="T338" s="278"/>
    </row>
    <row r="339" spans="1:20" ht="15" customHeight="1">
      <c r="A339" s="95"/>
      <c r="B339" s="95"/>
      <c r="C339" s="95"/>
      <c r="D339" s="95"/>
      <c r="E339" s="95"/>
      <c r="F339" s="95"/>
      <c r="G339" s="95"/>
      <c r="H339" s="95"/>
      <c r="I339" s="95"/>
      <c r="J339" s="95"/>
      <c r="K339" s="95"/>
      <c r="L339" s="277"/>
      <c r="M339" s="277"/>
      <c r="N339" s="198"/>
      <c r="O339" s="198"/>
      <c r="P339" s="278"/>
      <c r="Q339" s="278"/>
      <c r="R339" s="278"/>
      <c r="S339" s="278"/>
      <c r="T339" s="278"/>
    </row>
    <row r="340" spans="1:20" ht="24" customHeight="1">
      <c r="A340" s="449" t="s">
        <v>1297</v>
      </c>
      <c r="B340" s="448"/>
      <c r="C340" s="448"/>
      <c r="D340" s="648" t="s">
        <v>1298</v>
      </c>
      <c r="E340" s="648"/>
      <c r="F340" s="648"/>
      <c r="G340" s="648"/>
      <c r="H340" s="648"/>
      <c r="I340" s="648"/>
      <c r="J340" s="648"/>
      <c r="K340" s="648"/>
      <c r="L340" s="450">
        <v>0</v>
      </c>
      <c r="M340" s="451">
        <v>0</v>
      </c>
      <c r="N340" s="497">
        <v>0</v>
      </c>
      <c r="O340" s="497">
        <v>0</v>
      </c>
      <c r="P340" s="501">
        <v>0</v>
      </c>
      <c r="Q340" s="461">
        <v>476475</v>
      </c>
      <c r="R340" s="461">
        <v>0</v>
      </c>
      <c r="S340" s="461">
        <v>0</v>
      </c>
      <c r="T340" s="461">
        <v>0</v>
      </c>
    </row>
    <row r="341" spans="1:20" ht="24" customHeight="1">
      <c r="A341" s="1" t="s">
        <v>993</v>
      </c>
      <c r="B341" s="95"/>
      <c r="C341" s="95"/>
      <c r="D341" s="648" t="s">
        <v>992</v>
      </c>
      <c r="E341" s="648"/>
      <c r="F341" s="648"/>
      <c r="G341" s="648"/>
      <c r="H341" s="648"/>
      <c r="I341" s="648"/>
      <c r="J341" s="648"/>
      <c r="K341" s="648"/>
      <c r="L341" s="237">
        <v>32878</v>
      </c>
      <c r="M341" s="258">
        <v>0</v>
      </c>
      <c r="N341" s="177">
        <v>0</v>
      </c>
      <c r="O341" s="177">
        <v>0</v>
      </c>
      <c r="P341" s="221">
        <v>0</v>
      </c>
      <c r="Q341" s="221">
        <v>0</v>
      </c>
      <c r="R341" s="221">
        <v>0</v>
      </c>
      <c r="S341" s="221">
        <v>0</v>
      </c>
      <c r="T341" s="221">
        <v>0</v>
      </c>
    </row>
    <row r="342" spans="1:20" ht="24" customHeight="1">
      <c r="A342" s="412" t="s">
        <v>1257</v>
      </c>
      <c r="B342" s="413"/>
      <c r="C342" s="413"/>
      <c r="D342" s="342" t="s">
        <v>1256</v>
      </c>
      <c r="E342" s="413"/>
      <c r="F342" s="413"/>
      <c r="G342" s="413"/>
      <c r="H342" s="413"/>
      <c r="I342" s="413"/>
      <c r="J342" s="413"/>
      <c r="K342" s="413"/>
      <c r="L342" s="237">
        <v>0</v>
      </c>
      <c r="M342" s="258">
        <v>38000</v>
      </c>
      <c r="N342" s="177">
        <v>0</v>
      </c>
      <c r="O342" s="177">
        <v>0</v>
      </c>
      <c r="P342" s="258">
        <v>0</v>
      </c>
      <c r="Q342" s="258">
        <v>0</v>
      </c>
      <c r="R342" s="258">
        <v>0</v>
      </c>
      <c r="S342" s="258">
        <v>0</v>
      </c>
      <c r="T342" s="258">
        <v>0</v>
      </c>
    </row>
    <row r="343" spans="1:20" ht="24" customHeight="1">
      <c r="A343" s="1" t="s">
        <v>251</v>
      </c>
      <c r="B343" s="101"/>
      <c r="C343" s="101"/>
      <c r="D343" s="1" t="s">
        <v>50</v>
      </c>
      <c r="E343" s="101"/>
      <c r="F343" s="95"/>
      <c r="G343" s="103"/>
      <c r="H343" s="103"/>
      <c r="I343" s="103"/>
      <c r="J343" s="103"/>
      <c r="K343" s="103"/>
      <c r="L343" s="237">
        <v>1499</v>
      </c>
      <c r="M343" s="238">
        <v>2530</v>
      </c>
      <c r="N343" s="185">
        <v>0</v>
      </c>
      <c r="O343" s="177">
        <v>200000</v>
      </c>
      <c r="P343" s="251">
        <v>0</v>
      </c>
      <c r="Q343" s="251">
        <v>0</v>
      </c>
      <c r="R343" s="251">
        <v>0</v>
      </c>
      <c r="S343" s="251">
        <v>0</v>
      </c>
      <c r="T343" s="251">
        <v>0</v>
      </c>
    </row>
    <row r="344" spans="1:20" ht="24" customHeight="1">
      <c r="A344" s="1" t="s">
        <v>253</v>
      </c>
      <c r="B344" s="101"/>
      <c r="C344" s="101"/>
      <c r="D344" s="1" t="s">
        <v>910</v>
      </c>
      <c r="E344" s="101"/>
      <c r="F344" s="95"/>
      <c r="G344" s="95"/>
      <c r="H344" s="95"/>
      <c r="I344" s="95"/>
      <c r="J344" s="95"/>
      <c r="K344" s="95"/>
      <c r="L344" s="250">
        <v>5512</v>
      </c>
      <c r="M344" s="341">
        <v>6294</v>
      </c>
      <c r="N344" s="185">
        <v>6000</v>
      </c>
      <c r="O344" s="185">
        <v>2000</v>
      </c>
      <c r="P344" s="341">
        <v>5000</v>
      </c>
      <c r="Q344" s="341">
        <v>5000</v>
      </c>
      <c r="R344" s="341">
        <v>5000</v>
      </c>
      <c r="S344" s="341">
        <v>5000</v>
      </c>
      <c r="T344" s="341">
        <v>5000</v>
      </c>
    </row>
    <row r="345" spans="1:20" ht="24" customHeight="1">
      <c r="A345" s="1" t="s">
        <v>732</v>
      </c>
      <c r="B345" s="101"/>
      <c r="C345" s="101"/>
      <c r="D345" s="1" t="s">
        <v>733</v>
      </c>
      <c r="E345" s="101"/>
      <c r="F345" s="95"/>
      <c r="G345" s="95"/>
      <c r="H345" s="95"/>
      <c r="I345" s="95"/>
      <c r="J345" s="95"/>
      <c r="K345" s="95"/>
      <c r="L345" s="250">
        <v>1815</v>
      </c>
      <c r="M345" s="341">
        <v>0</v>
      </c>
      <c r="N345" s="185">
        <v>0</v>
      </c>
      <c r="O345" s="185">
        <v>0</v>
      </c>
      <c r="P345" s="251">
        <v>0</v>
      </c>
      <c r="Q345" s="251">
        <v>0</v>
      </c>
      <c r="R345" s="251">
        <v>0</v>
      </c>
      <c r="S345" s="251">
        <v>0</v>
      </c>
      <c r="T345" s="251">
        <v>0</v>
      </c>
    </row>
    <row r="346" spans="1:20" ht="24" customHeight="1">
      <c r="A346" s="1" t="s">
        <v>754</v>
      </c>
      <c r="B346" s="101"/>
      <c r="C346" s="101"/>
      <c r="D346" s="1" t="s">
        <v>755</v>
      </c>
      <c r="E346" s="101"/>
      <c r="F346" s="95"/>
      <c r="G346" s="95"/>
      <c r="H346" s="95"/>
      <c r="I346" s="95"/>
      <c r="J346" s="95"/>
      <c r="K346" s="95"/>
      <c r="L346" s="250">
        <v>29917</v>
      </c>
      <c r="M346" s="341">
        <v>32092</v>
      </c>
      <c r="N346" s="185">
        <v>35000</v>
      </c>
      <c r="O346" s="185">
        <v>135000</v>
      </c>
      <c r="P346" s="341">
        <v>0</v>
      </c>
      <c r="Q346" s="341">
        <v>0</v>
      </c>
      <c r="R346" s="341">
        <v>0</v>
      </c>
      <c r="S346" s="341">
        <v>0</v>
      </c>
      <c r="T346" s="341">
        <v>0</v>
      </c>
    </row>
    <row r="347" spans="1:20" ht="24" customHeight="1">
      <c r="A347" s="1" t="s">
        <v>254</v>
      </c>
      <c r="B347" s="95"/>
      <c r="C347" s="95"/>
      <c r="D347" s="1" t="s">
        <v>255</v>
      </c>
      <c r="E347" s="95"/>
      <c r="F347" s="95"/>
      <c r="G347" s="95"/>
      <c r="H347" s="95"/>
      <c r="I347" s="95"/>
      <c r="J347" s="95"/>
      <c r="K347" s="95"/>
      <c r="L347" s="250">
        <v>262000</v>
      </c>
      <c r="M347" s="341">
        <v>114000</v>
      </c>
      <c r="N347" s="185">
        <v>100000</v>
      </c>
      <c r="O347" s="185">
        <v>300000</v>
      </c>
      <c r="P347" s="251">
        <v>100000</v>
      </c>
      <c r="Q347" s="251">
        <v>100000</v>
      </c>
      <c r="R347" s="251">
        <v>100000</v>
      </c>
      <c r="S347" s="251">
        <v>100000</v>
      </c>
      <c r="T347" s="251">
        <v>100000</v>
      </c>
    </row>
    <row r="348" spans="1:20" ht="24" customHeight="1">
      <c r="A348" s="1" t="s">
        <v>826</v>
      </c>
      <c r="B348" s="95"/>
      <c r="C348" s="95"/>
      <c r="D348" s="1" t="s">
        <v>827</v>
      </c>
      <c r="E348" s="95"/>
      <c r="F348" s="95"/>
      <c r="G348" s="95"/>
      <c r="H348" s="95"/>
      <c r="I348" s="95"/>
      <c r="J348" s="95"/>
      <c r="K348" s="95"/>
      <c r="L348" s="250">
        <v>752262</v>
      </c>
      <c r="M348" s="238">
        <v>775218</v>
      </c>
      <c r="N348" s="179">
        <v>780000</v>
      </c>
      <c r="O348" s="179">
        <v>780000</v>
      </c>
      <c r="P348" s="238">
        <v>785000</v>
      </c>
      <c r="Q348" s="237">
        <v>790000</v>
      </c>
      <c r="R348" s="237">
        <v>795000</v>
      </c>
      <c r="S348" s="237">
        <v>800000</v>
      </c>
      <c r="T348" s="237">
        <v>805000</v>
      </c>
    </row>
    <row r="349" spans="1:20" ht="24" customHeight="1">
      <c r="A349" s="1" t="s">
        <v>256</v>
      </c>
      <c r="B349" s="101"/>
      <c r="C349" s="101"/>
      <c r="D349" s="628" t="s">
        <v>6</v>
      </c>
      <c r="E349" s="628"/>
      <c r="F349" s="628"/>
      <c r="G349" s="628"/>
      <c r="H349" s="628"/>
      <c r="I349" s="628"/>
      <c r="J349" s="628"/>
      <c r="K349" s="628"/>
      <c r="L349" s="237">
        <v>34012</v>
      </c>
      <c r="M349" s="258">
        <v>10709</v>
      </c>
      <c r="N349" s="177">
        <v>1098</v>
      </c>
      <c r="O349" s="177">
        <v>65</v>
      </c>
      <c r="P349" s="258">
        <v>500</v>
      </c>
      <c r="Q349" s="258">
        <v>1000</v>
      </c>
      <c r="R349" s="258">
        <v>2000</v>
      </c>
      <c r="S349" s="258">
        <v>3000</v>
      </c>
      <c r="T349" s="258">
        <v>3000</v>
      </c>
    </row>
    <row r="350" spans="1:20" ht="24" customHeight="1">
      <c r="A350" s="1" t="s">
        <v>1152</v>
      </c>
      <c r="B350" s="101"/>
      <c r="C350" s="101"/>
      <c r="D350" s="101" t="s">
        <v>1150</v>
      </c>
      <c r="E350" s="101"/>
      <c r="F350" s="101"/>
      <c r="G350" s="101"/>
      <c r="H350" s="101"/>
      <c r="I350" s="101"/>
      <c r="J350" s="101"/>
      <c r="K350" s="101"/>
      <c r="L350" s="237">
        <v>0</v>
      </c>
      <c r="M350" s="258">
        <v>50351</v>
      </c>
      <c r="N350" s="177">
        <v>0</v>
      </c>
      <c r="O350" s="177">
        <v>0</v>
      </c>
      <c r="P350" s="221">
        <v>0</v>
      </c>
      <c r="Q350" s="221">
        <v>0</v>
      </c>
      <c r="R350" s="221">
        <v>0</v>
      </c>
      <c r="S350" s="221">
        <v>0</v>
      </c>
      <c r="T350" s="221">
        <v>0</v>
      </c>
    </row>
    <row r="351" spans="1:20" ht="24" customHeight="1">
      <c r="A351" s="1" t="s">
        <v>1022</v>
      </c>
      <c r="B351" s="101"/>
      <c r="C351" s="101"/>
      <c r="D351" s="101" t="s">
        <v>1023</v>
      </c>
      <c r="E351" s="101"/>
      <c r="F351" s="101"/>
      <c r="G351" s="101"/>
      <c r="H351" s="101"/>
      <c r="I351" s="101"/>
      <c r="J351" s="101"/>
      <c r="K351" s="101"/>
      <c r="L351" s="237">
        <v>4125</v>
      </c>
      <c r="M351" s="258">
        <v>7050</v>
      </c>
      <c r="N351" s="177">
        <v>10973</v>
      </c>
      <c r="O351" s="177">
        <v>7150</v>
      </c>
      <c r="P351" s="221">
        <v>4322</v>
      </c>
      <c r="Q351" s="221">
        <v>0</v>
      </c>
      <c r="R351" s="221">
        <v>0</v>
      </c>
      <c r="S351" s="221">
        <v>0</v>
      </c>
      <c r="T351" s="221">
        <v>0</v>
      </c>
    </row>
    <row r="352" spans="1:20" ht="24" customHeight="1">
      <c r="A352" s="1" t="s">
        <v>1183</v>
      </c>
      <c r="B352" s="101"/>
      <c r="C352" s="101"/>
      <c r="D352" s="338" t="s">
        <v>1184</v>
      </c>
      <c r="E352" s="357"/>
      <c r="F352" s="357"/>
      <c r="G352" s="357"/>
      <c r="H352" s="357"/>
      <c r="I352" s="357"/>
      <c r="J352" s="357"/>
      <c r="K352" s="357"/>
      <c r="L352" s="237">
        <v>195781</v>
      </c>
      <c r="M352" s="258">
        <v>19219</v>
      </c>
      <c r="N352" s="177">
        <v>0</v>
      </c>
      <c r="O352" s="177">
        <v>10292</v>
      </c>
      <c r="P352" s="258">
        <v>2320000</v>
      </c>
      <c r="Q352" s="258">
        <v>562765</v>
      </c>
      <c r="R352" s="221">
        <v>0</v>
      </c>
      <c r="S352" s="221">
        <v>0</v>
      </c>
      <c r="T352" s="221">
        <v>0</v>
      </c>
    </row>
    <row r="353" spans="1:32" ht="24" customHeight="1">
      <c r="A353" s="1" t="s">
        <v>1115</v>
      </c>
      <c r="B353" s="101"/>
      <c r="C353" s="101"/>
      <c r="D353" s="1" t="s">
        <v>1116</v>
      </c>
      <c r="E353" s="101"/>
      <c r="F353" s="101"/>
      <c r="G353" s="101"/>
      <c r="H353" s="101"/>
      <c r="I353" s="101"/>
      <c r="J353" s="101"/>
      <c r="K353" s="101"/>
      <c r="L353" s="237">
        <v>0</v>
      </c>
      <c r="M353" s="258">
        <v>0</v>
      </c>
      <c r="N353" s="177">
        <v>0</v>
      </c>
      <c r="O353" s="177">
        <v>0</v>
      </c>
      <c r="P353" s="221">
        <v>0</v>
      </c>
      <c r="Q353" s="221">
        <v>0</v>
      </c>
      <c r="R353" s="221">
        <v>0</v>
      </c>
      <c r="S353" s="221">
        <v>0</v>
      </c>
      <c r="T353" s="258">
        <v>171600</v>
      </c>
    </row>
    <row r="354" spans="1:32" ht="24" customHeight="1">
      <c r="A354" s="1" t="s">
        <v>1127</v>
      </c>
      <c r="B354" s="101"/>
      <c r="C354" s="101"/>
      <c r="D354" s="101" t="s">
        <v>1128</v>
      </c>
      <c r="E354" s="101"/>
      <c r="F354" s="101"/>
      <c r="G354" s="101"/>
      <c r="H354" s="101"/>
      <c r="I354" s="101"/>
      <c r="J354" s="101"/>
      <c r="K354" s="101"/>
      <c r="L354" s="237">
        <v>99284</v>
      </c>
      <c r="M354" s="258">
        <v>9440</v>
      </c>
      <c r="N354" s="177">
        <v>38599</v>
      </c>
      <c r="O354" s="177">
        <v>7045</v>
      </c>
      <c r="P354" s="221">
        <v>0</v>
      </c>
      <c r="Q354" s="221">
        <v>0</v>
      </c>
      <c r="R354" s="221">
        <v>0</v>
      </c>
      <c r="S354" s="221">
        <v>0</v>
      </c>
      <c r="T354" s="221">
        <v>0</v>
      </c>
    </row>
    <row r="355" spans="1:32" ht="24" customHeight="1">
      <c r="A355" s="1" t="s">
        <v>1142</v>
      </c>
      <c r="B355" s="101"/>
      <c r="C355" s="101"/>
      <c r="D355" s="101" t="s">
        <v>1143</v>
      </c>
      <c r="E355" s="101"/>
      <c r="F355" s="101"/>
      <c r="G355" s="101"/>
      <c r="H355" s="101"/>
      <c r="I355" s="101"/>
      <c r="J355" s="101"/>
      <c r="K355" s="101"/>
      <c r="L355" s="237">
        <v>797238</v>
      </c>
      <c r="M355" s="258">
        <v>0</v>
      </c>
      <c r="N355" s="177">
        <v>0</v>
      </c>
      <c r="O355" s="177">
        <v>0</v>
      </c>
      <c r="P355" s="221">
        <v>0</v>
      </c>
      <c r="Q355" s="221">
        <v>0</v>
      </c>
      <c r="R355" s="221">
        <v>0</v>
      </c>
      <c r="S355" s="221">
        <v>0</v>
      </c>
      <c r="T355" s="221">
        <v>0</v>
      </c>
    </row>
    <row r="356" spans="1:32" ht="24" customHeight="1">
      <c r="A356" s="364" t="s">
        <v>1224</v>
      </c>
      <c r="B356" s="363"/>
      <c r="C356" s="363"/>
      <c r="D356" s="363" t="s">
        <v>1225</v>
      </c>
      <c r="E356" s="363"/>
      <c r="F356" s="363"/>
      <c r="G356" s="363"/>
      <c r="H356" s="363"/>
      <c r="I356" s="363"/>
      <c r="J356" s="363"/>
      <c r="K356" s="363"/>
      <c r="L356" s="237">
        <v>0</v>
      </c>
      <c r="M356" s="258">
        <v>2165</v>
      </c>
      <c r="N356" s="177">
        <v>70000</v>
      </c>
      <c r="O356" s="177">
        <v>100000</v>
      </c>
      <c r="P356" s="221">
        <v>165000</v>
      </c>
      <c r="Q356" s="221">
        <v>0</v>
      </c>
      <c r="R356" s="221">
        <v>0</v>
      </c>
      <c r="S356" s="221">
        <v>0</v>
      </c>
      <c r="T356" s="221">
        <v>0</v>
      </c>
    </row>
    <row r="357" spans="1:32" ht="24" customHeight="1">
      <c r="A357" s="439" t="s">
        <v>1275</v>
      </c>
      <c r="B357" s="438"/>
      <c r="C357" s="438"/>
      <c r="D357" s="438" t="s">
        <v>1276</v>
      </c>
      <c r="E357" s="438"/>
      <c r="F357" s="438"/>
      <c r="G357" s="438"/>
      <c r="H357" s="438"/>
      <c r="I357" s="438"/>
      <c r="J357" s="438"/>
      <c r="K357" s="438"/>
      <c r="L357" s="237">
        <v>0</v>
      </c>
      <c r="M357" s="258">
        <v>0</v>
      </c>
      <c r="N357" s="177">
        <v>0</v>
      </c>
      <c r="O357" s="177">
        <v>0</v>
      </c>
      <c r="P357" s="221">
        <v>0</v>
      </c>
      <c r="Q357" s="258">
        <v>120000</v>
      </c>
      <c r="R357" s="258">
        <v>1015000</v>
      </c>
      <c r="S357" s="221">
        <v>0</v>
      </c>
      <c r="T357" s="221">
        <v>0</v>
      </c>
    </row>
    <row r="358" spans="1:32" ht="24" customHeight="1">
      <c r="A358" s="1" t="s">
        <v>869</v>
      </c>
      <c r="B358" s="101"/>
      <c r="C358" s="101"/>
      <c r="D358" s="101" t="s">
        <v>870</v>
      </c>
      <c r="E358" s="101"/>
      <c r="F358" s="101"/>
      <c r="G358" s="101"/>
      <c r="H358" s="101"/>
      <c r="I358" s="101"/>
      <c r="J358" s="101"/>
      <c r="K358" s="101"/>
      <c r="L358" s="237">
        <v>0</v>
      </c>
      <c r="M358" s="258">
        <v>0</v>
      </c>
      <c r="N358" s="177">
        <v>26523</v>
      </c>
      <c r="O358" s="177">
        <v>0</v>
      </c>
      <c r="P358" s="258">
        <v>26523</v>
      </c>
      <c r="Q358" s="221">
        <v>0</v>
      </c>
      <c r="R358" s="221">
        <v>0</v>
      </c>
      <c r="S358" s="221">
        <v>0</v>
      </c>
      <c r="T358" s="221">
        <v>0</v>
      </c>
    </row>
    <row r="359" spans="1:32" ht="24" customHeight="1">
      <c r="A359" s="1" t="s">
        <v>959</v>
      </c>
      <c r="B359" s="101"/>
      <c r="C359" s="101"/>
      <c r="D359" s="101" t="s">
        <v>960</v>
      </c>
      <c r="E359" s="101"/>
      <c r="F359" s="101"/>
      <c r="G359" s="101"/>
      <c r="H359" s="101"/>
      <c r="I359" s="101"/>
      <c r="J359" s="101"/>
      <c r="K359" s="101"/>
      <c r="L359" s="238">
        <v>72746</v>
      </c>
      <c r="M359" s="258">
        <v>12125</v>
      </c>
      <c r="N359" s="177">
        <v>5477</v>
      </c>
      <c r="O359" s="177">
        <v>2500</v>
      </c>
      <c r="P359" s="258">
        <v>5477</v>
      </c>
      <c r="Q359" s="221">
        <v>0</v>
      </c>
      <c r="R359" s="221">
        <v>0</v>
      </c>
      <c r="S359" s="221">
        <v>0</v>
      </c>
      <c r="T359" s="221">
        <v>0</v>
      </c>
    </row>
    <row r="360" spans="1:32" ht="24" customHeight="1">
      <c r="A360" s="1" t="s">
        <v>1114</v>
      </c>
      <c r="B360" s="95"/>
      <c r="C360" s="95"/>
      <c r="D360" s="1" t="s">
        <v>203</v>
      </c>
      <c r="E360" s="95"/>
      <c r="F360" s="95"/>
      <c r="G360" s="101"/>
      <c r="H360" s="101"/>
      <c r="I360" s="101"/>
      <c r="J360" s="101"/>
      <c r="K360" s="101"/>
      <c r="L360" s="241">
        <v>0</v>
      </c>
      <c r="M360" s="287">
        <v>0</v>
      </c>
      <c r="N360" s="180">
        <v>2000</v>
      </c>
      <c r="O360" s="180">
        <v>0</v>
      </c>
      <c r="P360" s="287">
        <v>0</v>
      </c>
      <c r="Q360" s="287">
        <v>0</v>
      </c>
      <c r="R360" s="242">
        <v>0</v>
      </c>
      <c r="S360" s="242">
        <v>0</v>
      </c>
      <c r="T360" s="242">
        <v>0</v>
      </c>
    </row>
    <row r="361" spans="1:32" ht="24" customHeight="1">
      <c r="A361" s="627" t="s">
        <v>1305</v>
      </c>
      <c r="B361" s="627"/>
      <c r="C361" s="627"/>
      <c r="D361" s="627"/>
      <c r="E361" s="627"/>
      <c r="F361" s="627"/>
      <c r="G361" s="627"/>
      <c r="H361" s="627"/>
      <c r="I361" s="627"/>
      <c r="J361" s="627"/>
      <c r="K361" s="627"/>
      <c r="L361" s="457">
        <f>SUM(L340:L360)</f>
        <v>2289069</v>
      </c>
      <c r="M361" s="524">
        <f>SUM(M340:M360)</f>
        <v>1079193</v>
      </c>
      <c r="N361" s="525">
        <f>SUM(N340:N360)</f>
        <v>1075670</v>
      </c>
      <c r="O361" s="525">
        <f>SUM(O340:O360)</f>
        <v>1544052</v>
      </c>
      <c r="P361" s="524">
        <f>SUM(P340:P360)</f>
        <v>3411822</v>
      </c>
      <c r="Q361" s="524">
        <f>SUM(Q340:Q360)</f>
        <v>2055240</v>
      </c>
      <c r="R361" s="526">
        <f>SUM(R340:R360)</f>
        <v>1917000</v>
      </c>
      <c r="S361" s="526">
        <f>SUM(S340:S360)</f>
        <v>908000</v>
      </c>
      <c r="T361" s="526">
        <f>SUM(T340:T360)</f>
        <v>1084600</v>
      </c>
    </row>
    <row r="362" spans="1:32" ht="6.95" customHeight="1">
      <c r="A362" s="521"/>
      <c r="B362" s="523"/>
      <c r="C362" s="523"/>
      <c r="D362" s="521"/>
      <c r="E362" s="523"/>
      <c r="F362" s="523"/>
      <c r="G362" s="522"/>
      <c r="H362" s="522"/>
      <c r="I362" s="522"/>
      <c r="J362" s="522"/>
      <c r="K362" s="522"/>
      <c r="L362" s="237"/>
      <c r="M362" s="258"/>
      <c r="N362" s="177"/>
      <c r="O362" s="177"/>
      <c r="P362" s="258"/>
      <c r="Q362" s="258"/>
      <c r="R362" s="221"/>
      <c r="S362" s="221"/>
      <c r="T362" s="221"/>
    </row>
    <row r="363" spans="1:32" ht="24" customHeight="1">
      <c r="A363" s="573" t="s">
        <v>1264</v>
      </c>
      <c r="B363" s="572"/>
      <c r="C363" s="572"/>
      <c r="D363" s="573" t="s">
        <v>1151</v>
      </c>
      <c r="E363" s="572"/>
      <c r="F363" s="572"/>
      <c r="G363" s="572"/>
      <c r="H363" s="572"/>
      <c r="I363" s="572"/>
      <c r="J363" s="572"/>
      <c r="K363" s="572"/>
      <c r="L363" s="237">
        <v>569725</v>
      </c>
      <c r="M363" s="258">
        <v>240663</v>
      </c>
      <c r="N363" s="177">
        <v>306000</v>
      </c>
      <c r="O363" s="177">
        <v>1442336</v>
      </c>
      <c r="P363" s="258">
        <v>401250</v>
      </c>
      <c r="Q363" s="258">
        <v>74107</v>
      </c>
      <c r="R363" s="258">
        <v>301944</v>
      </c>
      <c r="S363" s="258">
        <v>306481</v>
      </c>
      <c r="T363" s="258">
        <v>337489</v>
      </c>
    </row>
    <row r="364" spans="1:32" ht="24" customHeight="1">
      <c r="A364" s="573" t="s">
        <v>1455</v>
      </c>
      <c r="B364" s="572"/>
      <c r="C364" s="572"/>
      <c r="D364" s="573" t="s">
        <v>1407</v>
      </c>
      <c r="E364" s="572"/>
      <c r="F364" s="572"/>
      <c r="G364" s="572"/>
      <c r="H364" s="572"/>
      <c r="I364" s="572"/>
      <c r="J364" s="572"/>
      <c r="K364" s="572"/>
      <c r="L364" s="241">
        <v>0</v>
      </c>
      <c r="M364" s="287">
        <v>0</v>
      </c>
      <c r="N364" s="180">
        <v>0</v>
      </c>
      <c r="O364" s="180">
        <v>0</v>
      </c>
      <c r="P364" s="287">
        <v>1995000</v>
      </c>
      <c r="Q364" s="287">
        <v>0</v>
      </c>
      <c r="R364" s="287">
        <v>0</v>
      </c>
      <c r="S364" s="287">
        <v>0</v>
      </c>
      <c r="T364" s="287">
        <v>0</v>
      </c>
    </row>
    <row r="365" spans="1:32" ht="24" customHeight="1">
      <c r="A365" s="627" t="s">
        <v>604</v>
      </c>
      <c r="B365" s="627"/>
      <c r="C365" s="627"/>
      <c r="D365" s="627"/>
      <c r="E365" s="627"/>
      <c r="F365" s="627"/>
      <c r="G365" s="627"/>
      <c r="H365" s="627"/>
      <c r="I365" s="627"/>
      <c r="J365" s="627"/>
      <c r="K365" s="627"/>
      <c r="L365" s="457">
        <f>SUM(L363:L364)</f>
        <v>569725</v>
      </c>
      <c r="M365" s="457">
        <f>SUM(M363:M364)</f>
        <v>240663</v>
      </c>
      <c r="N365" s="454">
        <f>SUM(N363:N364)</f>
        <v>306000</v>
      </c>
      <c r="O365" s="454">
        <f>SUM(O363:O364)</f>
        <v>1442336</v>
      </c>
      <c r="P365" s="457">
        <f>SUM(P363:P364)</f>
        <v>2396250</v>
      </c>
      <c r="Q365" s="457">
        <f>SUM(Q363:Q364)</f>
        <v>74107</v>
      </c>
      <c r="R365" s="457">
        <f>SUM(R363:R364)</f>
        <v>301944</v>
      </c>
      <c r="S365" s="457">
        <f>SUM(S363:S364)</f>
        <v>306481</v>
      </c>
      <c r="T365" s="457">
        <f>SUM(T363:T364)</f>
        <v>337489</v>
      </c>
    </row>
    <row r="366" spans="1:32" ht="15" customHeight="1">
      <c r="A366" s="95"/>
      <c r="B366" s="95"/>
      <c r="C366" s="95"/>
      <c r="D366" s="95"/>
      <c r="E366" s="95"/>
      <c r="F366" s="95"/>
      <c r="G366" s="95"/>
      <c r="H366" s="95"/>
      <c r="I366" s="95"/>
      <c r="J366" s="95"/>
      <c r="K366" s="95"/>
      <c r="L366" s="243"/>
      <c r="M366" s="414"/>
      <c r="N366" s="181"/>
      <c r="O366" s="181"/>
      <c r="P366" s="236"/>
      <c r="Q366" s="236"/>
      <c r="R366" s="236"/>
      <c r="S366" s="236"/>
      <c r="T366" s="236"/>
    </row>
    <row r="367" spans="1:32" s="95" customFormat="1" ht="24" customHeight="1">
      <c r="A367" s="627" t="s">
        <v>1331</v>
      </c>
      <c r="B367" s="627"/>
      <c r="C367" s="627"/>
      <c r="D367" s="627"/>
      <c r="E367" s="627"/>
      <c r="F367" s="627"/>
      <c r="G367" s="627"/>
      <c r="H367" s="627"/>
      <c r="I367" s="627"/>
      <c r="J367" s="627"/>
      <c r="K367" s="627"/>
      <c r="L367" s="455">
        <f>L361+L365</f>
        <v>2858794</v>
      </c>
      <c r="M367" s="455">
        <f>M361+M365</f>
        <v>1319856</v>
      </c>
      <c r="N367" s="456">
        <f>N361+N365</f>
        <v>1381670</v>
      </c>
      <c r="O367" s="456">
        <f>O361+O365</f>
        <v>2986388</v>
      </c>
      <c r="P367" s="455">
        <f>P361+P365</f>
        <v>5808072</v>
      </c>
      <c r="Q367" s="455">
        <f>Q361+Q365</f>
        <v>2129347</v>
      </c>
      <c r="R367" s="455">
        <f>R361+R365</f>
        <v>2218944</v>
      </c>
      <c r="S367" s="455">
        <f>S361+S365</f>
        <v>1214481</v>
      </c>
      <c r="T367" s="455">
        <f>T361+T365</f>
        <v>1422089</v>
      </c>
      <c r="U367" s="224"/>
      <c r="V367" s="224"/>
      <c r="W367" s="224"/>
      <c r="X367" s="224"/>
      <c r="Y367" s="224"/>
      <c r="Z367" s="224"/>
      <c r="AA367" s="224"/>
      <c r="AB367" s="224"/>
      <c r="AC367" s="224"/>
      <c r="AD367" s="224"/>
      <c r="AE367" s="224"/>
      <c r="AF367" s="224"/>
    </row>
    <row r="368" spans="1:32" ht="15" customHeight="1">
      <c r="A368" s="95"/>
      <c r="B368" s="95"/>
      <c r="C368" s="95"/>
      <c r="D368" s="95"/>
      <c r="E368" s="95"/>
      <c r="F368" s="95"/>
      <c r="G368" s="95"/>
      <c r="H368" s="95"/>
      <c r="I368" s="95"/>
      <c r="J368" s="95"/>
      <c r="K368" s="95"/>
      <c r="L368" s="243"/>
      <c r="M368" s="243"/>
      <c r="N368" s="181"/>
      <c r="O368" s="181"/>
      <c r="P368" s="236"/>
      <c r="Q368" s="236"/>
      <c r="R368" s="236"/>
      <c r="S368" s="236"/>
      <c r="T368" s="236"/>
    </row>
    <row r="369" spans="1:32" ht="24" customHeight="1">
      <c r="A369" s="104" t="s">
        <v>1408</v>
      </c>
      <c r="B369" s="95"/>
      <c r="C369" s="95"/>
      <c r="D369" s="95"/>
      <c r="E369" s="95"/>
      <c r="F369" s="95"/>
      <c r="G369" s="95"/>
      <c r="H369" s="95"/>
      <c r="I369" s="95"/>
      <c r="J369" s="95"/>
      <c r="K369" s="95"/>
      <c r="L369" s="243"/>
      <c r="M369" s="414"/>
      <c r="N369" s="181"/>
      <c r="O369" s="181"/>
      <c r="P369" s="236"/>
      <c r="Q369" s="236"/>
      <c r="R369" s="236"/>
      <c r="S369" s="236"/>
      <c r="T369" s="236"/>
    </row>
    <row r="370" spans="1:32" ht="24" customHeight="1">
      <c r="A370" s="1" t="s">
        <v>877</v>
      </c>
      <c r="B370" s="95"/>
      <c r="C370" s="95"/>
      <c r="D370" s="1" t="s">
        <v>568</v>
      </c>
      <c r="E370" s="95"/>
      <c r="F370" s="95"/>
      <c r="G370" s="95"/>
      <c r="H370" s="95"/>
      <c r="I370" s="95"/>
      <c r="J370" s="95"/>
      <c r="K370" s="95"/>
      <c r="L370" s="450">
        <v>71157</v>
      </c>
      <c r="M370" s="451">
        <v>92586</v>
      </c>
      <c r="N370" s="452">
        <v>135000</v>
      </c>
      <c r="O370" s="452">
        <v>120000</v>
      </c>
      <c r="P370" s="451">
        <v>0</v>
      </c>
      <c r="Q370" s="451">
        <v>0</v>
      </c>
      <c r="R370" s="451">
        <v>0</v>
      </c>
      <c r="S370" s="451">
        <v>0</v>
      </c>
      <c r="T370" s="451">
        <v>0</v>
      </c>
    </row>
    <row r="371" spans="1:32" ht="24" customHeight="1">
      <c r="A371" s="1" t="s">
        <v>1135</v>
      </c>
      <c r="B371" s="95"/>
      <c r="C371" s="95"/>
      <c r="D371" s="338" t="s">
        <v>155</v>
      </c>
      <c r="E371" s="174"/>
      <c r="F371" s="174"/>
      <c r="G371" s="174"/>
      <c r="H371" s="95"/>
      <c r="I371" s="95"/>
      <c r="J371" s="95"/>
      <c r="K371" s="95"/>
      <c r="L371" s="237">
        <v>1496</v>
      </c>
      <c r="M371" s="258">
        <v>427</v>
      </c>
      <c r="N371" s="177">
        <v>2000</v>
      </c>
      <c r="O371" s="177">
        <v>320</v>
      </c>
      <c r="P371" s="221">
        <v>0</v>
      </c>
      <c r="Q371" s="221">
        <v>0</v>
      </c>
      <c r="R371" s="221">
        <v>0</v>
      </c>
      <c r="S371" s="221">
        <v>0</v>
      </c>
      <c r="T371" s="221">
        <v>0</v>
      </c>
    </row>
    <row r="372" spans="1:32" ht="24" customHeight="1">
      <c r="A372" s="1" t="s">
        <v>878</v>
      </c>
      <c r="B372" s="95"/>
      <c r="C372" s="95"/>
      <c r="D372" s="1" t="s">
        <v>569</v>
      </c>
      <c r="E372" s="95"/>
      <c r="F372" s="95"/>
      <c r="G372" s="95"/>
      <c r="H372" s="95"/>
      <c r="I372" s="95"/>
      <c r="J372" s="95"/>
      <c r="K372" s="95"/>
      <c r="L372" s="237">
        <v>36642</v>
      </c>
      <c r="M372" s="258">
        <v>10914</v>
      </c>
      <c r="N372" s="177">
        <v>71000</v>
      </c>
      <c r="O372" s="177">
        <v>80000</v>
      </c>
      <c r="P372" s="221">
        <v>0</v>
      </c>
      <c r="Q372" s="221">
        <v>0</v>
      </c>
      <c r="R372" s="221">
        <v>0</v>
      </c>
      <c r="S372" s="221">
        <v>0</v>
      </c>
      <c r="T372" s="221">
        <v>0</v>
      </c>
    </row>
    <row r="373" spans="1:32" ht="24" customHeight="1">
      <c r="A373" s="331" t="s">
        <v>1199</v>
      </c>
      <c r="B373" s="332"/>
      <c r="C373" s="332"/>
      <c r="D373" s="331" t="s">
        <v>1198</v>
      </c>
      <c r="E373" s="332"/>
      <c r="F373" s="332"/>
      <c r="G373" s="332"/>
      <c r="H373" s="332"/>
      <c r="I373" s="332"/>
      <c r="J373" s="332"/>
      <c r="K373" s="332"/>
      <c r="L373" s="237">
        <v>0</v>
      </c>
      <c r="M373" s="258">
        <v>240663</v>
      </c>
      <c r="N373" s="177">
        <v>0</v>
      </c>
      <c r="O373" s="177">
        <v>0</v>
      </c>
      <c r="P373" s="221">
        <v>0</v>
      </c>
      <c r="Q373" s="221">
        <v>0</v>
      </c>
      <c r="R373" s="221">
        <v>0</v>
      </c>
      <c r="S373" s="221">
        <v>0</v>
      </c>
      <c r="T373" s="221">
        <v>0</v>
      </c>
    </row>
    <row r="374" spans="1:32" ht="24" customHeight="1">
      <c r="A374" s="432" t="s">
        <v>1269</v>
      </c>
      <c r="B374" s="431"/>
      <c r="C374" s="431"/>
      <c r="D374" s="432" t="s">
        <v>1042</v>
      </c>
      <c r="E374" s="431"/>
      <c r="F374" s="431"/>
      <c r="G374" s="431"/>
      <c r="H374" s="431"/>
      <c r="I374" s="431"/>
      <c r="J374" s="431"/>
      <c r="K374" s="431"/>
      <c r="L374" s="237">
        <v>0</v>
      </c>
      <c r="M374" s="258">
        <v>0</v>
      </c>
      <c r="N374" s="177">
        <v>1995000</v>
      </c>
      <c r="O374" s="177">
        <v>1995000</v>
      </c>
      <c r="P374" s="258">
        <v>0</v>
      </c>
      <c r="Q374" s="258">
        <v>0</v>
      </c>
      <c r="R374" s="258">
        <v>0</v>
      </c>
      <c r="S374" s="258">
        <v>0</v>
      </c>
      <c r="T374" s="258">
        <v>0</v>
      </c>
    </row>
    <row r="375" spans="1:32" ht="24" customHeight="1">
      <c r="A375" s="1" t="s">
        <v>1170</v>
      </c>
      <c r="B375" s="95"/>
      <c r="C375" s="95"/>
      <c r="D375" s="1" t="s">
        <v>1171</v>
      </c>
      <c r="E375" s="95"/>
      <c r="F375" s="95"/>
      <c r="G375" s="95"/>
      <c r="H375" s="95"/>
      <c r="I375" s="95"/>
      <c r="J375" s="95"/>
      <c r="K375" s="95"/>
      <c r="L375" s="237">
        <v>320386</v>
      </c>
      <c r="M375" s="258">
        <v>0</v>
      </c>
      <c r="N375" s="177">
        <v>0</v>
      </c>
      <c r="O375" s="177">
        <v>0</v>
      </c>
      <c r="P375" s="221">
        <v>0</v>
      </c>
      <c r="Q375" s="221">
        <v>0</v>
      </c>
      <c r="R375" s="221">
        <v>0</v>
      </c>
      <c r="S375" s="221">
        <v>0</v>
      </c>
      <c r="T375" s="221">
        <v>0</v>
      </c>
    </row>
    <row r="376" spans="1:32" ht="24" customHeight="1">
      <c r="A376" s="445" t="s">
        <v>1284</v>
      </c>
      <c r="B376" s="446"/>
      <c r="C376" s="446"/>
      <c r="D376" s="445" t="s">
        <v>1285</v>
      </c>
      <c r="E376" s="446"/>
      <c r="F376" s="446"/>
      <c r="G376" s="446"/>
      <c r="H376" s="446"/>
      <c r="I376" s="446"/>
      <c r="J376" s="446"/>
      <c r="K376" s="446"/>
      <c r="L376" s="241">
        <v>0</v>
      </c>
      <c r="M376" s="287">
        <v>0</v>
      </c>
      <c r="N376" s="180">
        <v>0</v>
      </c>
      <c r="O376" s="180">
        <v>0</v>
      </c>
      <c r="P376" s="287">
        <v>0</v>
      </c>
      <c r="Q376" s="287">
        <v>0</v>
      </c>
      <c r="R376" s="287">
        <v>0</v>
      </c>
      <c r="S376" s="287">
        <v>0</v>
      </c>
      <c r="T376" s="287">
        <v>0</v>
      </c>
    </row>
    <row r="377" spans="1:32" ht="24" customHeight="1">
      <c r="A377" s="627" t="s">
        <v>1408</v>
      </c>
      <c r="B377" s="627"/>
      <c r="C377" s="627"/>
      <c r="D377" s="627"/>
      <c r="E377" s="627"/>
      <c r="F377" s="627"/>
      <c r="G377" s="627"/>
      <c r="H377" s="627"/>
      <c r="I377" s="627"/>
      <c r="J377" s="627"/>
      <c r="K377" s="627"/>
      <c r="L377" s="457">
        <f>SUM(L370:L376)</f>
        <v>429681</v>
      </c>
      <c r="M377" s="457">
        <f>SUM(M370:M376)</f>
        <v>344590</v>
      </c>
      <c r="N377" s="525">
        <f t="shared" ref="N377:O377" si="15">SUM(N370:N376)</f>
        <v>2203000</v>
      </c>
      <c r="O377" s="525">
        <f t="shared" si="15"/>
        <v>2195320</v>
      </c>
      <c r="P377" s="524">
        <f t="shared" ref="P377" si="16">SUM(P370:P376)</f>
        <v>0</v>
      </c>
      <c r="Q377" s="524">
        <f t="shared" ref="Q377" si="17">SUM(Q370:Q376)</f>
        <v>0</v>
      </c>
      <c r="R377" s="524">
        <f t="shared" ref="R377" si="18">SUM(R370:R376)</f>
        <v>0</v>
      </c>
      <c r="S377" s="524">
        <f t="shared" ref="S377" si="19">SUM(S370:S376)</f>
        <v>0</v>
      </c>
      <c r="T377" s="524">
        <f t="shared" ref="T377" si="20">SUM(T370:T376)</f>
        <v>0</v>
      </c>
    </row>
    <row r="378" spans="1:32" ht="6.95" customHeight="1">
      <c r="A378" s="521"/>
      <c r="B378" s="523"/>
      <c r="C378" s="523"/>
      <c r="D378" s="521"/>
      <c r="E378" s="523"/>
      <c r="F378" s="523"/>
      <c r="G378" s="523"/>
      <c r="H378" s="523"/>
      <c r="I378" s="523"/>
      <c r="J378" s="523"/>
      <c r="K378" s="523"/>
      <c r="L378" s="237"/>
      <c r="M378" s="258"/>
      <c r="N378" s="177"/>
      <c r="O378" s="177"/>
      <c r="P378" s="258"/>
      <c r="Q378" s="258"/>
      <c r="R378" s="258"/>
      <c r="S378" s="258"/>
      <c r="T378" s="258"/>
    </row>
    <row r="379" spans="1:32" ht="24" customHeight="1">
      <c r="A379" s="101" t="s">
        <v>824</v>
      </c>
      <c r="B379" s="103"/>
      <c r="C379" s="103"/>
      <c r="D379" s="1" t="s">
        <v>310</v>
      </c>
      <c r="E379" s="103"/>
      <c r="F379" s="103"/>
      <c r="G379" s="103"/>
      <c r="H379" s="103"/>
      <c r="I379" s="103"/>
      <c r="J379" s="103"/>
      <c r="K379" s="103"/>
      <c r="L379" s="527">
        <v>29917</v>
      </c>
      <c r="M379" s="528">
        <v>32092</v>
      </c>
      <c r="N379" s="529">
        <v>35000</v>
      </c>
      <c r="O379" s="529">
        <v>135000</v>
      </c>
      <c r="P379" s="528">
        <v>0</v>
      </c>
      <c r="Q379" s="528">
        <v>0</v>
      </c>
      <c r="R379" s="528">
        <v>0</v>
      </c>
      <c r="S379" s="528">
        <v>0</v>
      </c>
      <c r="T379" s="528">
        <v>0</v>
      </c>
    </row>
    <row r="380" spans="1:32" ht="24" customHeight="1">
      <c r="A380" s="627" t="s">
        <v>611</v>
      </c>
      <c r="B380" s="627"/>
      <c r="C380" s="627"/>
      <c r="D380" s="627"/>
      <c r="E380" s="627"/>
      <c r="F380" s="627"/>
      <c r="G380" s="627"/>
      <c r="H380" s="627"/>
      <c r="I380" s="627"/>
      <c r="J380" s="627"/>
      <c r="K380" s="627"/>
      <c r="L380" s="459">
        <f>SUM(L379)</f>
        <v>29917</v>
      </c>
      <c r="M380" s="459">
        <f>SUM(M379)</f>
        <v>32092</v>
      </c>
      <c r="N380" s="460">
        <f t="shared" ref="N380:O380" si="21">SUM(N379)</f>
        <v>35000</v>
      </c>
      <c r="O380" s="460">
        <f t="shared" si="21"/>
        <v>135000</v>
      </c>
      <c r="P380" s="531">
        <f t="shared" ref="P380" si="22">SUM(P379)</f>
        <v>0</v>
      </c>
      <c r="Q380" s="531">
        <f t="shared" ref="Q380" si="23">SUM(Q379)</f>
        <v>0</v>
      </c>
      <c r="R380" s="531">
        <f t="shared" ref="R380" si="24">SUM(R379)</f>
        <v>0</v>
      </c>
      <c r="S380" s="531">
        <f t="shared" ref="S380" si="25">SUM(S379)</f>
        <v>0</v>
      </c>
      <c r="T380" s="531">
        <f t="shared" ref="T380" si="26">SUM(T379)</f>
        <v>0</v>
      </c>
    </row>
    <row r="381" spans="1:32" ht="15" customHeight="1">
      <c r="A381" s="530"/>
      <c r="B381" s="530"/>
      <c r="C381" s="530"/>
      <c r="D381" s="530"/>
      <c r="E381" s="530"/>
      <c r="F381" s="530"/>
      <c r="G381" s="530"/>
      <c r="H381" s="530"/>
      <c r="I381" s="530"/>
      <c r="J381" s="530"/>
      <c r="K381" s="530"/>
      <c r="L381" s="459"/>
      <c r="M381" s="405"/>
      <c r="N381" s="202"/>
      <c r="O381" s="202"/>
      <c r="P381" s="405"/>
      <c r="Q381" s="405"/>
      <c r="R381" s="405"/>
      <c r="S381" s="405"/>
      <c r="T381" s="405"/>
    </row>
    <row r="382" spans="1:32" s="95" customFormat="1" ht="24" customHeight="1">
      <c r="A382" s="627" t="s">
        <v>1409</v>
      </c>
      <c r="B382" s="627"/>
      <c r="C382" s="627"/>
      <c r="D382" s="627"/>
      <c r="E382" s="627"/>
      <c r="F382" s="627"/>
      <c r="G382" s="627"/>
      <c r="H382" s="627"/>
      <c r="I382" s="627"/>
      <c r="J382" s="627"/>
      <c r="K382" s="627"/>
      <c r="L382" s="455">
        <f>L377+L380</f>
        <v>459598</v>
      </c>
      <c r="M382" s="455">
        <f>M377+M380</f>
        <v>376682</v>
      </c>
      <c r="N382" s="456">
        <f>N377+N380</f>
        <v>2238000</v>
      </c>
      <c r="O382" s="456">
        <f>O377+O380</f>
        <v>2330320</v>
      </c>
      <c r="P382" s="455">
        <f>P377+P380</f>
        <v>0</v>
      </c>
      <c r="Q382" s="455">
        <f>Q377+Q380</f>
        <v>0</v>
      </c>
      <c r="R382" s="455">
        <f>R377+R380</f>
        <v>0</v>
      </c>
      <c r="S382" s="455">
        <f>S377+S380</f>
        <v>0</v>
      </c>
      <c r="T382" s="455">
        <f>T377+T380</f>
        <v>0</v>
      </c>
      <c r="U382" s="224"/>
      <c r="V382" s="224"/>
      <c r="W382" s="224"/>
      <c r="X382" s="224"/>
      <c r="Y382" s="224"/>
      <c r="Z382" s="224"/>
      <c r="AA382" s="224"/>
      <c r="AB382" s="224"/>
      <c r="AC382" s="224"/>
      <c r="AD382" s="224"/>
      <c r="AE382" s="224"/>
      <c r="AF382" s="224"/>
    </row>
    <row r="383" spans="1:32" s="523" customFormat="1" ht="15" customHeight="1">
      <c r="A383" s="111"/>
      <c r="L383" s="455"/>
      <c r="M383" s="472"/>
      <c r="N383" s="456"/>
      <c r="O383" s="456"/>
      <c r="P383" s="455"/>
      <c r="Q383" s="455"/>
      <c r="R383" s="455"/>
      <c r="S383" s="455"/>
      <c r="T383" s="455"/>
      <c r="U383" s="224"/>
      <c r="V383" s="224"/>
      <c r="W383" s="224"/>
      <c r="X383" s="224"/>
      <c r="Y383" s="224"/>
      <c r="Z383" s="224"/>
      <c r="AA383" s="224"/>
      <c r="AB383" s="224"/>
      <c r="AC383" s="224"/>
      <c r="AD383" s="224"/>
      <c r="AE383" s="224"/>
      <c r="AF383" s="224"/>
    </row>
    <row r="384" spans="1:32" ht="24" customHeight="1">
      <c r="A384" s="104" t="s">
        <v>777</v>
      </c>
      <c r="B384" s="95"/>
      <c r="C384" s="95"/>
      <c r="D384" s="95"/>
      <c r="E384" s="95"/>
      <c r="F384" s="95"/>
      <c r="G384" s="95"/>
      <c r="H384" s="95"/>
      <c r="I384" s="95"/>
      <c r="J384" s="95"/>
      <c r="K384" s="95"/>
      <c r="L384" s="243"/>
      <c r="M384" s="414"/>
      <c r="N384" s="181"/>
      <c r="O384" s="181"/>
      <c r="P384" s="236"/>
      <c r="Q384" s="236"/>
      <c r="R384" s="236"/>
      <c r="S384" s="236"/>
      <c r="T384" s="236"/>
    </row>
    <row r="385" spans="1:20" ht="24" customHeight="1">
      <c r="A385" s="95" t="s">
        <v>734</v>
      </c>
      <c r="B385" s="95"/>
      <c r="C385" s="95"/>
      <c r="D385" s="1" t="s">
        <v>709</v>
      </c>
      <c r="E385" s="101"/>
      <c r="F385" s="101"/>
      <c r="G385" s="101"/>
      <c r="H385" s="101"/>
      <c r="I385" s="103"/>
      <c r="J385" s="103"/>
      <c r="K385" s="103"/>
      <c r="L385" s="484">
        <v>1815</v>
      </c>
      <c r="M385" s="485">
        <v>0</v>
      </c>
      <c r="N385" s="500">
        <v>0</v>
      </c>
      <c r="O385" s="500">
        <v>0</v>
      </c>
      <c r="P385" s="485">
        <v>0</v>
      </c>
      <c r="Q385" s="502">
        <v>0</v>
      </c>
      <c r="R385" s="502">
        <v>0</v>
      </c>
      <c r="S385" s="502">
        <v>0</v>
      </c>
      <c r="T385" s="502">
        <v>0</v>
      </c>
    </row>
    <row r="386" spans="1:20" ht="24" customHeight="1">
      <c r="A386" s="95" t="s">
        <v>1153</v>
      </c>
      <c r="B386" s="95"/>
      <c r="C386" s="95"/>
      <c r="D386" s="1" t="s">
        <v>10</v>
      </c>
      <c r="E386" s="101"/>
      <c r="F386" s="101"/>
      <c r="G386" s="101"/>
      <c r="H386" s="101"/>
      <c r="I386" s="103"/>
      <c r="J386" s="103"/>
      <c r="K386" s="103"/>
      <c r="L386" s="250">
        <v>3599</v>
      </c>
      <c r="M386" s="386">
        <v>0</v>
      </c>
      <c r="N386" s="185">
        <v>5000</v>
      </c>
      <c r="O386" s="185">
        <v>5000</v>
      </c>
      <c r="P386" s="341">
        <v>13500</v>
      </c>
      <c r="Q386" s="341">
        <v>13500</v>
      </c>
      <c r="R386" s="341">
        <v>10000</v>
      </c>
      <c r="S386" s="341">
        <v>10000</v>
      </c>
      <c r="T386" s="341">
        <v>10000</v>
      </c>
    </row>
    <row r="387" spans="1:20" ht="24" customHeight="1">
      <c r="A387" s="1" t="s">
        <v>818</v>
      </c>
      <c r="B387" s="103"/>
      <c r="C387" s="103"/>
      <c r="D387" s="1" t="s">
        <v>231</v>
      </c>
      <c r="E387" s="103"/>
      <c r="F387" s="103"/>
      <c r="G387" s="103"/>
      <c r="H387" s="103"/>
      <c r="I387" s="103"/>
      <c r="J387" s="103"/>
      <c r="K387" s="103"/>
      <c r="L387" s="237">
        <v>58195</v>
      </c>
      <c r="M387" s="358">
        <v>0</v>
      </c>
      <c r="N387" s="188">
        <v>10000</v>
      </c>
      <c r="O387" s="185">
        <v>94321</v>
      </c>
      <c r="P387" s="358">
        <v>109000</v>
      </c>
      <c r="Q387" s="358">
        <v>102000</v>
      </c>
      <c r="R387" s="358">
        <v>12000</v>
      </c>
      <c r="S387" s="358">
        <v>12000</v>
      </c>
      <c r="T387" s="358">
        <v>12000</v>
      </c>
    </row>
    <row r="388" spans="1:20" ht="24" customHeight="1">
      <c r="A388" s="368" t="s">
        <v>1230</v>
      </c>
      <c r="B388" s="367"/>
      <c r="C388" s="367"/>
      <c r="D388" s="338" t="s">
        <v>906</v>
      </c>
      <c r="E388" s="357"/>
      <c r="F388" s="357"/>
      <c r="G388" s="344"/>
      <c r="H388" s="344"/>
      <c r="I388" s="344"/>
      <c r="J388" s="103"/>
      <c r="K388" s="103"/>
      <c r="L388" s="237">
        <v>0</v>
      </c>
      <c r="M388" s="258">
        <v>98090</v>
      </c>
      <c r="N388" s="177">
        <v>108989</v>
      </c>
      <c r="O388" s="177">
        <v>103975</v>
      </c>
      <c r="P388" s="221">
        <v>110214</v>
      </c>
      <c r="Q388" s="221">
        <v>116827</v>
      </c>
      <c r="R388" s="221">
        <v>123837</v>
      </c>
      <c r="S388" s="221">
        <v>131267</v>
      </c>
      <c r="T388" s="221">
        <v>139143</v>
      </c>
    </row>
    <row r="389" spans="1:20" ht="24" customHeight="1">
      <c r="A389" s="1" t="s">
        <v>956</v>
      </c>
      <c r="B389" s="103"/>
      <c r="C389" s="103"/>
      <c r="D389" s="1" t="s">
        <v>262</v>
      </c>
      <c r="E389" s="103"/>
      <c r="F389" s="103"/>
      <c r="G389" s="103"/>
      <c r="H389" s="103"/>
      <c r="I389" s="103"/>
      <c r="J389" s="103"/>
      <c r="K389" s="103"/>
      <c r="L389" s="237">
        <v>475</v>
      </c>
      <c r="M389" s="358">
        <v>475</v>
      </c>
      <c r="N389" s="188">
        <v>475</v>
      </c>
      <c r="O389" s="188">
        <v>475</v>
      </c>
      <c r="P389" s="254">
        <v>475</v>
      </c>
      <c r="Q389" s="254">
        <v>475</v>
      </c>
      <c r="R389" s="254">
        <v>475</v>
      </c>
      <c r="S389" s="254">
        <v>475</v>
      </c>
      <c r="T389" s="254">
        <v>475</v>
      </c>
    </row>
    <row r="390" spans="1:20" ht="24" customHeight="1">
      <c r="A390" s="1" t="s">
        <v>944</v>
      </c>
      <c r="B390" s="103"/>
      <c r="C390" s="103"/>
      <c r="D390" s="1" t="s">
        <v>18</v>
      </c>
      <c r="E390" s="103"/>
      <c r="F390" s="103"/>
      <c r="G390" s="103"/>
      <c r="H390" s="103"/>
      <c r="I390" s="103"/>
      <c r="J390" s="103"/>
      <c r="K390" s="103"/>
      <c r="L390" s="237">
        <v>685</v>
      </c>
      <c r="M390" s="358">
        <v>762</v>
      </c>
      <c r="N390" s="188">
        <v>1500</v>
      </c>
      <c r="O390" s="188">
        <v>1500</v>
      </c>
      <c r="P390" s="358">
        <v>1000</v>
      </c>
      <c r="Q390" s="358">
        <v>1000</v>
      </c>
      <c r="R390" s="358">
        <v>1000</v>
      </c>
      <c r="S390" s="358">
        <v>1000</v>
      </c>
      <c r="T390" s="358">
        <v>1000</v>
      </c>
    </row>
    <row r="391" spans="1:20" ht="24" customHeight="1">
      <c r="A391" s="368" t="s">
        <v>1229</v>
      </c>
      <c r="B391" s="367"/>
      <c r="C391" s="367"/>
      <c r="D391" s="338" t="s">
        <v>243</v>
      </c>
      <c r="E391" s="357"/>
      <c r="F391" s="357"/>
      <c r="G391" s="367"/>
      <c r="H391" s="367"/>
      <c r="I391" s="367"/>
      <c r="J391" s="367"/>
      <c r="K391" s="367"/>
      <c r="L391" s="237">
        <v>0</v>
      </c>
      <c r="M391" s="258">
        <v>16349</v>
      </c>
      <c r="N391" s="177">
        <v>15000</v>
      </c>
      <c r="O391" s="177">
        <v>15000</v>
      </c>
      <c r="P391" s="258">
        <v>15000</v>
      </c>
      <c r="Q391" s="258">
        <v>15000</v>
      </c>
      <c r="R391" s="258">
        <v>15000</v>
      </c>
      <c r="S391" s="258">
        <v>15000</v>
      </c>
      <c r="T391" s="258">
        <v>15000</v>
      </c>
    </row>
    <row r="392" spans="1:20" ht="24" customHeight="1">
      <c r="A392" s="1" t="s">
        <v>1129</v>
      </c>
      <c r="B392" s="101"/>
      <c r="C392" s="101"/>
      <c r="D392" s="338" t="s">
        <v>1113</v>
      </c>
      <c r="E392" s="357"/>
      <c r="F392" s="357"/>
      <c r="G392" s="357"/>
      <c r="H392" s="357"/>
      <c r="I392" s="357"/>
      <c r="J392" s="101"/>
      <c r="K392" s="101"/>
      <c r="L392" s="237">
        <v>0</v>
      </c>
      <c r="M392" s="258">
        <v>16235</v>
      </c>
      <c r="N392" s="177">
        <v>35000</v>
      </c>
      <c r="O392" s="177">
        <v>25000</v>
      </c>
      <c r="P392" s="221">
        <v>35000</v>
      </c>
      <c r="Q392" s="221">
        <v>35000</v>
      </c>
      <c r="R392" s="221">
        <v>35000</v>
      </c>
      <c r="S392" s="221">
        <v>35000</v>
      </c>
      <c r="T392" s="221">
        <v>35000</v>
      </c>
    </row>
    <row r="393" spans="1:20" ht="24" customHeight="1">
      <c r="A393" s="101" t="s">
        <v>1161</v>
      </c>
      <c r="B393" s="103"/>
      <c r="C393" s="103"/>
      <c r="D393" s="338" t="s">
        <v>1160</v>
      </c>
      <c r="E393" s="344"/>
      <c r="F393" s="344"/>
      <c r="G393" s="344"/>
      <c r="H393" s="344"/>
      <c r="I393" s="344"/>
      <c r="J393" s="344"/>
      <c r="K393" s="344"/>
      <c r="L393" s="250">
        <v>18199</v>
      </c>
      <c r="M393" s="258">
        <v>2712</v>
      </c>
      <c r="N393" s="177">
        <v>5000</v>
      </c>
      <c r="O393" s="177">
        <v>5210</v>
      </c>
      <c r="P393" s="221">
        <v>7500</v>
      </c>
      <c r="Q393" s="221">
        <v>7500</v>
      </c>
      <c r="R393" s="221">
        <v>7500</v>
      </c>
      <c r="S393" s="221">
        <v>7500</v>
      </c>
      <c r="T393" s="221">
        <v>7500</v>
      </c>
    </row>
    <row r="394" spans="1:20" ht="24" customHeight="1">
      <c r="A394" s="371" t="s">
        <v>1232</v>
      </c>
      <c r="B394" s="370"/>
      <c r="C394" s="370"/>
      <c r="D394" s="338" t="s">
        <v>1240</v>
      </c>
      <c r="E394" s="357"/>
      <c r="F394" s="357"/>
      <c r="G394" s="357"/>
      <c r="H394" s="357"/>
      <c r="I394" s="357"/>
      <c r="J394" s="357"/>
      <c r="K394" s="357"/>
      <c r="L394" s="237">
        <v>0</v>
      </c>
      <c r="M394" s="258">
        <v>0</v>
      </c>
      <c r="N394" s="177">
        <v>45000</v>
      </c>
      <c r="O394" s="177">
        <v>45000</v>
      </c>
      <c r="P394" s="258">
        <v>45000</v>
      </c>
      <c r="Q394" s="258">
        <v>45000</v>
      </c>
      <c r="R394" s="258">
        <v>45000</v>
      </c>
      <c r="S394" s="258">
        <v>45000</v>
      </c>
      <c r="T394" s="258">
        <v>45000</v>
      </c>
    </row>
    <row r="395" spans="1:20" ht="24" customHeight="1">
      <c r="A395" s="438" t="s">
        <v>1281</v>
      </c>
      <c r="B395" s="103"/>
      <c r="C395" s="103"/>
      <c r="D395" s="343" t="s">
        <v>1268</v>
      </c>
      <c r="E395" s="344"/>
      <c r="F395" s="344"/>
      <c r="G395" s="344"/>
      <c r="H395" s="344"/>
      <c r="I395" s="344"/>
      <c r="J395" s="344"/>
      <c r="K395" s="344"/>
      <c r="L395" s="250">
        <v>0</v>
      </c>
      <c r="M395" s="341">
        <v>0</v>
      </c>
      <c r="N395" s="185">
        <v>0</v>
      </c>
      <c r="O395" s="185">
        <v>0</v>
      </c>
      <c r="P395" s="341">
        <v>85000</v>
      </c>
      <c r="Q395" s="341">
        <v>85000</v>
      </c>
      <c r="R395" s="341">
        <v>0</v>
      </c>
      <c r="S395" s="341">
        <v>0</v>
      </c>
      <c r="T395" s="341">
        <v>0</v>
      </c>
    </row>
    <row r="396" spans="1:20" ht="24" customHeight="1">
      <c r="A396" s="1" t="s">
        <v>994</v>
      </c>
      <c r="B396" s="101"/>
      <c r="C396" s="101"/>
      <c r="D396" s="1" t="s">
        <v>991</v>
      </c>
      <c r="E396" s="101"/>
      <c r="F396" s="101"/>
      <c r="G396" s="101"/>
      <c r="H396" s="101"/>
      <c r="I396" s="101"/>
      <c r="J396" s="101"/>
      <c r="K396" s="101"/>
      <c r="L396" s="237">
        <v>32878</v>
      </c>
      <c r="M396" s="258">
        <v>0</v>
      </c>
      <c r="N396" s="177">
        <v>0</v>
      </c>
      <c r="O396" s="177">
        <v>0</v>
      </c>
      <c r="P396" s="221">
        <v>0</v>
      </c>
      <c r="Q396" s="221">
        <v>0</v>
      </c>
      <c r="R396" s="221">
        <v>0</v>
      </c>
      <c r="S396" s="221">
        <v>0</v>
      </c>
      <c r="T396" s="221">
        <v>0</v>
      </c>
    </row>
    <row r="397" spans="1:20" ht="24" customHeight="1">
      <c r="A397" s="1" t="s">
        <v>1181</v>
      </c>
      <c r="B397" s="101"/>
      <c r="C397" s="101"/>
      <c r="D397" s="338" t="s">
        <v>1182</v>
      </c>
      <c r="E397" s="357"/>
      <c r="F397" s="357"/>
      <c r="G397" s="357"/>
      <c r="H397" s="357"/>
      <c r="I397" s="357"/>
      <c r="J397" s="357"/>
      <c r="K397" s="357"/>
      <c r="L397" s="237">
        <v>195781</v>
      </c>
      <c r="M397" s="258">
        <v>186548</v>
      </c>
      <c r="N397" s="177">
        <v>0</v>
      </c>
      <c r="O397" s="177">
        <v>38260</v>
      </c>
      <c r="P397" s="258">
        <v>2260000</v>
      </c>
      <c r="Q397" s="258">
        <v>0</v>
      </c>
      <c r="R397" s="221">
        <v>0</v>
      </c>
      <c r="S397" s="221">
        <v>0</v>
      </c>
      <c r="T397" s="221">
        <v>0</v>
      </c>
    </row>
    <row r="398" spans="1:20" ht="24" customHeight="1">
      <c r="A398" s="1" t="s">
        <v>1024</v>
      </c>
      <c r="B398" s="101"/>
      <c r="C398" s="101"/>
      <c r="D398" s="1" t="s">
        <v>354</v>
      </c>
      <c r="E398" s="101"/>
      <c r="F398" s="101"/>
      <c r="G398" s="101"/>
      <c r="H398" s="101"/>
      <c r="I398" s="101"/>
      <c r="J398" s="101"/>
      <c r="K398" s="101"/>
      <c r="L398" s="237">
        <v>4125</v>
      </c>
      <c r="M398" s="258">
        <v>7050</v>
      </c>
      <c r="N398" s="177">
        <v>10973</v>
      </c>
      <c r="O398" s="177">
        <v>7150</v>
      </c>
      <c r="P398" s="221">
        <v>6101</v>
      </c>
      <c r="Q398" s="221">
        <v>0</v>
      </c>
      <c r="R398" s="221">
        <v>0</v>
      </c>
      <c r="S398" s="221">
        <v>0</v>
      </c>
      <c r="T398" s="221">
        <v>0</v>
      </c>
    </row>
    <row r="399" spans="1:20" ht="24" customHeight="1">
      <c r="A399" s="101" t="s">
        <v>1008</v>
      </c>
      <c r="B399" s="103"/>
      <c r="C399" s="103"/>
      <c r="D399" s="338" t="s">
        <v>1007</v>
      </c>
      <c r="E399" s="344"/>
      <c r="F399" s="344"/>
      <c r="G399" s="344"/>
      <c r="H399" s="344"/>
      <c r="I399" s="344"/>
      <c r="J399" s="344"/>
      <c r="K399" s="344"/>
      <c r="L399" s="250">
        <v>127534</v>
      </c>
      <c r="M399" s="341">
        <v>96568</v>
      </c>
      <c r="N399" s="185">
        <v>110000</v>
      </c>
      <c r="O399" s="185">
        <v>0</v>
      </c>
      <c r="P399" s="341">
        <v>110000</v>
      </c>
      <c r="Q399" s="251">
        <v>0</v>
      </c>
      <c r="R399" s="251">
        <v>0</v>
      </c>
      <c r="S399" s="251">
        <v>0</v>
      </c>
      <c r="T399" s="251">
        <v>0</v>
      </c>
    </row>
    <row r="400" spans="1:20" ht="24" customHeight="1">
      <c r="A400" s="101" t="s">
        <v>1125</v>
      </c>
      <c r="B400" s="103"/>
      <c r="C400" s="103"/>
      <c r="D400" s="1" t="s">
        <v>1126</v>
      </c>
      <c r="E400" s="103"/>
      <c r="F400" s="103"/>
      <c r="G400" s="103"/>
      <c r="H400" s="103"/>
      <c r="I400" s="103"/>
      <c r="J400" s="103"/>
      <c r="K400" s="103"/>
      <c r="L400" s="250">
        <v>99284</v>
      </c>
      <c r="M400" s="341">
        <v>9440</v>
      </c>
      <c r="N400" s="185">
        <v>38599</v>
      </c>
      <c r="O400" s="185">
        <v>7045</v>
      </c>
      <c r="P400" s="341">
        <v>0</v>
      </c>
      <c r="Q400" s="251">
        <v>0</v>
      </c>
      <c r="R400" s="251">
        <v>0</v>
      </c>
      <c r="S400" s="251">
        <v>0</v>
      </c>
      <c r="T400" s="251">
        <v>0</v>
      </c>
    </row>
    <row r="401" spans="1:20" ht="24" customHeight="1">
      <c r="A401" s="101" t="s">
        <v>854</v>
      </c>
      <c r="B401" s="103"/>
      <c r="C401" s="103"/>
      <c r="D401" s="343" t="s">
        <v>864</v>
      </c>
      <c r="E401" s="344"/>
      <c r="F401" s="344"/>
      <c r="G401" s="344"/>
      <c r="H401" s="344"/>
      <c r="I401" s="344"/>
      <c r="J401" s="344"/>
      <c r="K401" s="344"/>
      <c r="L401" s="250">
        <v>69893</v>
      </c>
      <c r="M401" s="341">
        <v>99289</v>
      </c>
      <c r="N401" s="185">
        <v>312500</v>
      </c>
      <c r="O401" s="185">
        <v>100000</v>
      </c>
      <c r="P401" s="341">
        <v>1148725</v>
      </c>
      <c r="Q401" s="341">
        <v>300000</v>
      </c>
      <c r="R401" s="341">
        <v>300000</v>
      </c>
      <c r="S401" s="341">
        <v>300000</v>
      </c>
      <c r="T401" s="341">
        <v>300000</v>
      </c>
    </row>
    <row r="402" spans="1:20" ht="24" customHeight="1">
      <c r="A402" s="447" t="s">
        <v>1295</v>
      </c>
      <c r="B402" s="103"/>
      <c r="C402" s="103"/>
      <c r="D402" s="343" t="s">
        <v>1296</v>
      </c>
      <c r="E402" s="344"/>
      <c r="F402" s="344"/>
      <c r="G402" s="344"/>
      <c r="H402" s="344"/>
      <c r="I402" s="344"/>
      <c r="J402" s="344"/>
      <c r="K402" s="344"/>
      <c r="L402" s="250">
        <v>0</v>
      </c>
      <c r="M402" s="341">
        <v>0</v>
      </c>
      <c r="N402" s="185">
        <v>0</v>
      </c>
      <c r="O402" s="185">
        <v>0</v>
      </c>
      <c r="P402" s="341">
        <v>70000</v>
      </c>
      <c r="Q402" s="341">
        <v>635300</v>
      </c>
      <c r="R402" s="341">
        <v>0</v>
      </c>
      <c r="S402" s="341">
        <v>0</v>
      </c>
      <c r="T402" s="341">
        <v>0</v>
      </c>
    </row>
    <row r="403" spans="1:20" ht="24" customHeight="1">
      <c r="A403" s="101" t="s">
        <v>1144</v>
      </c>
      <c r="B403" s="103"/>
      <c r="C403" s="103"/>
      <c r="D403" s="102" t="s">
        <v>1145</v>
      </c>
      <c r="E403" s="103"/>
      <c r="F403" s="103"/>
      <c r="G403" s="103"/>
      <c r="H403" s="103"/>
      <c r="I403" s="103"/>
      <c r="J403" s="103"/>
      <c r="K403" s="103"/>
      <c r="L403" s="250">
        <v>974071</v>
      </c>
      <c r="M403" s="341">
        <v>2828</v>
      </c>
      <c r="N403" s="185">
        <v>0</v>
      </c>
      <c r="O403" s="185">
        <v>0</v>
      </c>
      <c r="P403" s="341">
        <v>0</v>
      </c>
      <c r="Q403" s="251">
        <v>0</v>
      </c>
      <c r="R403" s="251">
        <v>0</v>
      </c>
      <c r="S403" s="251">
        <v>0</v>
      </c>
      <c r="T403" s="251">
        <v>0</v>
      </c>
    </row>
    <row r="404" spans="1:20" ht="24" customHeight="1">
      <c r="A404" s="363" t="s">
        <v>1222</v>
      </c>
      <c r="B404" s="103"/>
      <c r="C404" s="103"/>
      <c r="D404" s="102" t="s">
        <v>1223</v>
      </c>
      <c r="E404" s="103"/>
      <c r="F404" s="103"/>
      <c r="G404" s="103"/>
      <c r="H404" s="103"/>
      <c r="I404" s="103"/>
      <c r="J404" s="103"/>
      <c r="K404" s="103"/>
      <c r="L404" s="250">
        <v>0</v>
      </c>
      <c r="M404" s="341">
        <v>2165</v>
      </c>
      <c r="N404" s="185">
        <v>70000</v>
      </c>
      <c r="O404" s="185">
        <v>100000</v>
      </c>
      <c r="P404" s="341">
        <v>165000</v>
      </c>
      <c r="Q404" s="251">
        <v>0</v>
      </c>
      <c r="R404" s="251">
        <v>0</v>
      </c>
      <c r="S404" s="251">
        <v>0</v>
      </c>
      <c r="T404" s="251">
        <v>0</v>
      </c>
    </row>
    <row r="405" spans="1:20" ht="24" customHeight="1">
      <c r="A405" s="359" t="s">
        <v>1217</v>
      </c>
      <c r="B405" s="103"/>
      <c r="C405" s="103"/>
      <c r="D405" s="102" t="s">
        <v>1218</v>
      </c>
      <c r="E405" s="103"/>
      <c r="F405" s="103"/>
      <c r="G405" s="103"/>
      <c r="H405" s="103"/>
      <c r="I405" s="103"/>
      <c r="J405" s="103"/>
      <c r="K405" s="103"/>
      <c r="L405" s="250">
        <v>0</v>
      </c>
      <c r="M405" s="341">
        <v>0</v>
      </c>
      <c r="N405" s="185">
        <v>125000</v>
      </c>
      <c r="O405" s="185">
        <v>10000</v>
      </c>
      <c r="P405" s="341">
        <v>300000</v>
      </c>
      <c r="Q405" s="341">
        <v>125000</v>
      </c>
      <c r="R405" s="341">
        <v>125000</v>
      </c>
      <c r="S405" s="341">
        <v>125000</v>
      </c>
      <c r="T405" s="341">
        <v>125000</v>
      </c>
    </row>
    <row r="406" spans="1:20" ht="24" customHeight="1">
      <c r="A406" s="357" t="s">
        <v>749</v>
      </c>
      <c r="B406" s="344"/>
      <c r="C406" s="344"/>
      <c r="D406" s="338" t="s">
        <v>1186</v>
      </c>
      <c r="E406" s="442"/>
      <c r="F406" s="442"/>
      <c r="G406" s="442"/>
      <c r="H406" s="442"/>
      <c r="I406" s="442"/>
      <c r="J406" s="442"/>
      <c r="K406" s="442"/>
      <c r="L406" s="250">
        <v>8351</v>
      </c>
      <c r="M406" s="341">
        <v>0</v>
      </c>
      <c r="N406" s="185">
        <v>53878</v>
      </c>
      <c r="O406" s="185">
        <v>56039</v>
      </c>
      <c r="P406" s="341">
        <v>82050</v>
      </c>
      <c r="Q406" s="341">
        <v>0</v>
      </c>
      <c r="R406" s="251">
        <v>0</v>
      </c>
      <c r="S406" s="251">
        <v>0</v>
      </c>
      <c r="T406" s="251">
        <v>0</v>
      </c>
    </row>
    <row r="407" spans="1:20" ht="24" customHeight="1">
      <c r="A407" s="101" t="s">
        <v>751</v>
      </c>
      <c r="B407" s="103"/>
      <c r="C407" s="103"/>
      <c r="D407" s="338" t="s">
        <v>750</v>
      </c>
      <c r="E407" s="344"/>
      <c r="F407" s="344"/>
      <c r="G407" s="344"/>
      <c r="H407" s="344"/>
      <c r="I407" s="344"/>
      <c r="J407" s="344"/>
      <c r="K407" s="344"/>
      <c r="L407" s="250">
        <v>84854</v>
      </c>
      <c r="M407" s="341">
        <v>18842</v>
      </c>
      <c r="N407" s="185">
        <v>27000</v>
      </c>
      <c r="O407" s="185">
        <v>0</v>
      </c>
      <c r="P407" s="341">
        <v>85000</v>
      </c>
      <c r="Q407" s="251">
        <v>0</v>
      </c>
      <c r="R407" s="251">
        <v>0</v>
      </c>
      <c r="S407" s="251">
        <v>0</v>
      </c>
      <c r="T407" s="251">
        <v>0</v>
      </c>
    </row>
    <row r="408" spans="1:20" ht="24" customHeight="1">
      <c r="A408" s="357" t="s">
        <v>1214</v>
      </c>
      <c r="B408" s="344"/>
      <c r="C408" s="344"/>
      <c r="D408" s="338" t="s">
        <v>1203</v>
      </c>
      <c r="E408" s="344"/>
      <c r="F408" s="344"/>
      <c r="G408" s="344"/>
      <c r="H408" s="344"/>
      <c r="I408" s="344"/>
      <c r="J408" s="344"/>
      <c r="K408" s="344"/>
      <c r="L408" s="250">
        <v>0</v>
      </c>
      <c r="M408" s="341">
        <v>0</v>
      </c>
      <c r="N408" s="185">
        <v>0</v>
      </c>
      <c r="O408" s="185">
        <v>0</v>
      </c>
      <c r="P408" s="251">
        <v>0</v>
      </c>
      <c r="Q408" s="251">
        <v>0</v>
      </c>
      <c r="R408" s="341">
        <v>111467</v>
      </c>
      <c r="S408" s="341">
        <v>111467</v>
      </c>
      <c r="T408" s="341">
        <v>111467</v>
      </c>
    </row>
    <row r="409" spans="1:20" ht="24" customHeight="1">
      <c r="A409" s="1" t="s">
        <v>1063</v>
      </c>
      <c r="B409" s="103"/>
      <c r="C409" s="103"/>
      <c r="D409" s="1" t="s">
        <v>1064</v>
      </c>
      <c r="E409" s="112"/>
      <c r="F409" s="112"/>
      <c r="G409" s="112"/>
      <c r="H409" s="112"/>
      <c r="I409" s="112"/>
      <c r="J409" s="112"/>
      <c r="K409" s="112"/>
      <c r="L409" s="237">
        <v>404</v>
      </c>
      <c r="M409" s="258">
        <v>0</v>
      </c>
      <c r="N409" s="177">
        <v>0</v>
      </c>
      <c r="O409" s="177">
        <v>0</v>
      </c>
      <c r="P409" s="221">
        <v>0</v>
      </c>
      <c r="Q409" s="221">
        <v>0</v>
      </c>
      <c r="R409" s="221">
        <v>0</v>
      </c>
      <c r="S409" s="221">
        <v>0</v>
      </c>
      <c r="T409" s="221">
        <v>0</v>
      </c>
    </row>
    <row r="410" spans="1:20" ht="24" customHeight="1">
      <c r="A410" s="439" t="s">
        <v>1274</v>
      </c>
      <c r="B410" s="103"/>
      <c r="C410" s="103"/>
      <c r="D410" s="439" t="s">
        <v>1277</v>
      </c>
      <c r="E410" s="112"/>
      <c r="F410" s="112"/>
      <c r="G410" s="112"/>
      <c r="H410" s="112"/>
      <c r="I410" s="112"/>
      <c r="J410" s="112"/>
      <c r="K410" s="112"/>
      <c r="L410" s="237">
        <v>0</v>
      </c>
      <c r="M410" s="258">
        <v>0</v>
      </c>
      <c r="N410" s="177">
        <v>0</v>
      </c>
      <c r="O410" s="177">
        <v>0</v>
      </c>
      <c r="P410" s="221">
        <v>0</v>
      </c>
      <c r="Q410" s="258">
        <v>120000</v>
      </c>
      <c r="R410" s="258">
        <v>1015000</v>
      </c>
      <c r="S410" s="221">
        <v>0</v>
      </c>
      <c r="T410" s="221">
        <v>0</v>
      </c>
    </row>
    <row r="411" spans="1:20" ht="24" customHeight="1">
      <c r="A411" s="439" t="s">
        <v>1278</v>
      </c>
      <c r="B411" s="103"/>
      <c r="C411" s="103"/>
      <c r="D411" s="439" t="s">
        <v>1279</v>
      </c>
      <c r="E411" s="112"/>
      <c r="F411" s="112"/>
      <c r="G411" s="112"/>
      <c r="H411" s="112"/>
      <c r="I411" s="112"/>
      <c r="J411" s="112"/>
      <c r="K411" s="112"/>
      <c r="L411" s="237">
        <v>0</v>
      </c>
      <c r="M411" s="258">
        <v>0</v>
      </c>
      <c r="N411" s="177">
        <v>0</v>
      </c>
      <c r="O411" s="177">
        <v>0</v>
      </c>
      <c r="P411" s="258">
        <v>60000</v>
      </c>
      <c r="Q411" s="258">
        <v>572000</v>
      </c>
      <c r="R411" s="221">
        <v>0</v>
      </c>
      <c r="S411" s="221">
        <v>0</v>
      </c>
      <c r="T411" s="221">
        <v>0</v>
      </c>
    </row>
    <row r="412" spans="1:20" ht="24" customHeight="1">
      <c r="A412" s="1" t="s">
        <v>529</v>
      </c>
      <c r="B412" s="103"/>
      <c r="C412" s="103"/>
      <c r="D412" s="1" t="s">
        <v>1177</v>
      </c>
      <c r="E412" s="103"/>
      <c r="F412" s="103"/>
      <c r="G412" s="103"/>
      <c r="H412" s="103"/>
      <c r="I412" s="103"/>
      <c r="J412" s="103"/>
      <c r="K412" s="103"/>
      <c r="L412" s="237">
        <v>5930</v>
      </c>
      <c r="M412" s="258">
        <v>0</v>
      </c>
      <c r="N412" s="177">
        <v>32000</v>
      </c>
      <c r="O412" s="177">
        <v>0</v>
      </c>
      <c r="P412" s="258">
        <v>32000</v>
      </c>
      <c r="Q412" s="221">
        <v>0</v>
      </c>
      <c r="R412" s="221">
        <v>0</v>
      </c>
      <c r="S412" s="221">
        <v>0</v>
      </c>
      <c r="T412" s="221">
        <v>0</v>
      </c>
    </row>
    <row r="413" spans="1:20" ht="24" customHeight="1">
      <c r="A413" s="1" t="s">
        <v>1118</v>
      </c>
      <c r="B413" s="103"/>
      <c r="C413" s="103"/>
      <c r="D413" s="1" t="s">
        <v>1119</v>
      </c>
      <c r="E413" s="161"/>
      <c r="F413" s="161"/>
      <c r="G413" s="161"/>
      <c r="H413" s="161"/>
      <c r="I413" s="161"/>
      <c r="J413" s="161"/>
      <c r="K413" s="161"/>
      <c r="L413" s="237">
        <v>0</v>
      </c>
      <c r="M413" s="258">
        <v>0</v>
      </c>
      <c r="N413" s="177">
        <v>0</v>
      </c>
      <c r="O413" s="177">
        <v>0</v>
      </c>
      <c r="P413" s="221">
        <v>0</v>
      </c>
      <c r="Q413" s="221">
        <v>0</v>
      </c>
      <c r="R413" s="221">
        <v>0</v>
      </c>
      <c r="S413" s="221">
        <v>0</v>
      </c>
      <c r="T413" s="258">
        <v>250000</v>
      </c>
    </row>
    <row r="414" spans="1:20" ht="24" customHeight="1">
      <c r="A414" s="6" t="s">
        <v>950</v>
      </c>
      <c r="B414" s="101"/>
      <c r="C414" s="101"/>
      <c r="D414" s="1"/>
      <c r="E414" s="101"/>
      <c r="F414" s="101"/>
      <c r="G414" s="101"/>
      <c r="H414" s="101"/>
      <c r="I414" s="101"/>
      <c r="J414" s="101"/>
      <c r="K414" s="101"/>
      <c r="L414" s="237"/>
      <c r="M414" s="258"/>
      <c r="N414" s="177"/>
      <c r="O414" s="177"/>
      <c r="P414" s="221"/>
      <c r="Q414" s="221"/>
      <c r="R414" s="221"/>
      <c r="S414" s="221"/>
      <c r="T414" s="221"/>
    </row>
    <row r="415" spans="1:20" ht="24" customHeight="1">
      <c r="A415" s="1" t="s">
        <v>951</v>
      </c>
      <c r="B415" s="101"/>
      <c r="C415" s="101"/>
      <c r="D415" s="1" t="s">
        <v>825</v>
      </c>
      <c r="E415" s="101"/>
      <c r="F415" s="101"/>
      <c r="G415" s="101"/>
      <c r="H415" s="101"/>
      <c r="I415" s="101"/>
      <c r="J415" s="101"/>
      <c r="K415" s="101"/>
      <c r="L415" s="237">
        <v>190000</v>
      </c>
      <c r="M415" s="258">
        <v>195000</v>
      </c>
      <c r="N415" s="177">
        <v>200000</v>
      </c>
      <c r="O415" s="177">
        <v>200000</v>
      </c>
      <c r="P415" s="221">
        <v>200000</v>
      </c>
      <c r="Q415" s="221">
        <v>210000</v>
      </c>
      <c r="R415" s="221">
        <v>210000</v>
      </c>
      <c r="S415" s="221">
        <v>220000</v>
      </c>
      <c r="T415" s="221">
        <v>225000</v>
      </c>
    </row>
    <row r="416" spans="1:20" ht="24" customHeight="1">
      <c r="A416" s="1" t="s">
        <v>952</v>
      </c>
      <c r="B416" s="101"/>
      <c r="C416" s="101"/>
      <c r="D416" s="1" t="s">
        <v>250</v>
      </c>
      <c r="E416" s="101"/>
      <c r="F416" s="101"/>
      <c r="G416" s="101"/>
      <c r="H416" s="101"/>
      <c r="I416" s="101"/>
      <c r="J416" s="101"/>
      <c r="K416" s="101"/>
      <c r="L416" s="237">
        <v>132888</v>
      </c>
      <c r="M416" s="258">
        <v>127188</v>
      </c>
      <c r="N416" s="177">
        <v>121338</v>
      </c>
      <c r="O416" s="177">
        <v>121338</v>
      </c>
      <c r="P416" s="221">
        <v>115338</v>
      </c>
      <c r="Q416" s="221">
        <v>109338</v>
      </c>
      <c r="R416" s="221">
        <v>103038</v>
      </c>
      <c r="S416" s="221">
        <v>96738</v>
      </c>
      <c r="T416" s="221">
        <v>90138</v>
      </c>
    </row>
    <row r="417" spans="1:32" ht="24" customHeight="1">
      <c r="A417" s="6" t="s">
        <v>723</v>
      </c>
      <c r="B417" s="101"/>
      <c r="C417" s="101"/>
      <c r="D417" s="1"/>
      <c r="E417" s="101"/>
      <c r="F417" s="101"/>
      <c r="G417" s="101"/>
      <c r="H417" s="101"/>
      <c r="I417" s="101"/>
      <c r="J417" s="101"/>
      <c r="K417" s="101"/>
      <c r="L417" s="237"/>
      <c r="M417" s="258"/>
      <c r="N417" s="177"/>
      <c r="O417" s="177"/>
      <c r="P417" s="221"/>
      <c r="Q417" s="221"/>
      <c r="R417" s="221"/>
      <c r="S417" s="221"/>
      <c r="T417" s="221"/>
    </row>
    <row r="418" spans="1:32" ht="24" customHeight="1">
      <c r="A418" s="1" t="s">
        <v>257</v>
      </c>
      <c r="B418" s="101"/>
      <c r="C418" s="101"/>
      <c r="D418" s="1" t="s">
        <v>825</v>
      </c>
      <c r="E418" s="101"/>
      <c r="F418" s="101"/>
      <c r="G418" s="101"/>
      <c r="H418" s="101"/>
      <c r="I418" s="101"/>
      <c r="J418" s="101"/>
      <c r="K418" s="101"/>
      <c r="L418" s="241">
        <v>84675</v>
      </c>
      <c r="M418" s="287">
        <v>0</v>
      </c>
      <c r="N418" s="180">
        <v>0</v>
      </c>
      <c r="O418" s="180">
        <v>0</v>
      </c>
      <c r="P418" s="242">
        <v>0</v>
      </c>
      <c r="Q418" s="242">
        <v>0</v>
      </c>
      <c r="R418" s="242">
        <v>0</v>
      </c>
      <c r="S418" s="242">
        <v>0</v>
      </c>
      <c r="T418" s="242">
        <v>0</v>
      </c>
    </row>
    <row r="419" spans="1:32" ht="24" customHeight="1">
      <c r="A419" s="627" t="s">
        <v>777</v>
      </c>
      <c r="B419" s="627"/>
      <c r="C419" s="627"/>
      <c r="D419" s="627"/>
      <c r="E419" s="627"/>
      <c r="F419" s="627"/>
      <c r="G419" s="627"/>
      <c r="H419" s="627"/>
      <c r="I419" s="627"/>
      <c r="J419" s="627"/>
      <c r="K419" s="627"/>
      <c r="L419" s="457">
        <f>SUM(L385:L418)</f>
        <v>2093636</v>
      </c>
      <c r="M419" s="457">
        <f>SUM(M385:M418)</f>
        <v>879541</v>
      </c>
      <c r="N419" s="525">
        <f>SUM(N385:N418)</f>
        <v>1327252</v>
      </c>
      <c r="O419" s="525">
        <f>SUM(O385:O418)</f>
        <v>935313</v>
      </c>
      <c r="P419" s="457">
        <f>SUM(P385:P418)</f>
        <v>5055903</v>
      </c>
      <c r="Q419" s="457">
        <f>SUM(Q385:Q418)</f>
        <v>2492940</v>
      </c>
      <c r="R419" s="457">
        <f>SUM(R385:R418)</f>
        <v>2114317</v>
      </c>
      <c r="S419" s="457">
        <f>SUM(S385:S418)</f>
        <v>1110447</v>
      </c>
      <c r="T419" s="457">
        <f>SUM(T385:T418)</f>
        <v>1366723</v>
      </c>
    </row>
    <row r="420" spans="1:32" ht="6.95" customHeight="1">
      <c r="A420" s="521"/>
      <c r="B420" s="522"/>
      <c r="C420" s="522"/>
      <c r="D420" s="521"/>
      <c r="E420" s="522"/>
      <c r="F420" s="522"/>
      <c r="G420" s="522"/>
      <c r="H420" s="522"/>
      <c r="I420" s="522"/>
      <c r="J420" s="522"/>
      <c r="K420" s="522"/>
      <c r="L420" s="237"/>
      <c r="M420" s="258"/>
      <c r="N420" s="177"/>
      <c r="O420" s="177"/>
      <c r="P420" s="221"/>
      <c r="Q420" s="221"/>
      <c r="R420" s="221"/>
      <c r="S420" s="221"/>
      <c r="T420" s="221"/>
    </row>
    <row r="421" spans="1:32" ht="24" customHeight="1">
      <c r="A421" s="588" t="s">
        <v>1456</v>
      </c>
      <c r="B421" s="520"/>
      <c r="C421" s="520"/>
      <c r="D421" s="590" t="s">
        <v>1404</v>
      </c>
      <c r="E421" s="520"/>
      <c r="F421" s="520"/>
      <c r="G421" s="520"/>
      <c r="H421" s="520"/>
      <c r="I421" s="520"/>
      <c r="J421" s="520"/>
      <c r="K421" s="588"/>
      <c r="L421" s="450">
        <v>0</v>
      </c>
      <c r="M421" s="451">
        <v>0</v>
      </c>
      <c r="N421" s="452">
        <v>0</v>
      </c>
      <c r="O421" s="452">
        <v>0</v>
      </c>
      <c r="P421" s="451">
        <v>384824</v>
      </c>
      <c r="Q421" s="461">
        <v>0</v>
      </c>
      <c r="R421" s="461">
        <v>0</v>
      </c>
      <c r="S421" s="461">
        <v>0</v>
      </c>
      <c r="T421" s="461">
        <v>0</v>
      </c>
    </row>
    <row r="422" spans="1:32" ht="24" customHeight="1">
      <c r="A422" s="101" t="s">
        <v>1038</v>
      </c>
      <c r="B422" s="103"/>
      <c r="C422" s="103"/>
      <c r="D422" s="1" t="s">
        <v>195</v>
      </c>
      <c r="E422" s="103"/>
      <c r="F422" s="103"/>
      <c r="G422" s="103"/>
      <c r="H422" s="103"/>
      <c r="I422" s="103"/>
      <c r="J422" s="103"/>
      <c r="K422" s="101"/>
      <c r="L422" s="329">
        <v>65030</v>
      </c>
      <c r="M422" s="595">
        <v>104906</v>
      </c>
      <c r="N422" s="596">
        <v>103895</v>
      </c>
      <c r="O422" s="596">
        <v>103895</v>
      </c>
      <c r="P422" s="597">
        <v>104558</v>
      </c>
      <c r="Q422" s="597">
        <v>104209</v>
      </c>
      <c r="R422" s="597">
        <v>104627</v>
      </c>
      <c r="S422" s="597">
        <v>104034</v>
      </c>
      <c r="T422" s="597">
        <v>55366</v>
      </c>
    </row>
    <row r="423" spans="1:32" ht="24" customHeight="1">
      <c r="A423" s="653" t="s">
        <v>611</v>
      </c>
      <c r="B423" s="653"/>
      <c r="C423" s="653"/>
      <c r="D423" s="653"/>
      <c r="E423" s="653"/>
      <c r="F423" s="653"/>
      <c r="G423" s="653"/>
      <c r="H423" s="653"/>
      <c r="I423" s="653"/>
      <c r="J423" s="653"/>
      <c r="K423" s="653"/>
      <c r="L423" s="457">
        <f>SUM(L421:L422)</f>
        <v>65030</v>
      </c>
      <c r="M423" s="457">
        <f>SUM(M421:M422)</f>
        <v>104906</v>
      </c>
      <c r="N423" s="454">
        <f t="shared" ref="N423:O423" si="27">SUM(N421:N422)</f>
        <v>103895</v>
      </c>
      <c r="O423" s="454">
        <f t="shared" si="27"/>
        <v>103895</v>
      </c>
      <c r="P423" s="457">
        <f>SUM(P421:P422)</f>
        <v>489382</v>
      </c>
      <c r="Q423" s="457">
        <f t="shared" ref="Q423:T423" si="28">SUM(Q421:Q422)</f>
        <v>104209</v>
      </c>
      <c r="R423" s="457">
        <f t="shared" si="28"/>
        <v>104627</v>
      </c>
      <c r="S423" s="457">
        <f t="shared" si="28"/>
        <v>104034</v>
      </c>
      <c r="T423" s="457">
        <f t="shared" si="28"/>
        <v>55366</v>
      </c>
    </row>
    <row r="424" spans="1:32" ht="15" customHeight="1">
      <c r="A424" s="522"/>
      <c r="B424" s="520"/>
      <c r="C424" s="520"/>
      <c r="D424" s="521"/>
      <c r="E424" s="520"/>
      <c r="F424" s="520"/>
      <c r="G424" s="520"/>
      <c r="H424" s="520"/>
      <c r="I424" s="520"/>
      <c r="J424" s="520"/>
      <c r="K424" s="522"/>
      <c r="L424" s="241"/>
      <c r="M424" s="287"/>
      <c r="N424" s="180"/>
      <c r="O424" s="180"/>
      <c r="P424" s="242"/>
      <c r="Q424" s="242"/>
      <c r="R424" s="242"/>
      <c r="S424" s="242"/>
      <c r="T424" s="242"/>
    </row>
    <row r="425" spans="1:32" s="95" customFormat="1" ht="24" customHeight="1">
      <c r="A425" s="635" t="s">
        <v>1332</v>
      </c>
      <c r="B425" s="635"/>
      <c r="C425" s="635"/>
      <c r="D425" s="635"/>
      <c r="E425" s="635"/>
      <c r="F425" s="635"/>
      <c r="G425" s="635"/>
      <c r="H425" s="635"/>
      <c r="I425" s="635"/>
      <c r="J425" s="635"/>
      <c r="K425" s="635"/>
      <c r="L425" s="534">
        <f>L419+L423</f>
        <v>2158666</v>
      </c>
      <c r="M425" s="534">
        <f>M419+M423</f>
        <v>984447</v>
      </c>
      <c r="N425" s="535">
        <f>N419+N423</f>
        <v>1431147</v>
      </c>
      <c r="O425" s="535">
        <f>O419+O423</f>
        <v>1039208</v>
      </c>
      <c r="P425" s="534">
        <f>P419+P423</f>
        <v>5545285</v>
      </c>
      <c r="Q425" s="534">
        <f>Q419+Q423</f>
        <v>2597149</v>
      </c>
      <c r="R425" s="534">
        <f>R419+R423</f>
        <v>2218944</v>
      </c>
      <c r="S425" s="534">
        <f>S419+S423</f>
        <v>1214481</v>
      </c>
      <c r="T425" s="534">
        <f>T419+T423</f>
        <v>1422089</v>
      </c>
      <c r="U425" s="224"/>
      <c r="V425" s="224"/>
      <c r="W425" s="224"/>
      <c r="X425" s="224"/>
      <c r="Y425" s="224"/>
      <c r="Z425" s="224"/>
      <c r="AA425" s="224"/>
      <c r="AB425" s="224"/>
      <c r="AC425" s="224"/>
      <c r="AD425" s="224"/>
      <c r="AE425" s="224"/>
      <c r="AF425" s="224"/>
    </row>
    <row r="426" spans="1:32" s="95" customFormat="1" ht="15" customHeight="1">
      <c r="A426" s="158"/>
      <c r="B426" s="158"/>
      <c r="C426" s="158"/>
      <c r="D426" s="158"/>
      <c r="E426" s="158"/>
      <c r="F426" s="158"/>
      <c r="G426" s="158"/>
      <c r="H426" s="158"/>
      <c r="I426" s="158"/>
      <c r="J426" s="158"/>
      <c r="K426" s="158"/>
      <c r="L426" s="456"/>
      <c r="M426" s="456"/>
      <c r="N426" s="456"/>
      <c r="O426" s="456"/>
      <c r="P426" s="456"/>
      <c r="Q426" s="456"/>
      <c r="R426" s="456"/>
      <c r="S426" s="456"/>
      <c r="T426" s="456"/>
      <c r="U426" s="224"/>
      <c r="V426" s="224"/>
      <c r="W426" s="224"/>
      <c r="X426" s="224"/>
      <c r="Y426" s="224"/>
      <c r="Z426" s="224"/>
      <c r="AA426" s="224"/>
      <c r="AB426" s="224"/>
      <c r="AC426" s="224"/>
      <c r="AD426" s="224"/>
      <c r="AE426" s="224"/>
      <c r="AF426" s="224"/>
    </row>
    <row r="427" spans="1:32" s="95" customFormat="1" ht="24" customHeight="1">
      <c r="A427" s="630" t="s">
        <v>1306</v>
      </c>
      <c r="B427" s="630"/>
      <c r="C427" s="630"/>
      <c r="D427" s="630"/>
      <c r="E427" s="630"/>
      <c r="F427" s="630"/>
      <c r="G427" s="630"/>
      <c r="H427" s="630"/>
      <c r="I427" s="630"/>
      <c r="J427" s="630"/>
      <c r="K427" s="630"/>
      <c r="L427" s="456">
        <f>L419+L377</f>
        <v>2523317</v>
      </c>
      <c r="M427" s="456">
        <f>M419+M377</f>
        <v>1224131</v>
      </c>
      <c r="N427" s="456">
        <f>N419+N377</f>
        <v>3530252</v>
      </c>
      <c r="O427" s="456">
        <f>O419+O377</f>
        <v>3130633</v>
      </c>
      <c r="P427" s="456">
        <f>P419+P377</f>
        <v>5055903</v>
      </c>
      <c r="Q427" s="456">
        <f>Q419+Q377</f>
        <v>2492940</v>
      </c>
      <c r="R427" s="456">
        <f>R419+R377</f>
        <v>2114317</v>
      </c>
      <c r="S427" s="456">
        <f>S419+S377</f>
        <v>1110447</v>
      </c>
      <c r="T427" s="456">
        <f>T419+T377</f>
        <v>1366723</v>
      </c>
      <c r="U427" s="224"/>
      <c r="V427" s="224"/>
      <c r="W427" s="224"/>
      <c r="X427" s="224"/>
      <c r="Y427" s="224"/>
      <c r="Z427" s="224"/>
      <c r="AA427" s="224"/>
      <c r="AB427" s="224"/>
      <c r="AC427" s="224"/>
      <c r="AD427" s="224"/>
      <c r="AE427" s="224"/>
      <c r="AF427" s="224"/>
    </row>
    <row r="428" spans="1:32" s="95" customFormat="1" ht="15" customHeight="1">
      <c r="A428" s="158"/>
      <c r="B428" s="158"/>
      <c r="C428" s="158"/>
      <c r="D428" s="158"/>
      <c r="E428" s="158"/>
      <c r="F428" s="158"/>
      <c r="G428" s="158"/>
      <c r="H428" s="158"/>
      <c r="I428" s="158"/>
      <c r="J428" s="158"/>
      <c r="K428" s="158"/>
      <c r="L428" s="475"/>
      <c r="M428" s="475"/>
      <c r="N428" s="475"/>
      <c r="O428" s="475"/>
      <c r="P428" s="475"/>
      <c r="Q428" s="475"/>
      <c r="R428" s="475"/>
      <c r="S428" s="475"/>
      <c r="T428" s="475"/>
      <c r="U428" s="224"/>
      <c r="V428" s="224"/>
      <c r="W428" s="224"/>
      <c r="X428" s="224"/>
      <c r="Y428" s="224"/>
      <c r="Z428" s="224"/>
      <c r="AA428" s="224"/>
      <c r="AB428" s="224"/>
      <c r="AC428" s="224"/>
      <c r="AD428" s="224"/>
      <c r="AE428" s="224"/>
      <c r="AF428" s="224"/>
    </row>
    <row r="429" spans="1:32" s="523" customFormat="1" ht="24" customHeight="1">
      <c r="A429" s="158"/>
      <c r="B429" s="631" t="s">
        <v>865</v>
      </c>
      <c r="C429" s="631"/>
      <c r="D429" s="631"/>
      <c r="E429" s="631"/>
      <c r="F429" s="631"/>
      <c r="G429" s="631"/>
      <c r="H429" s="631"/>
      <c r="I429" s="631"/>
      <c r="J429" s="631"/>
      <c r="K429" s="631"/>
      <c r="L429" s="475">
        <f>L365</f>
        <v>569725</v>
      </c>
      <c r="M429" s="475">
        <f>M365</f>
        <v>240663</v>
      </c>
      <c r="N429" s="475">
        <f>N365</f>
        <v>306000</v>
      </c>
      <c r="O429" s="475">
        <f>O365</f>
        <v>1442336</v>
      </c>
      <c r="P429" s="475">
        <f>P365</f>
        <v>2396250</v>
      </c>
      <c r="Q429" s="475">
        <f>Q365</f>
        <v>74107</v>
      </c>
      <c r="R429" s="475">
        <f>R365</f>
        <v>301944</v>
      </c>
      <c r="S429" s="475">
        <f>S365</f>
        <v>306481</v>
      </c>
      <c r="T429" s="475">
        <f>T365</f>
        <v>337489</v>
      </c>
      <c r="U429" s="224"/>
      <c r="V429" s="224"/>
      <c r="W429" s="224"/>
      <c r="X429" s="224"/>
      <c r="Y429" s="224"/>
      <c r="Z429" s="224"/>
      <c r="AA429" s="224"/>
      <c r="AB429" s="224"/>
      <c r="AC429" s="224"/>
      <c r="AD429" s="224"/>
      <c r="AE429" s="224"/>
      <c r="AF429" s="224"/>
    </row>
    <row r="430" spans="1:32" s="523" customFormat="1" ht="24" customHeight="1">
      <c r="A430" s="537"/>
      <c r="B430" s="632" t="s">
        <v>1292</v>
      </c>
      <c r="C430" s="632"/>
      <c r="D430" s="632"/>
      <c r="E430" s="632"/>
      <c r="F430" s="632"/>
      <c r="G430" s="632"/>
      <c r="H430" s="632"/>
      <c r="I430" s="632"/>
      <c r="J430" s="632"/>
      <c r="K430" s="632"/>
      <c r="L430" s="536">
        <f>-L380+-L423</f>
        <v>-94947</v>
      </c>
      <c r="M430" s="536">
        <f>-M380+-M423</f>
        <v>-136998</v>
      </c>
      <c r="N430" s="536">
        <f>-N380+-N423</f>
        <v>-138895</v>
      </c>
      <c r="O430" s="536">
        <f>-O380+-O423</f>
        <v>-238895</v>
      </c>
      <c r="P430" s="536">
        <f>-P380+-P423</f>
        <v>-489382</v>
      </c>
      <c r="Q430" s="536">
        <f>-Q380+-Q423</f>
        <v>-104209</v>
      </c>
      <c r="R430" s="536">
        <f>-R380+-R423</f>
        <v>-104627</v>
      </c>
      <c r="S430" s="536">
        <f>-S380+-S423</f>
        <v>-104034</v>
      </c>
      <c r="T430" s="536">
        <f>-T380+-T423</f>
        <v>-55366</v>
      </c>
      <c r="U430" s="224"/>
      <c r="V430" s="224"/>
      <c r="W430" s="224"/>
      <c r="X430" s="224"/>
      <c r="Y430" s="224"/>
      <c r="Z430" s="224"/>
      <c r="AA430" s="224"/>
      <c r="AB430" s="224"/>
      <c r="AC430" s="224"/>
      <c r="AD430" s="224"/>
      <c r="AE430" s="224"/>
      <c r="AF430" s="224"/>
    </row>
    <row r="431" spans="1:32" s="523" customFormat="1" ht="24" customHeight="1">
      <c r="A431" s="158"/>
      <c r="B431" s="634" t="s">
        <v>1307</v>
      </c>
      <c r="C431" s="634"/>
      <c r="D431" s="634"/>
      <c r="E431" s="634"/>
      <c r="F431" s="634"/>
      <c r="G431" s="634"/>
      <c r="H431" s="634"/>
      <c r="I431" s="634"/>
      <c r="J431" s="634"/>
      <c r="K431" s="634"/>
      <c r="L431" s="456">
        <f>SUM(L429:L430)</f>
        <v>474778</v>
      </c>
      <c r="M431" s="456">
        <f>SUM(M429:M430)</f>
        <v>103665</v>
      </c>
      <c r="N431" s="456">
        <f>SUM(N429:N430)</f>
        <v>167105</v>
      </c>
      <c r="O431" s="456">
        <f>SUM(O429:O430)</f>
        <v>1203441</v>
      </c>
      <c r="P431" s="456">
        <f>SUM(P429:P430)</f>
        <v>1906868</v>
      </c>
      <c r="Q431" s="456">
        <f t="shared" ref="Q431:T431" si="29">SUM(Q429:Q430)</f>
        <v>-30102</v>
      </c>
      <c r="R431" s="456">
        <f t="shared" si="29"/>
        <v>197317</v>
      </c>
      <c r="S431" s="456">
        <f t="shared" si="29"/>
        <v>202447</v>
      </c>
      <c r="T431" s="456">
        <f t="shared" si="29"/>
        <v>282123</v>
      </c>
      <c r="U431" s="224"/>
      <c r="V431" s="224"/>
      <c r="W431" s="224"/>
      <c r="X431" s="224"/>
      <c r="Y431" s="224"/>
      <c r="Z431" s="224"/>
      <c r="AA431" s="224"/>
      <c r="AB431" s="224"/>
      <c r="AC431" s="224"/>
      <c r="AD431" s="224"/>
      <c r="AE431" s="224"/>
      <c r="AF431" s="224"/>
    </row>
    <row r="432" spans="1:32" s="523" customFormat="1" ht="15" customHeight="1">
      <c r="A432" s="158"/>
      <c r="B432" s="158"/>
      <c r="C432" s="158"/>
      <c r="D432" s="158"/>
      <c r="E432" s="158"/>
      <c r="F432" s="158"/>
      <c r="G432" s="158"/>
      <c r="H432" s="158"/>
      <c r="I432" s="158"/>
      <c r="J432" s="158"/>
      <c r="K432" s="158"/>
      <c r="L432" s="475"/>
      <c r="M432" s="475"/>
      <c r="N432" s="475"/>
      <c r="O432" s="475"/>
      <c r="P432" s="475"/>
      <c r="Q432" s="475"/>
      <c r="R432" s="475"/>
      <c r="S432" s="475"/>
      <c r="T432" s="475"/>
      <c r="U432" s="224"/>
      <c r="V432" s="224"/>
      <c r="W432" s="224"/>
      <c r="X432" s="224"/>
      <c r="Y432" s="224"/>
      <c r="Z432" s="224"/>
      <c r="AA432" s="224"/>
      <c r="AB432" s="224"/>
      <c r="AC432" s="224"/>
      <c r="AD432" s="224"/>
      <c r="AE432" s="224"/>
      <c r="AF432" s="224"/>
    </row>
    <row r="433" spans="1:45" s="95" customFormat="1" ht="24" customHeight="1">
      <c r="A433" s="158"/>
      <c r="B433" s="158"/>
      <c r="C433" s="158"/>
      <c r="D433" s="158"/>
      <c r="E433" s="158"/>
      <c r="F433" s="158"/>
      <c r="G433" s="158"/>
      <c r="H433" s="158"/>
      <c r="I433" s="158"/>
      <c r="J433" s="158"/>
      <c r="K433" s="400" t="s">
        <v>436</v>
      </c>
      <c r="L433" s="313">
        <f>L361-L427+L431</f>
        <v>240530</v>
      </c>
      <c r="M433" s="313">
        <f>M361-M427+M431</f>
        <v>-41273</v>
      </c>
      <c r="N433" s="313">
        <f>N361-N427+N431</f>
        <v>-2287477</v>
      </c>
      <c r="O433" s="313">
        <f>O361-O427+O431</f>
        <v>-383140</v>
      </c>
      <c r="P433" s="313">
        <f>P361-P427+P431</f>
        <v>262787</v>
      </c>
      <c r="Q433" s="313">
        <f>Q361-Q427+Q431</f>
        <v>-467802</v>
      </c>
      <c r="R433" s="313">
        <f>R361-R427+R431</f>
        <v>0</v>
      </c>
      <c r="S433" s="313">
        <f>S361-S427+S431</f>
        <v>0</v>
      </c>
      <c r="T433" s="313">
        <f>T361-T427+T431</f>
        <v>0</v>
      </c>
      <c r="U433" s="224"/>
      <c r="V433" s="224"/>
      <c r="W433" s="224"/>
      <c r="X433" s="224"/>
      <c r="Y433" s="224"/>
      <c r="Z433" s="224"/>
      <c r="AA433" s="224"/>
      <c r="AB433" s="224"/>
      <c r="AC433" s="224"/>
      <c r="AD433" s="224"/>
      <c r="AE433" s="224"/>
      <c r="AF433" s="224"/>
    </row>
    <row r="434" spans="1:45" s="95" customFormat="1" ht="15" customHeight="1">
      <c r="A434" s="158"/>
      <c r="B434" s="158"/>
      <c r="C434" s="158"/>
      <c r="D434" s="158"/>
      <c r="E434" s="158"/>
      <c r="F434" s="158"/>
      <c r="G434" s="158"/>
      <c r="H434" s="158"/>
      <c r="I434" s="158"/>
      <c r="J434" s="158"/>
      <c r="K434" s="400"/>
      <c r="L434" s="456"/>
      <c r="M434" s="456"/>
      <c r="N434" s="456"/>
      <c r="O434" s="456"/>
      <c r="P434" s="456"/>
      <c r="Q434" s="456"/>
      <c r="R434" s="456"/>
      <c r="S434" s="456"/>
      <c r="T434" s="456"/>
      <c r="U434" s="224"/>
      <c r="V434" s="224"/>
      <c r="W434" s="224"/>
      <c r="X434" s="224"/>
      <c r="Y434" s="224"/>
      <c r="Z434" s="224"/>
      <c r="AA434" s="224"/>
      <c r="AB434" s="224"/>
      <c r="AC434" s="224"/>
      <c r="AD434" s="224"/>
      <c r="AE434" s="224"/>
      <c r="AF434" s="224"/>
    </row>
    <row r="435" spans="1:45" s="95" customFormat="1" ht="24" customHeight="1">
      <c r="A435" s="158"/>
      <c r="B435" s="158"/>
      <c r="C435" s="158"/>
      <c r="D435" s="158"/>
      <c r="E435" s="158"/>
      <c r="F435" s="158"/>
      <c r="G435" s="158"/>
      <c r="H435" s="158"/>
      <c r="I435" s="158"/>
      <c r="J435" s="158"/>
      <c r="K435" s="470" t="s">
        <v>438</v>
      </c>
      <c r="L435" s="456">
        <v>629429</v>
      </c>
      <c r="M435" s="456">
        <v>588155</v>
      </c>
      <c r="N435" s="456">
        <v>78960</v>
      </c>
      <c r="O435" s="456">
        <f>M435+O433</f>
        <v>205015</v>
      </c>
      <c r="P435" s="456">
        <f>O435+P433</f>
        <v>467802</v>
      </c>
      <c r="Q435" s="456">
        <f>Q433+P435</f>
        <v>0</v>
      </c>
      <c r="R435" s="456">
        <f>R433+Q435</f>
        <v>0</v>
      </c>
      <c r="S435" s="456">
        <f>S433+R435</f>
        <v>0</v>
      </c>
      <c r="T435" s="456">
        <f>T433+S435</f>
        <v>0</v>
      </c>
      <c r="U435" s="288"/>
      <c r="V435" s="288"/>
      <c r="W435" s="288"/>
      <c r="X435" s="288"/>
      <c r="Y435" s="288"/>
      <c r="Z435" s="288"/>
      <c r="AA435" s="288"/>
      <c r="AB435" s="288"/>
      <c r="AC435" s="288"/>
      <c r="AD435" s="288"/>
      <c r="AE435" s="288"/>
      <c r="AF435" s="288"/>
      <c r="AG435" s="174"/>
      <c r="AH435" s="174"/>
      <c r="AI435" s="174"/>
      <c r="AJ435" s="174"/>
      <c r="AK435" s="174"/>
      <c r="AL435" s="174"/>
      <c r="AM435" s="174"/>
      <c r="AN435" s="174"/>
      <c r="AO435" s="174"/>
      <c r="AP435" s="174"/>
      <c r="AQ435" s="174"/>
      <c r="AR435" s="174"/>
      <c r="AS435" s="174"/>
    </row>
    <row r="436" spans="1:45" ht="15" customHeight="1">
      <c r="A436" s="95"/>
      <c r="B436" s="95"/>
      <c r="C436" s="95"/>
      <c r="D436" s="95"/>
      <c r="E436" s="95"/>
      <c r="F436" s="95"/>
      <c r="G436" s="95"/>
      <c r="H436" s="95"/>
      <c r="I436" s="95"/>
      <c r="J436" s="95"/>
      <c r="K436" s="106"/>
      <c r="L436" s="265"/>
      <c r="M436" s="265"/>
      <c r="N436" s="193"/>
      <c r="O436" s="193"/>
      <c r="P436" s="266"/>
      <c r="Q436" s="266"/>
      <c r="R436" s="266"/>
      <c r="S436" s="266"/>
      <c r="T436" s="266"/>
    </row>
    <row r="437" spans="1:45" ht="24" customHeight="1">
      <c r="A437" s="108" t="s">
        <v>1410</v>
      </c>
      <c r="B437" s="572"/>
      <c r="C437" s="572"/>
      <c r="D437" s="572"/>
      <c r="E437" s="572"/>
      <c r="F437" s="572"/>
      <c r="G437" s="572"/>
      <c r="H437" s="572"/>
      <c r="I437" s="572"/>
      <c r="J437" s="572"/>
      <c r="K437" s="572"/>
      <c r="L437" s="277"/>
      <c r="M437" s="277"/>
      <c r="N437" s="198"/>
      <c r="O437" s="198"/>
      <c r="P437" s="278"/>
      <c r="Q437" s="278"/>
      <c r="R437" s="278"/>
      <c r="S437" s="278"/>
      <c r="T437" s="278"/>
    </row>
    <row r="438" spans="1:45" ht="15" customHeight="1">
      <c r="A438" s="572"/>
      <c r="B438" s="572"/>
      <c r="C438" s="572"/>
      <c r="D438" s="572"/>
      <c r="E438" s="572"/>
      <c r="F438" s="572"/>
      <c r="G438" s="572"/>
      <c r="H438" s="572"/>
      <c r="I438" s="572"/>
      <c r="J438" s="572"/>
      <c r="K438" s="572"/>
      <c r="L438" s="277"/>
      <c r="M438" s="277"/>
      <c r="N438" s="198"/>
      <c r="O438" s="198"/>
      <c r="P438" s="278"/>
      <c r="Q438" s="278"/>
      <c r="R438" s="278"/>
      <c r="S438" s="278"/>
      <c r="T438" s="278"/>
    </row>
    <row r="439" spans="1:45" ht="24" customHeight="1">
      <c r="A439" s="573" t="s">
        <v>1390</v>
      </c>
      <c r="B439" s="571"/>
      <c r="C439" s="571"/>
      <c r="D439" s="573" t="s">
        <v>755</v>
      </c>
      <c r="E439" s="571"/>
      <c r="F439" s="572"/>
      <c r="G439" s="572"/>
      <c r="H439" s="572"/>
      <c r="I439" s="572"/>
      <c r="J439" s="572"/>
      <c r="K439" s="572"/>
      <c r="L439" s="586">
        <v>0</v>
      </c>
      <c r="M439" s="587">
        <v>0</v>
      </c>
      <c r="N439" s="505">
        <v>0</v>
      </c>
      <c r="O439" s="505">
        <v>0</v>
      </c>
      <c r="P439" s="489">
        <v>35000</v>
      </c>
      <c r="Q439" s="489">
        <v>35000</v>
      </c>
      <c r="R439" s="489">
        <v>35000</v>
      </c>
      <c r="S439" s="489">
        <v>35000</v>
      </c>
      <c r="T439" s="489">
        <v>35000</v>
      </c>
    </row>
    <row r="440" spans="1:45" ht="24" customHeight="1">
      <c r="A440" s="581" t="s">
        <v>1424</v>
      </c>
      <c r="B440" s="580"/>
      <c r="C440" s="580"/>
      <c r="D440" s="581" t="s">
        <v>1423</v>
      </c>
      <c r="E440" s="580"/>
      <c r="F440" s="580"/>
      <c r="G440" s="580"/>
      <c r="H440" s="580"/>
      <c r="I440" s="580"/>
      <c r="J440" s="582"/>
      <c r="K440" s="582"/>
      <c r="L440" s="250">
        <v>0</v>
      </c>
      <c r="M440" s="341">
        <v>0</v>
      </c>
      <c r="N440" s="185">
        <v>0</v>
      </c>
      <c r="O440" s="185">
        <v>0</v>
      </c>
      <c r="P440" s="341">
        <v>147738</v>
      </c>
      <c r="Q440" s="341">
        <v>154583</v>
      </c>
      <c r="R440" s="341">
        <v>161541</v>
      </c>
      <c r="S440" s="341">
        <v>169161</v>
      </c>
      <c r="T440" s="341">
        <v>177041</v>
      </c>
    </row>
    <row r="441" spans="1:45" ht="24" customHeight="1">
      <c r="A441" s="573" t="s">
        <v>1391</v>
      </c>
      <c r="B441" s="571"/>
      <c r="C441" s="571"/>
      <c r="D441" s="628" t="s">
        <v>6</v>
      </c>
      <c r="E441" s="628"/>
      <c r="F441" s="628"/>
      <c r="G441" s="628"/>
      <c r="H441" s="628"/>
      <c r="I441" s="628"/>
      <c r="J441" s="628"/>
      <c r="K441" s="628"/>
      <c r="L441" s="237">
        <v>0</v>
      </c>
      <c r="M441" s="258">
        <v>0</v>
      </c>
      <c r="N441" s="177">
        <v>0</v>
      </c>
      <c r="O441" s="177">
        <v>0</v>
      </c>
      <c r="P441" s="258">
        <v>3000</v>
      </c>
      <c r="Q441" s="258">
        <v>1000</v>
      </c>
      <c r="R441" s="258">
        <v>1000</v>
      </c>
      <c r="S441" s="258">
        <v>2500</v>
      </c>
      <c r="T441" s="258">
        <v>2500</v>
      </c>
    </row>
    <row r="442" spans="1:45" ht="24" customHeight="1">
      <c r="A442" s="573" t="s">
        <v>1392</v>
      </c>
      <c r="B442" s="572"/>
      <c r="C442" s="572"/>
      <c r="D442" s="573" t="s">
        <v>203</v>
      </c>
      <c r="E442" s="572"/>
      <c r="F442" s="572"/>
      <c r="G442" s="571"/>
      <c r="H442" s="571"/>
      <c r="I442" s="571"/>
      <c r="J442" s="571"/>
      <c r="K442" s="571"/>
      <c r="L442" s="241">
        <v>0</v>
      </c>
      <c r="M442" s="287">
        <v>0</v>
      </c>
      <c r="N442" s="180">
        <v>0</v>
      </c>
      <c r="O442" s="180">
        <v>0</v>
      </c>
      <c r="P442" s="287">
        <v>2000</v>
      </c>
      <c r="Q442" s="287">
        <v>2000</v>
      </c>
      <c r="R442" s="287">
        <v>2000</v>
      </c>
      <c r="S442" s="287">
        <v>2000</v>
      </c>
      <c r="T442" s="287">
        <v>2000</v>
      </c>
    </row>
    <row r="443" spans="1:45" ht="24" customHeight="1">
      <c r="A443" s="627" t="s">
        <v>1411</v>
      </c>
      <c r="B443" s="627"/>
      <c r="C443" s="627"/>
      <c r="D443" s="627"/>
      <c r="E443" s="627"/>
      <c r="F443" s="627"/>
      <c r="G443" s="627"/>
      <c r="H443" s="627"/>
      <c r="I443" s="627"/>
      <c r="J443" s="627"/>
      <c r="K443" s="627"/>
      <c r="L443" s="457">
        <f>SUM(L439:L442)</f>
        <v>0</v>
      </c>
      <c r="M443" s="524">
        <f>SUM(M439:M442)</f>
        <v>0</v>
      </c>
      <c r="N443" s="525">
        <f>SUM(N439:N442)</f>
        <v>0</v>
      </c>
      <c r="O443" s="525">
        <f>SUM(O439:O442)</f>
        <v>0</v>
      </c>
      <c r="P443" s="524">
        <f>SUM(P439:P442)</f>
        <v>187738</v>
      </c>
      <c r="Q443" s="524">
        <f>SUM(Q439:Q442)</f>
        <v>192583</v>
      </c>
      <c r="R443" s="524">
        <f>SUM(R439:R442)</f>
        <v>199541</v>
      </c>
      <c r="S443" s="524">
        <f>SUM(S439:S442)</f>
        <v>208661</v>
      </c>
      <c r="T443" s="524">
        <f>SUM(T439:T442)</f>
        <v>216541</v>
      </c>
    </row>
    <row r="444" spans="1:45" ht="6.95" customHeight="1">
      <c r="A444" s="573"/>
      <c r="B444" s="572"/>
      <c r="C444" s="572"/>
      <c r="D444" s="573"/>
      <c r="E444" s="572"/>
      <c r="F444" s="572"/>
      <c r="G444" s="571"/>
      <c r="H444" s="571"/>
      <c r="I444" s="571"/>
      <c r="J444" s="571"/>
      <c r="K444" s="571"/>
      <c r="L444" s="237"/>
      <c r="M444" s="258"/>
      <c r="N444" s="177"/>
      <c r="O444" s="177"/>
      <c r="P444" s="258"/>
      <c r="Q444" s="258"/>
      <c r="R444" s="258"/>
      <c r="S444" s="258"/>
      <c r="T444" s="258"/>
    </row>
    <row r="445" spans="1:45" ht="24" customHeight="1">
      <c r="A445" s="573" t="s">
        <v>1393</v>
      </c>
      <c r="B445" s="572"/>
      <c r="C445" s="572"/>
      <c r="D445" s="573" t="s">
        <v>1283</v>
      </c>
      <c r="E445" s="572"/>
      <c r="F445" s="572"/>
      <c r="G445" s="571"/>
      <c r="H445" s="571"/>
      <c r="I445" s="571"/>
      <c r="J445" s="571"/>
      <c r="K445" s="571"/>
      <c r="L445" s="237">
        <v>0</v>
      </c>
      <c r="M445" s="258">
        <v>0</v>
      </c>
      <c r="N445" s="177">
        <v>0</v>
      </c>
      <c r="O445" s="177">
        <v>0</v>
      </c>
      <c r="P445" s="258">
        <v>8707478</v>
      </c>
      <c r="Q445" s="258">
        <v>0</v>
      </c>
      <c r="R445" s="258">
        <v>15098273</v>
      </c>
      <c r="S445" s="258">
        <v>0</v>
      </c>
      <c r="T445" s="258">
        <v>0</v>
      </c>
    </row>
    <row r="446" spans="1:45" ht="24" customHeight="1">
      <c r="A446" s="573" t="s">
        <v>1394</v>
      </c>
      <c r="B446" s="572"/>
      <c r="C446" s="572"/>
      <c r="D446" s="573" t="s">
        <v>1151</v>
      </c>
      <c r="E446" s="572"/>
      <c r="F446" s="572"/>
      <c r="G446" s="572"/>
      <c r="H446" s="572"/>
      <c r="I446" s="572"/>
      <c r="J446" s="572"/>
      <c r="K446" s="572"/>
      <c r="L446" s="237">
        <v>0</v>
      </c>
      <c r="M446" s="258">
        <v>0</v>
      </c>
      <c r="N446" s="177">
        <v>0</v>
      </c>
      <c r="O446" s="177">
        <v>0</v>
      </c>
      <c r="P446" s="258">
        <v>304209</v>
      </c>
      <c r="Q446" s="258">
        <v>715401</v>
      </c>
      <c r="R446" s="258">
        <v>717960</v>
      </c>
      <c r="S446" s="258">
        <v>1145189</v>
      </c>
      <c r="T446" s="258">
        <v>1143878</v>
      </c>
    </row>
    <row r="447" spans="1:45" ht="24" customHeight="1">
      <c r="A447" s="590" t="s">
        <v>1457</v>
      </c>
      <c r="B447" s="589"/>
      <c r="C447" s="589"/>
      <c r="D447" s="590" t="s">
        <v>984</v>
      </c>
      <c r="E447" s="589"/>
      <c r="F447" s="589"/>
      <c r="G447" s="589"/>
      <c r="H447" s="589"/>
      <c r="I447" s="589"/>
      <c r="J447" s="589"/>
      <c r="K447" s="589"/>
      <c r="L447" s="237">
        <v>0</v>
      </c>
      <c r="M447" s="258">
        <v>0</v>
      </c>
      <c r="N447" s="177">
        <v>0</v>
      </c>
      <c r="O447" s="177">
        <v>0</v>
      </c>
      <c r="P447" s="258">
        <v>384824</v>
      </c>
      <c r="Q447" s="258">
        <v>0</v>
      </c>
      <c r="R447" s="258">
        <v>0</v>
      </c>
      <c r="S447" s="258">
        <v>0</v>
      </c>
      <c r="T447" s="258">
        <v>0</v>
      </c>
    </row>
    <row r="448" spans="1:45" ht="24" customHeight="1">
      <c r="A448" s="601" t="s">
        <v>1448</v>
      </c>
      <c r="B448" s="600"/>
      <c r="C448" s="600"/>
      <c r="D448" s="601" t="s">
        <v>1450</v>
      </c>
      <c r="E448" s="600"/>
      <c r="F448" s="600"/>
      <c r="G448" s="600"/>
      <c r="H448" s="600"/>
      <c r="I448" s="600"/>
      <c r="J448" s="600"/>
      <c r="K448" s="600"/>
      <c r="L448" s="237">
        <v>0</v>
      </c>
      <c r="M448" s="258">
        <v>0</v>
      </c>
      <c r="N448" s="177">
        <v>0</v>
      </c>
      <c r="O448" s="177">
        <v>0</v>
      </c>
      <c r="P448" s="258">
        <v>0</v>
      </c>
      <c r="Q448" s="258">
        <v>0</v>
      </c>
      <c r="R448" s="258">
        <v>0</v>
      </c>
      <c r="S448" s="258">
        <v>348819</v>
      </c>
      <c r="T448" s="258">
        <v>347689</v>
      </c>
    </row>
    <row r="449" spans="1:32" ht="24" customHeight="1">
      <c r="A449" s="601" t="s">
        <v>1449</v>
      </c>
      <c r="B449" s="600"/>
      <c r="C449" s="600"/>
      <c r="D449" s="601" t="s">
        <v>197</v>
      </c>
      <c r="E449" s="600"/>
      <c r="F449" s="600"/>
      <c r="G449" s="600"/>
      <c r="H449" s="600"/>
      <c r="I449" s="600"/>
      <c r="J449" s="600"/>
      <c r="K449" s="600"/>
      <c r="L449" s="241">
        <v>0</v>
      </c>
      <c r="M449" s="287">
        <v>0</v>
      </c>
      <c r="N449" s="180">
        <v>0</v>
      </c>
      <c r="O449" s="180">
        <v>0</v>
      </c>
      <c r="P449" s="287">
        <v>0</v>
      </c>
      <c r="Q449" s="287">
        <v>0</v>
      </c>
      <c r="R449" s="287">
        <v>0</v>
      </c>
      <c r="S449" s="287">
        <v>234141</v>
      </c>
      <c r="T449" s="287">
        <v>233383</v>
      </c>
    </row>
    <row r="450" spans="1:32" ht="24" customHeight="1">
      <c r="A450" s="627" t="s">
        <v>604</v>
      </c>
      <c r="B450" s="627"/>
      <c r="C450" s="627"/>
      <c r="D450" s="627"/>
      <c r="E450" s="627"/>
      <c r="F450" s="627"/>
      <c r="G450" s="627"/>
      <c r="H450" s="627"/>
      <c r="I450" s="627"/>
      <c r="J450" s="627"/>
      <c r="K450" s="627"/>
      <c r="L450" s="457">
        <f>SUM(L445:L449)</f>
        <v>0</v>
      </c>
      <c r="M450" s="457">
        <f>SUM(M445:M449)</f>
        <v>0</v>
      </c>
      <c r="N450" s="454">
        <f>SUM(N445:N449)</f>
        <v>0</v>
      </c>
      <c r="O450" s="454">
        <f>SUM(O445:O449)</f>
        <v>0</v>
      </c>
      <c r="P450" s="457">
        <f>SUM(P445:P449)</f>
        <v>9396511</v>
      </c>
      <c r="Q450" s="457">
        <f t="shared" ref="Q450:T450" si="30">SUM(Q445:Q449)</f>
        <v>715401</v>
      </c>
      <c r="R450" s="457">
        <f t="shared" si="30"/>
        <v>15816233</v>
      </c>
      <c r="S450" s="457">
        <f t="shared" si="30"/>
        <v>1728149</v>
      </c>
      <c r="T450" s="457">
        <f t="shared" si="30"/>
        <v>1724950</v>
      </c>
    </row>
    <row r="451" spans="1:32" ht="15" customHeight="1">
      <c r="A451" s="572"/>
      <c r="B451" s="572"/>
      <c r="C451" s="572"/>
      <c r="D451" s="572"/>
      <c r="E451" s="572"/>
      <c r="F451" s="572"/>
      <c r="G451" s="572"/>
      <c r="H451" s="572"/>
      <c r="I451" s="572"/>
      <c r="J451" s="572"/>
      <c r="K451" s="572"/>
      <c r="L451" s="243"/>
      <c r="M451" s="414"/>
      <c r="N451" s="181"/>
      <c r="O451" s="181"/>
      <c r="P451" s="236"/>
      <c r="Q451" s="236"/>
      <c r="R451" s="236"/>
      <c r="S451" s="236"/>
      <c r="T451" s="236"/>
    </row>
    <row r="452" spans="1:32" s="572" customFormat="1" ht="24" customHeight="1">
      <c r="A452" s="627" t="s">
        <v>1412</v>
      </c>
      <c r="B452" s="627"/>
      <c r="C452" s="627"/>
      <c r="D452" s="627"/>
      <c r="E452" s="627"/>
      <c r="F452" s="627"/>
      <c r="G452" s="627"/>
      <c r="H452" s="627"/>
      <c r="I452" s="627"/>
      <c r="J452" s="627"/>
      <c r="K452" s="627"/>
      <c r="L452" s="455">
        <f>L443+L450</f>
        <v>0</v>
      </c>
      <c r="M452" s="455">
        <f>M443+M450</f>
        <v>0</v>
      </c>
      <c r="N452" s="456">
        <f>N443+N450</f>
        <v>0</v>
      </c>
      <c r="O452" s="456">
        <f>O443+O450</f>
        <v>0</v>
      </c>
      <c r="P452" s="455">
        <f>P443+P450</f>
        <v>9584249</v>
      </c>
      <c r="Q452" s="455">
        <f>Q443+Q450</f>
        <v>907984</v>
      </c>
      <c r="R452" s="455">
        <f>R443+R450</f>
        <v>16015774</v>
      </c>
      <c r="S452" s="455">
        <f>S443+S450</f>
        <v>1936810</v>
      </c>
      <c r="T452" s="455">
        <f>T443+T450</f>
        <v>1941491</v>
      </c>
      <c r="U452" s="224"/>
      <c r="V452" s="224"/>
      <c r="W452" s="224"/>
      <c r="X452" s="224"/>
      <c r="Y452" s="224"/>
      <c r="Z452" s="224"/>
      <c r="AA452" s="224"/>
      <c r="AB452" s="224"/>
      <c r="AC452" s="224"/>
      <c r="AD452" s="224"/>
      <c r="AE452" s="224"/>
      <c r="AF452" s="224"/>
    </row>
    <row r="453" spans="1:32" ht="15" customHeight="1">
      <c r="A453" s="572"/>
      <c r="B453" s="572"/>
      <c r="C453" s="572"/>
      <c r="D453" s="572"/>
      <c r="E453" s="572"/>
      <c r="F453" s="572"/>
      <c r="G453" s="572"/>
      <c r="H453" s="572"/>
      <c r="I453" s="572"/>
      <c r="J453" s="572"/>
      <c r="K453" s="572"/>
      <c r="L453" s="243"/>
      <c r="M453" s="243"/>
      <c r="N453" s="181"/>
      <c r="O453" s="181"/>
      <c r="P453" s="236"/>
      <c r="Q453" s="236"/>
      <c r="R453" s="236"/>
      <c r="S453" s="236"/>
      <c r="T453" s="236"/>
    </row>
    <row r="454" spans="1:32" ht="24" customHeight="1">
      <c r="A454" s="104" t="s">
        <v>1388</v>
      </c>
      <c r="B454" s="572"/>
      <c r="C454" s="572"/>
      <c r="D454" s="572"/>
      <c r="E454" s="572"/>
      <c r="F454" s="572"/>
      <c r="G454" s="572"/>
      <c r="H454" s="572"/>
      <c r="I454" s="572"/>
      <c r="J454" s="572"/>
      <c r="K454" s="572"/>
      <c r="L454" s="243"/>
      <c r="M454" s="414"/>
      <c r="N454" s="181"/>
      <c r="O454" s="181"/>
      <c r="P454" s="236"/>
      <c r="Q454" s="236"/>
      <c r="R454" s="236"/>
      <c r="S454" s="236"/>
      <c r="T454" s="236"/>
    </row>
    <row r="455" spans="1:32" ht="24" customHeight="1">
      <c r="A455" s="581" t="s">
        <v>1416</v>
      </c>
      <c r="B455" s="580"/>
      <c r="C455" s="580"/>
      <c r="D455" s="581" t="s">
        <v>747</v>
      </c>
      <c r="E455" s="580"/>
      <c r="F455" s="580"/>
      <c r="G455" s="580"/>
      <c r="H455" s="580"/>
      <c r="I455" s="580"/>
      <c r="J455" s="580"/>
      <c r="K455" s="580"/>
      <c r="L455" s="450">
        <v>0</v>
      </c>
      <c r="M455" s="451">
        <v>0</v>
      </c>
      <c r="N455" s="452">
        <v>0</v>
      </c>
      <c r="O455" s="452">
        <v>0</v>
      </c>
      <c r="P455" s="451">
        <v>50117</v>
      </c>
      <c r="Q455" s="451">
        <v>51245</v>
      </c>
      <c r="R455" s="451">
        <v>52526</v>
      </c>
      <c r="S455" s="451">
        <v>54102</v>
      </c>
      <c r="T455" s="451">
        <v>55725</v>
      </c>
    </row>
    <row r="456" spans="1:32" ht="24" customHeight="1">
      <c r="A456" s="581" t="s">
        <v>1417</v>
      </c>
      <c r="B456" s="580"/>
      <c r="C456" s="580"/>
      <c r="D456" s="581" t="s">
        <v>8</v>
      </c>
      <c r="E456" s="580"/>
      <c r="F456" s="580"/>
      <c r="G456" s="580"/>
      <c r="H456" s="580"/>
      <c r="I456" s="580"/>
      <c r="J456" s="580"/>
      <c r="K456" s="580"/>
      <c r="L456" s="328">
        <v>0</v>
      </c>
      <c r="M456" s="292">
        <v>0</v>
      </c>
      <c r="N456" s="569">
        <v>0</v>
      </c>
      <c r="O456" s="569">
        <v>0</v>
      </c>
      <c r="P456" s="292">
        <v>5216</v>
      </c>
      <c r="Q456" s="258">
        <v>5868</v>
      </c>
      <c r="R456" s="258">
        <v>6167</v>
      </c>
      <c r="S456" s="258">
        <v>6492</v>
      </c>
      <c r="T456" s="258">
        <v>6687</v>
      </c>
    </row>
    <row r="457" spans="1:32" ht="24" customHeight="1">
      <c r="A457" s="581" t="s">
        <v>1418</v>
      </c>
      <c r="B457" s="582"/>
      <c r="C457" s="582"/>
      <c r="D457" s="581" t="s">
        <v>9</v>
      </c>
      <c r="E457" s="582"/>
      <c r="F457" s="582"/>
      <c r="G457" s="582"/>
      <c r="H457" s="582"/>
      <c r="I457" s="582"/>
      <c r="J457" s="582"/>
      <c r="K457" s="582"/>
      <c r="L457" s="328">
        <v>0</v>
      </c>
      <c r="M457" s="292">
        <v>0</v>
      </c>
      <c r="N457" s="569">
        <v>0</v>
      </c>
      <c r="O457" s="569">
        <v>0</v>
      </c>
      <c r="P457" s="292">
        <v>3547</v>
      </c>
      <c r="Q457" s="245">
        <v>3627</v>
      </c>
      <c r="R457" s="245">
        <v>3718</v>
      </c>
      <c r="S457" s="245">
        <v>3830</v>
      </c>
      <c r="T457" s="245">
        <v>3945</v>
      </c>
    </row>
    <row r="458" spans="1:32" ht="24" customHeight="1">
      <c r="A458" s="581" t="s">
        <v>1419</v>
      </c>
      <c r="B458" s="582"/>
      <c r="C458" s="582"/>
      <c r="D458" s="581" t="s">
        <v>13</v>
      </c>
      <c r="E458" s="582"/>
      <c r="F458" s="582"/>
      <c r="G458" s="582"/>
      <c r="H458" s="582"/>
      <c r="I458" s="582"/>
      <c r="J458" s="582"/>
      <c r="K458" s="582"/>
      <c r="L458" s="328">
        <v>0</v>
      </c>
      <c r="M458" s="292">
        <v>0</v>
      </c>
      <c r="N458" s="569">
        <v>0</v>
      </c>
      <c r="O458" s="569">
        <v>0</v>
      </c>
      <c r="P458" s="292">
        <v>21690</v>
      </c>
      <c r="Q458" s="258">
        <v>23425</v>
      </c>
      <c r="R458" s="258">
        <v>25299</v>
      </c>
      <c r="S458" s="258">
        <v>27323</v>
      </c>
      <c r="T458" s="258">
        <v>29509</v>
      </c>
    </row>
    <row r="459" spans="1:32" ht="24" customHeight="1">
      <c r="A459" s="581" t="s">
        <v>1420</v>
      </c>
      <c r="B459" s="582"/>
      <c r="C459" s="582"/>
      <c r="D459" s="581" t="s">
        <v>163</v>
      </c>
      <c r="E459" s="582"/>
      <c r="F459" s="582"/>
      <c r="G459" s="582"/>
      <c r="H459" s="582"/>
      <c r="I459" s="582"/>
      <c r="J459" s="582"/>
      <c r="K459" s="582"/>
      <c r="L459" s="328">
        <v>0</v>
      </c>
      <c r="M459" s="292">
        <v>0</v>
      </c>
      <c r="N459" s="569">
        <v>0</v>
      </c>
      <c r="O459" s="569">
        <v>0</v>
      </c>
      <c r="P459" s="292">
        <v>109</v>
      </c>
      <c r="Q459" s="258">
        <v>110</v>
      </c>
      <c r="R459" s="258">
        <v>111</v>
      </c>
      <c r="S459" s="258">
        <v>112</v>
      </c>
      <c r="T459" s="258">
        <v>113</v>
      </c>
    </row>
    <row r="460" spans="1:32" ht="24" customHeight="1">
      <c r="A460" s="581" t="s">
        <v>1421</v>
      </c>
      <c r="B460" s="582"/>
      <c r="C460" s="582"/>
      <c r="D460" s="581" t="s">
        <v>472</v>
      </c>
      <c r="E460" s="582"/>
      <c r="F460" s="582"/>
      <c r="G460" s="582"/>
      <c r="H460" s="582"/>
      <c r="I460" s="582"/>
      <c r="J460" s="582"/>
      <c r="K460" s="582"/>
      <c r="L460" s="328">
        <v>0</v>
      </c>
      <c r="M460" s="292">
        <v>0</v>
      </c>
      <c r="N460" s="569">
        <v>0</v>
      </c>
      <c r="O460" s="569">
        <v>0</v>
      </c>
      <c r="P460" s="292">
        <v>1352</v>
      </c>
      <c r="Q460" s="258">
        <v>1420</v>
      </c>
      <c r="R460" s="258">
        <v>1491</v>
      </c>
      <c r="S460" s="258">
        <v>1566</v>
      </c>
      <c r="T460" s="258">
        <v>1644</v>
      </c>
    </row>
    <row r="461" spans="1:32" ht="24" customHeight="1">
      <c r="A461" s="581" t="s">
        <v>1422</v>
      </c>
      <c r="B461" s="582"/>
      <c r="C461" s="582"/>
      <c r="D461" s="581" t="s">
        <v>474</v>
      </c>
      <c r="E461" s="582"/>
      <c r="F461" s="582"/>
      <c r="G461" s="582"/>
      <c r="H461" s="582"/>
      <c r="I461" s="582"/>
      <c r="J461" s="582"/>
      <c r="K461" s="582"/>
      <c r="L461" s="328">
        <v>0</v>
      </c>
      <c r="M461" s="292">
        <v>0</v>
      </c>
      <c r="N461" s="569">
        <v>0</v>
      </c>
      <c r="O461" s="569">
        <v>0</v>
      </c>
      <c r="P461" s="292">
        <v>197</v>
      </c>
      <c r="Q461" s="258">
        <v>203</v>
      </c>
      <c r="R461" s="258">
        <v>209</v>
      </c>
      <c r="S461" s="258">
        <v>215</v>
      </c>
      <c r="T461" s="258">
        <v>221</v>
      </c>
    </row>
    <row r="462" spans="1:32" ht="24" customHeight="1">
      <c r="A462" s="592" t="s">
        <v>1439</v>
      </c>
      <c r="B462" s="593"/>
      <c r="C462" s="593"/>
      <c r="D462" s="592" t="s">
        <v>1440</v>
      </c>
      <c r="E462" s="593"/>
      <c r="F462" s="593"/>
      <c r="G462" s="593"/>
      <c r="H462" s="593"/>
      <c r="I462" s="593"/>
      <c r="J462" s="593"/>
      <c r="K462" s="593"/>
      <c r="L462" s="328">
        <v>0</v>
      </c>
      <c r="M462" s="292">
        <v>0</v>
      </c>
      <c r="N462" s="569">
        <v>0</v>
      </c>
      <c r="O462" s="569">
        <v>0</v>
      </c>
      <c r="P462" s="292">
        <v>82478</v>
      </c>
      <c r="Q462" s="258">
        <v>0</v>
      </c>
      <c r="R462" s="258">
        <v>42022</v>
      </c>
      <c r="S462" s="258">
        <v>0</v>
      </c>
      <c r="T462" s="258">
        <v>0</v>
      </c>
    </row>
    <row r="463" spans="1:32" ht="24" customHeight="1">
      <c r="A463" s="581" t="s">
        <v>1430</v>
      </c>
      <c r="B463" s="582"/>
      <c r="C463" s="582"/>
      <c r="D463" s="581" t="s">
        <v>1100</v>
      </c>
      <c r="E463" s="582"/>
      <c r="F463" s="582"/>
      <c r="G463" s="582"/>
      <c r="H463" s="582"/>
      <c r="I463" s="582"/>
      <c r="J463" s="582"/>
      <c r="K463" s="582"/>
      <c r="L463" s="328">
        <v>0</v>
      </c>
      <c r="M463" s="292">
        <v>0</v>
      </c>
      <c r="N463" s="569">
        <v>0</v>
      </c>
      <c r="O463" s="569">
        <v>0</v>
      </c>
      <c r="P463" s="292">
        <v>0</v>
      </c>
      <c r="Q463" s="258">
        <v>0</v>
      </c>
      <c r="R463" s="258">
        <v>2010</v>
      </c>
      <c r="S463" s="258">
        <v>0</v>
      </c>
      <c r="T463" s="258">
        <v>0</v>
      </c>
    </row>
    <row r="464" spans="1:32" ht="24" customHeight="1">
      <c r="A464" s="581" t="s">
        <v>1425</v>
      </c>
      <c r="B464" s="582"/>
      <c r="C464" s="582"/>
      <c r="D464" s="102" t="s">
        <v>1048</v>
      </c>
      <c r="E464" s="582"/>
      <c r="F464" s="582"/>
      <c r="G464" s="582"/>
      <c r="H464" s="582"/>
      <c r="I464" s="582"/>
      <c r="J464" s="582"/>
      <c r="K464" s="582"/>
      <c r="L464" s="328">
        <v>0</v>
      </c>
      <c r="M464" s="292">
        <v>0</v>
      </c>
      <c r="N464" s="569">
        <v>0</v>
      </c>
      <c r="O464" s="569">
        <v>0</v>
      </c>
      <c r="P464" s="258">
        <v>65510</v>
      </c>
      <c r="Q464" s="258">
        <v>68686</v>
      </c>
      <c r="R464" s="258">
        <v>72020</v>
      </c>
      <c r="S464" s="258">
        <v>75521</v>
      </c>
      <c r="T464" s="258">
        <v>79197</v>
      </c>
    </row>
    <row r="465" spans="1:20" ht="24" customHeight="1">
      <c r="A465" s="573" t="s">
        <v>1395</v>
      </c>
      <c r="B465" s="572"/>
      <c r="C465" s="572"/>
      <c r="D465" s="573" t="s">
        <v>568</v>
      </c>
      <c r="E465" s="572"/>
      <c r="F465" s="572"/>
      <c r="G465" s="572"/>
      <c r="H465" s="572"/>
      <c r="I465" s="572"/>
      <c r="J465" s="572"/>
      <c r="K465" s="572"/>
      <c r="L465" s="328">
        <v>0</v>
      </c>
      <c r="M465" s="292">
        <v>0</v>
      </c>
      <c r="N465" s="569">
        <v>0</v>
      </c>
      <c r="O465" s="569">
        <v>0</v>
      </c>
      <c r="P465" s="292">
        <v>160000</v>
      </c>
      <c r="Q465" s="292">
        <v>85000</v>
      </c>
      <c r="R465" s="292">
        <v>85000</v>
      </c>
      <c r="S465" s="292">
        <v>85000</v>
      </c>
      <c r="T465" s="292">
        <v>85000</v>
      </c>
    </row>
    <row r="466" spans="1:20" ht="24" customHeight="1">
      <c r="A466" s="573" t="s">
        <v>1396</v>
      </c>
      <c r="B466" s="572"/>
      <c r="C466" s="572"/>
      <c r="D466" s="338" t="s">
        <v>155</v>
      </c>
      <c r="E466" s="174"/>
      <c r="F466" s="174"/>
      <c r="G466" s="174"/>
      <c r="H466" s="572"/>
      <c r="I466" s="572"/>
      <c r="J466" s="572"/>
      <c r="K466" s="572"/>
      <c r="L466" s="237">
        <v>0</v>
      </c>
      <c r="M466" s="258">
        <v>0</v>
      </c>
      <c r="N466" s="177">
        <v>0</v>
      </c>
      <c r="O466" s="177">
        <v>0</v>
      </c>
      <c r="P466" s="221">
        <v>2000</v>
      </c>
      <c r="Q466" s="221">
        <v>2000</v>
      </c>
      <c r="R466" s="221">
        <v>2000</v>
      </c>
      <c r="S466" s="221">
        <v>2000</v>
      </c>
      <c r="T466" s="221">
        <v>2000</v>
      </c>
    </row>
    <row r="467" spans="1:20" ht="24" customHeight="1">
      <c r="A467" s="573" t="s">
        <v>1397</v>
      </c>
      <c r="B467" s="572"/>
      <c r="C467" s="572"/>
      <c r="D467" s="573" t="s">
        <v>569</v>
      </c>
      <c r="E467" s="572"/>
      <c r="F467" s="572"/>
      <c r="G467" s="572"/>
      <c r="H467" s="572"/>
      <c r="I467" s="572"/>
      <c r="J467" s="572"/>
      <c r="K467" s="572"/>
      <c r="L467" s="237">
        <v>0</v>
      </c>
      <c r="M467" s="258">
        <v>0</v>
      </c>
      <c r="N467" s="177">
        <v>0</v>
      </c>
      <c r="O467" s="177">
        <v>0</v>
      </c>
      <c r="P467" s="221">
        <v>25000</v>
      </c>
      <c r="Q467" s="221">
        <v>25000</v>
      </c>
      <c r="R467" s="221">
        <v>25000</v>
      </c>
      <c r="S467" s="221">
        <v>25000</v>
      </c>
      <c r="T467" s="221">
        <v>25000</v>
      </c>
    </row>
    <row r="468" spans="1:20" ht="24" customHeight="1">
      <c r="A468" s="573" t="s">
        <v>1398</v>
      </c>
      <c r="B468" s="572"/>
      <c r="C468" s="572"/>
      <c r="D468" s="573" t="s">
        <v>1285</v>
      </c>
      <c r="E468" s="572"/>
      <c r="F468" s="572"/>
      <c r="G468" s="572"/>
      <c r="H468" s="572"/>
      <c r="I468" s="572"/>
      <c r="J468" s="572"/>
      <c r="K468" s="572"/>
      <c r="L468" s="237">
        <v>0</v>
      </c>
      <c r="M468" s="258">
        <v>0</v>
      </c>
      <c r="N468" s="177">
        <v>0</v>
      </c>
      <c r="O468" s="177">
        <v>0</v>
      </c>
      <c r="P468" s="258">
        <v>6980000</v>
      </c>
      <c r="Q468" s="258">
        <v>0</v>
      </c>
      <c r="R468" s="258">
        <v>0</v>
      </c>
      <c r="S468" s="258">
        <v>0</v>
      </c>
      <c r="T468" s="258">
        <v>0</v>
      </c>
    </row>
    <row r="469" spans="1:20" ht="24" customHeight="1">
      <c r="A469" s="592" t="s">
        <v>1446</v>
      </c>
      <c r="B469" s="593"/>
      <c r="C469" s="593"/>
      <c r="D469" s="592" t="s">
        <v>1447</v>
      </c>
      <c r="E469" s="593"/>
      <c r="F469" s="593"/>
      <c r="G469" s="593"/>
      <c r="H469" s="593"/>
      <c r="I469" s="593"/>
      <c r="J469" s="593"/>
      <c r="K469" s="593"/>
      <c r="L469" s="237">
        <v>0</v>
      </c>
      <c r="M469" s="258">
        <v>0</v>
      </c>
      <c r="N469" s="177">
        <v>0</v>
      </c>
      <c r="O469" s="177">
        <v>0</v>
      </c>
      <c r="P469" s="258">
        <v>0</v>
      </c>
      <c r="Q469" s="258">
        <v>0</v>
      </c>
      <c r="R469" s="258">
        <v>15056251</v>
      </c>
      <c r="S469" s="258">
        <v>0</v>
      </c>
      <c r="T469" s="258">
        <v>0</v>
      </c>
    </row>
    <row r="470" spans="1:20" ht="24" customHeight="1">
      <c r="A470" s="6" t="s">
        <v>1282</v>
      </c>
      <c r="B470" s="571"/>
      <c r="C470" s="571"/>
      <c r="D470" s="573"/>
      <c r="E470" s="571"/>
      <c r="F470" s="571"/>
      <c r="G470" s="571"/>
      <c r="H470" s="571"/>
      <c r="I470" s="571"/>
      <c r="J470" s="571"/>
      <c r="K470" s="571"/>
      <c r="L470" s="237"/>
      <c r="M470" s="258"/>
      <c r="N470" s="177"/>
      <c r="O470" s="177"/>
      <c r="P470" s="221"/>
      <c r="Q470" s="221"/>
      <c r="R470" s="221"/>
      <c r="S470" s="221"/>
      <c r="T470" s="221"/>
    </row>
    <row r="471" spans="1:20" ht="24" customHeight="1">
      <c r="A471" s="573" t="s">
        <v>1405</v>
      </c>
      <c r="B471" s="571"/>
      <c r="C471" s="571"/>
      <c r="D471" s="573" t="s">
        <v>825</v>
      </c>
      <c r="E471" s="571"/>
      <c r="F471" s="571"/>
      <c r="G471" s="571"/>
      <c r="H471" s="571"/>
      <c r="I471" s="571"/>
      <c r="J471" s="571"/>
      <c r="K471" s="571"/>
      <c r="L471" s="237">
        <v>0</v>
      </c>
      <c r="M471" s="258">
        <v>0</v>
      </c>
      <c r="N471" s="177">
        <v>0</v>
      </c>
      <c r="O471" s="177">
        <v>0</v>
      </c>
      <c r="P471" s="258">
        <v>0</v>
      </c>
      <c r="Q471" s="258">
        <v>315000</v>
      </c>
      <c r="R471" s="258">
        <v>325000</v>
      </c>
      <c r="S471" s="258">
        <v>330000</v>
      </c>
      <c r="T471" s="258">
        <v>340000</v>
      </c>
    </row>
    <row r="472" spans="1:20" ht="24" customHeight="1">
      <c r="A472" s="573" t="s">
        <v>1406</v>
      </c>
      <c r="B472" s="571"/>
      <c r="C472" s="571"/>
      <c r="D472" s="573" t="s">
        <v>250</v>
      </c>
      <c r="E472" s="571"/>
      <c r="F472" s="571"/>
      <c r="G472" s="571"/>
      <c r="H472" s="571"/>
      <c r="I472" s="571"/>
      <c r="J472" s="571"/>
      <c r="K472" s="571"/>
      <c r="L472" s="237">
        <v>0</v>
      </c>
      <c r="M472" s="258">
        <v>0</v>
      </c>
      <c r="N472" s="177">
        <v>0</v>
      </c>
      <c r="O472" s="177">
        <v>0</v>
      </c>
      <c r="P472" s="258">
        <v>157033</v>
      </c>
      <c r="Q472" s="258">
        <v>291400</v>
      </c>
      <c r="R472" s="258">
        <v>281950</v>
      </c>
      <c r="S472" s="258">
        <v>272200</v>
      </c>
      <c r="T472" s="258">
        <v>262300</v>
      </c>
    </row>
    <row r="473" spans="1:20" ht="24" customHeight="1">
      <c r="A473" s="6" t="s">
        <v>1443</v>
      </c>
      <c r="B473" s="591"/>
      <c r="C473" s="591"/>
      <c r="D473" s="592"/>
      <c r="E473" s="591"/>
      <c r="F473" s="591"/>
      <c r="G473" s="591"/>
      <c r="H473" s="591"/>
      <c r="I473" s="591"/>
      <c r="J473" s="591"/>
      <c r="K473" s="591"/>
      <c r="L473" s="241"/>
      <c r="M473" s="287"/>
      <c r="N473" s="180"/>
      <c r="O473" s="180"/>
      <c r="P473" s="287"/>
      <c r="Q473" s="287"/>
      <c r="R473" s="287"/>
      <c r="S473" s="287"/>
      <c r="T473" s="287"/>
    </row>
    <row r="474" spans="1:20" ht="24" customHeight="1">
      <c r="A474" s="592" t="s">
        <v>1444</v>
      </c>
      <c r="B474" s="591"/>
      <c r="C474" s="591"/>
      <c r="D474" s="592" t="s">
        <v>825</v>
      </c>
      <c r="E474" s="591"/>
      <c r="F474" s="591"/>
      <c r="G474" s="591"/>
      <c r="H474" s="591"/>
      <c r="I474" s="591"/>
      <c r="J474" s="591"/>
      <c r="K474" s="591"/>
      <c r="L474" s="237">
        <v>0</v>
      </c>
      <c r="M474" s="258">
        <v>0</v>
      </c>
      <c r="N474" s="177">
        <v>0</v>
      </c>
      <c r="O474" s="177">
        <v>0</v>
      </c>
      <c r="P474" s="258">
        <v>0</v>
      </c>
      <c r="Q474" s="258">
        <v>0</v>
      </c>
      <c r="R474" s="258">
        <v>0</v>
      </c>
      <c r="S474" s="258">
        <v>285000</v>
      </c>
      <c r="T474" s="258">
        <v>510000</v>
      </c>
    </row>
    <row r="475" spans="1:20" ht="24" customHeight="1">
      <c r="A475" s="592" t="s">
        <v>1445</v>
      </c>
      <c r="B475" s="591"/>
      <c r="C475" s="591"/>
      <c r="D475" s="592" t="s">
        <v>250</v>
      </c>
      <c r="E475" s="591"/>
      <c r="F475" s="591"/>
      <c r="G475" s="591"/>
      <c r="H475" s="591"/>
      <c r="I475" s="591"/>
      <c r="J475" s="591"/>
      <c r="K475" s="591"/>
      <c r="L475" s="241">
        <v>0</v>
      </c>
      <c r="M475" s="287">
        <v>0</v>
      </c>
      <c r="N475" s="180">
        <v>0</v>
      </c>
      <c r="O475" s="180">
        <v>0</v>
      </c>
      <c r="P475" s="287">
        <v>0</v>
      </c>
      <c r="Q475" s="287">
        <v>0</v>
      </c>
      <c r="R475" s="287">
        <v>0</v>
      </c>
      <c r="S475" s="287">
        <v>733449</v>
      </c>
      <c r="T475" s="287">
        <v>505150</v>
      </c>
    </row>
    <row r="476" spans="1:20" ht="24" customHeight="1">
      <c r="A476" s="627" t="s">
        <v>1388</v>
      </c>
      <c r="B476" s="627"/>
      <c r="C476" s="627"/>
      <c r="D476" s="627"/>
      <c r="E476" s="627"/>
      <c r="F476" s="627"/>
      <c r="G476" s="627"/>
      <c r="H476" s="627"/>
      <c r="I476" s="627"/>
      <c r="J476" s="627"/>
      <c r="K476" s="627"/>
      <c r="L476" s="457">
        <f>SUM(L455:L475)</f>
        <v>0</v>
      </c>
      <c r="M476" s="457">
        <f>SUM(M455:M475)</f>
        <v>0</v>
      </c>
      <c r="N476" s="525">
        <f t="shared" ref="N476:O476" si="31">SUM(N455:N475)</f>
        <v>0</v>
      </c>
      <c r="O476" s="525">
        <f t="shared" si="31"/>
        <v>0</v>
      </c>
      <c r="P476" s="457">
        <f t="shared" ref="P476:T476" si="32">SUM(P455:P475)</f>
        <v>7554249</v>
      </c>
      <c r="Q476" s="457">
        <f t="shared" si="32"/>
        <v>872984</v>
      </c>
      <c r="R476" s="457">
        <f t="shared" si="32"/>
        <v>15980774</v>
      </c>
      <c r="S476" s="457">
        <f t="shared" si="32"/>
        <v>1901810</v>
      </c>
      <c r="T476" s="457">
        <f t="shared" si="32"/>
        <v>1906491</v>
      </c>
    </row>
    <row r="477" spans="1:20" ht="6.95" customHeight="1">
      <c r="A477" s="573"/>
      <c r="B477" s="572"/>
      <c r="C477" s="572"/>
      <c r="D477" s="573"/>
      <c r="E477" s="572"/>
      <c r="F477" s="572"/>
      <c r="G477" s="572"/>
      <c r="H477" s="572"/>
      <c r="I477" s="572"/>
      <c r="J477" s="572"/>
      <c r="K477" s="572"/>
      <c r="L477" s="237"/>
      <c r="M477" s="258"/>
      <c r="N477" s="177"/>
      <c r="O477" s="177"/>
      <c r="P477" s="258"/>
      <c r="Q477" s="258"/>
      <c r="R477" s="258"/>
      <c r="S477" s="258"/>
      <c r="T477" s="258"/>
    </row>
    <row r="478" spans="1:20" ht="24" customHeight="1">
      <c r="A478" s="571" t="s">
        <v>1399</v>
      </c>
      <c r="B478" s="520"/>
      <c r="C478" s="520"/>
      <c r="D478" s="573" t="s">
        <v>310</v>
      </c>
      <c r="E478" s="520"/>
      <c r="F478" s="520"/>
      <c r="G478" s="520"/>
      <c r="H478" s="520"/>
      <c r="I478" s="520"/>
      <c r="J478" s="520"/>
      <c r="K478" s="520"/>
      <c r="L478" s="575">
        <v>0</v>
      </c>
      <c r="M478" s="489">
        <v>0</v>
      </c>
      <c r="N478" s="505">
        <v>0</v>
      </c>
      <c r="O478" s="505">
        <v>0</v>
      </c>
      <c r="P478" s="489">
        <v>35000</v>
      </c>
      <c r="Q478" s="489">
        <v>35000</v>
      </c>
      <c r="R478" s="489">
        <v>35000</v>
      </c>
      <c r="S478" s="489">
        <v>35000</v>
      </c>
      <c r="T478" s="489">
        <v>35000</v>
      </c>
    </row>
    <row r="479" spans="1:20" ht="24" customHeight="1">
      <c r="A479" s="571" t="s">
        <v>1401</v>
      </c>
      <c r="B479" s="520"/>
      <c r="C479" s="520"/>
      <c r="D479" s="573" t="s">
        <v>981</v>
      </c>
      <c r="E479" s="520"/>
      <c r="F479" s="520"/>
      <c r="G479" s="520"/>
      <c r="H479" s="520"/>
      <c r="I479" s="520"/>
      <c r="J479" s="520"/>
      <c r="K479" s="520"/>
      <c r="L479" s="576">
        <v>0</v>
      </c>
      <c r="M479" s="577">
        <v>0</v>
      </c>
      <c r="N479" s="578">
        <v>0</v>
      </c>
      <c r="O479" s="578">
        <v>0</v>
      </c>
      <c r="P479" s="577">
        <v>1995000</v>
      </c>
      <c r="Q479" s="577">
        <v>0</v>
      </c>
      <c r="R479" s="577">
        <v>0</v>
      </c>
      <c r="S479" s="577">
        <v>0</v>
      </c>
      <c r="T479" s="577">
        <v>0</v>
      </c>
    </row>
    <row r="480" spans="1:20" ht="15" customHeight="1">
      <c r="A480" s="571"/>
      <c r="B480" s="520"/>
      <c r="C480" s="520"/>
      <c r="D480" s="573"/>
      <c r="E480" s="520"/>
      <c r="F480" s="520"/>
      <c r="G480" s="520"/>
      <c r="H480" s="520"/>
      <c r="I480" s="520"/>
      <c r="J480" s="520"/>
      <c r="K480" s="520"/>
      <c r="L480" s="527"/>
      <c r="M480" s="528"/>
      <c r="N480" s="529"/>
      <c r="O480" s="529"/>
      <c r="P480" s="528"/>
      <c r="Q480" s="528"/>
      <c r="R480" s="528"/>
      <c r="S480" s="528"/>
      <c r="T480" s="528"/>
    </row>
    <row r="481" spans="1:45" ht="24" customHeight="1">
      <c r="A481" s="627" t="s">
        <v>611</v>
      </c>
      <c r="B481" s="627"/>
      <c r="C481" s="627"/>
      <c r="D481" s="627"/>
      <c r="E481" s="627"/>
      <c r="F481" s="627"/>
      <c r="G481" s="627"/>
      <c r="H481" s="627"/>
      <c r="I481" s="627"/>
      <c r="J481" s="627"/>
      <c r="K481" s="627"/>
      <c r="L481" s="459">
        <f>SUM(L478:L480)</f>
        <v>0</v>
      </c>
      <c r="M481" s="459">
        <f>SUM(M478:M480)</f>
        <v>0</v>
      </c>
      <c r="N481" s="460">
        <f t="shared" ref="N481:O481" si="33">SUM(N478:N480)</f>
        <v>0</v>
      </c>
      <c r="O481" s="460">
        <f t="shared" si="33"/>
        <v>0</v>
      </c>
      <c r="P481" s="531">
        <f>SUM(P478:P480)</f>
        <v>2030000</v>
      </c>
      <c r="Q481" s="531">
        <f>SUM(Q478:Q480)</f>
        <v>35000</v>
      </c>
      <c r="R481" s="531">
        <f t="shared" ref="R481:T481" si="34">SUM(R478:R480)</f>
        <v>35000</v>
      </c>
      <c r="S481" s="531">
        <f t="shared" si="34"/>
        <v>35000</v>
      </c>
      <c r="T481" s="531">
        <f t="shared" si="34"/>
        <v>35000</v>
      </c>
    </row>
    <row r="482" spans="1:45" ht="15" customHeight="1">
      <c r="A482" s="530"/>
      <c r="B482" s="530"/>
      <c r="C482" s="530"/>
      <c r="D482" s="530"/>
      <c r="E482" s="530"/>
      <c r="F482" s="530"/>
      <c r="G482" s="530"/>
      <c r="H482" s="530"/>
      <c r="I482" s="530"/>
      <c r="J482" s="530"/>
      <c r="K482" s="530"/>
      <c r="L482" s="459"/>
      <c r="M482" s="405"/>
      <c r="N482" s="202"/>
      <c r="O482" s="202"/>
      <c r="P482" s="405"/>
      <c r="Q482" s="405"/>
      <c r="R482" s="405"/>
      <c r="S482" s="405"/>
      <c r="T482" s="405"/>
    </row>
    <row r="483" spans="1:45" s="572" customFormat="1" ht="24" customHeight="1">
      <c r="A483" s="627" t="s">
        <v>1389</v>
      </c>
      <c r="B483" s="627"/>
      <c r="C483" s="627"/>
      <c r="D483" s="627"/>
      <c r="E483" s="627"/>
      <c r="F483" s="627"/>
      <c r="G483" s="627"/>
      <c r="H483" s="627"/>
      <c r="I483" s="627"/>
      <c r="J483" s="627"/>
      <c r="K483" s="627"/>
      <c r="L483" s="455">
        <f>L476+L481</f>
        <v>0</v>
      </c>
      <c r="M483" s="455">
        <f>M476+M481</f>
        <v>0</v>
      </c>
      <c r="N483" s="456">
        <f>N476+N481</f>
        <v>0</v>
      </c>
      <c r="O483" s="456">
        <f>O476+O481</f>
        <v>0</v>
      </c>
      <c r="P483" s="455">
        <f>P476+P481</f>
        <v>9584249</v>
      </c>
      <c r="Q483" s="455">
        <f>Q476+Q481</f>
        <v>907984</v>
      </c>
      <c r="R483" s="455">
        <f>R476+R481</f>
        <v>16015774</v>
      </c>
      <c r="S483" s="455">
        <f>S476+S481</f>
        <v>1936810</v>
      </c>
      <c r="T483" s="455">
        <f>T476+T481</f>
        <v>1941491</v>
      </c>
      <c r="U483" s="224"/>
      <c r="V483" s="224"/>
      <c r="W483" s="224"/>
      <c r="X483" s="224"/>
      <c r="Y483" s="224"/>
      <c r="Z483" s="224"/>
      <c r="AA483" s="224"/>
      <c r="AB483" s="224"/>
      <c r="AC483" s="224"/>
      <c r="AD483" s="224"/>
      <c r="AE483" s="224"/>
      <c r="AF483" s="224"/>
    </row>
    <row r="484" spans="1:45" s="572" customFormat="1" ht="15" customHeight="1">
      <c r="A484" s="158"/>
      <c r="B484" s="158"/>
      <c r="C484" s="158"/>
      <c r="D484" s="158"/>
      <c r="E484" s="158"/>
      <c r="F484" s="158"/>
      <c r="G484" s="158"/>
      <c r="H484" s="158"/>
      <c r="I484" s="158"/>
      <c r="J484" s="158"/>
      <c r="K484" s="158"/>
      <c r="L484" s="456"/>
      <c r="M484" s="456"/>
      <c r="N484" s="456"/>
      <c r="O484" s="456"/>
      <c r="P484" s="456"/>
      <c r="Q484" s="456"/>
      <c r="R484" s="456"/>
      <c r="S484" s="456"/>
      <c r="T484" s="456"/>
      <c r="U484" s="224"/>
      <c r="V484" s="224"/>
      <c r="W484" s="224"/>
      <c r="X484" s="224"/>
      <c r="Y484" s="224"/>
      <c r="Z484" s="224"/>
      <c r="AA484" s="224"/>
      <c r="AB484" s="224"/>
      <c r="AC484" s="224"/>
      <c r="AD484" s="224"/>
      <c r="AE484" s="224"/>
      <c r="AF484" s="224"/>
    </row>
    <row r="485" spans="1:45" s="572" customFormat="1" ht="24" customHeight="1">
      <c r="A485" s="630" t="s">
        <v>1400</v>
      </c>
      <c r="B485" s="630"/>
      <c r="C485" s="630"/>
      <c r="D485" s="630"/>
      <c r="E485" s="630"/>
      <c r="F485" s="630"/>
      <c r="G485" s="630"/>
      <c r="H485" s="630"/>
      <c r="I485" s="630"/>
      <c r="J485" s="630"/>
      <c r="K485" s="630"/>
      <c r="L485" s="456">
        <f>L476</f>
        <v>0</v>
      </c>
      <c r="M485" s="456">
        <f>M476</f>
        <v>0</v>
      </c>
      <c r="N485" s="456">
        <f>N476</f>
        <v>0</v>
      </c>
      <c r="O485" s="456">
        <f>O476</f>
        <v>0</v>
      </c>
      <c r="P485" s="456">
        <f>P476</f>
        <v>7554249</v>
      </c>
      <c r="Q485" s="456">
        <f>Q476</f>
        <v>872984</v>
      </c>
      <c r="R485" s="456">
        <f>R476</f>
        <v>15980774</v>
      </c>
      <c r="S485" s="456">
        <f>S476</f>
        <v>1901810</v>
      </c>
      <c r="T485" s="456">
        <f>T476</f>
        <v>1906491</v>
      </c>
      <c r="U485" s="224"/>
      <c r="V485" s="224"/>
      <c r="W485" s="224"/>
      <c r="X485" s="224"/>
      <c r="Y485" s="224"/>
      <c r="Z485" s="224"/>
      <c r="AA485" s="224"/>
      <c r="AB485" s="224"/>
      <c r="AC485" s="224"/>
      <c r="AD485" s="224"/>
      <c r="AE485" s="224"/>
      <c r="AF485" s="224"/>
    </row>
    <row r="486" spans="1:45" s="572" customFormat="1" ht="15" customHeight="1">
      <c r="A486" s="158"/>
      <c r="B486" s="158"/>
      <c r="C486" s="158"/>
      <c r="D486" s="158"/>
      <c r="E486" s="158"/>
      <c r="F486" s="158"/>
      <c r="G486" s="158"/>
      <c r="H486" s="158"/>
      <c r="I486" s="158"/>
      <c r="J486" s="158"/>
      <c r="K486" s="158"/>
      <c r="L486" s="475"/>
      <c r="M486" s="475"/>
      <c r="N486" s="475"/>
      <c r="O486" s="475"/>
      <c r="P486" s="475"/>
      <c r="Q486" s="475"/>
      <c r="R486" s="475"/>
      <c r="S486" s="475"/>
      <c r="T486" s="475"/>
      <c r="U486" s="224"/>
      <c r="V486" s="224"/>
      <c r="W486" s="224"/>
      <c r="X486" s="224"/>
      <c r="Y486" s="224"/>
      <c r="Z486" s="224"/>
      <c r="AA486" s="224"/>
      <c r="AB486" s="224"/>
      <c r="AC486" s="224"/>
      <c r="AD486" s="224"/>
      <c r="AE486" s="224"/>
      <c r="AF486" s="224"/>
    </row>
    <row r="487" spans="1:45" s="572" customFormat="1" ht="24" customHeight="1">
      <c r="A487" s="158"/>
      <c r="B487" s="631" t="s">
        <v>865</v>
      </c>
      <c r="C487" s="631"/>
      <c r="D487" s="631"/>
      <c r="E487" s="631"/>
      <c r="F487" s="631"/>
      <c r="G487" s="631"/>
      <c r="H487" s="631"/>
      <c r="I487" s="631"/>
      <c r="J487" s="631"/>
      <c r="K487" s="631"/>
      <c r="L487" s="475">
        <f>L450</f>
        <v>0</v>
      </c>
      <c r="M487" s="475">
        <f>M450</f>
        <v>0</v>
      </c>
      <c r="N487" s="475">
        <f>N450</f>
        <v>0</v>
      </c>
      <c r="O487" s="475">
        <f>O450</f>
        <v>0</v>
      </c>
      <c r="P487" s="475">
        <f>P450</f>
        <v>9396511</v>
      </c>
      <c r="Q487" s="475">
        <f>Q450</f>
        <v>715401</v>
      </c>
      <c r="R487" s="475">
        <f>R450</f>
        <v>15816233</v>
      </c>
      <c r="S487" s="475">
        <f>S450</f>
        <v>1728149</v>
      </c>
      <c r="T487" s="475">
        <f>T450</f>
        <v>1724950</v>
      </c>
      <c r="U487" s="224"/>
      <c r="V487" s="224"/>
      <c r="W487" s="224"/>
      <c r="X487" s="224"/>
      <c r="Y487" s="224"/>
      <c r="Z487" s="224"/>
      <c r="AA487" s="224"/>
      <c r="AB487" s="224"/>
      <c r="AC487" s="224"/>
      <c r="AD487" s="224"/>
      <c r="AE487" s="224"/>
      <c r="AF487" s="224"/>
    </row>
    <row r="488" spans="1:45" s="572" customFormat="1" ht="24" customHeight="1">
      <c r="A488" s="537"/>
      <c r="B488" s="632" t="s">
        <v>1292</v>
      </c>
      <c r="C488" s="632"/>
      <c r="D488" s="632"/>
      <c r="E488" s="632"/>
      <c r="F488" s="632"/>
      <c r="G488" s="632"/>
      <c r="H488" s="632"/>
      <c r="I488" s="632"/>
      <c r="J488" s="632"/>
      <c r="K488" s="632"/>
      <c r="L488" s="536">
        <f>-L481</f>
        <v>0</v>
      </c>
      <c r="M488" s="536">
        <f>-M481</f>
        <v>0</v>
      </c>
      <c r="N488" s="536">
        <f>-N481</f>
        <v>0</v>
      </c>
      <c r="O488" s="536">
        <f>-O481</f>
        <v>0</v>
      </c>
      <c r="P488" s="536">
        <f>-P481</f>
        <v>-2030000</v>
      </c>
      <c r="Q488" s="536">
        <f>-Q481</f>
        <v>-35000</v>
      </c>
      <c r="R488" s="536">
        <f>-R481</f>
        <v>-35000</v>
      </c>
      <c r="S488" s="536">
        <f>-S481</f>
        <v>-35000</v>
      </c>
      <c r="T488" s="536">
        <f>-T481</f>
        <v>-35000</v>
      </c>
      <c r="U488" s="224"/>
      <c r="V488" s="224"/>
      <c r="W488" s="224"/>
      <c r="X488" s="224"/>
      <c r="Y488" s="224"/>
      <c r="Z488" s="224"/>
      <c r="AA488" s="224"/>
      <c r="AB488" s="224"/>
      <c r="AC488" s="224"/>
      <c r="AD488" s="224"/>
      <c r="AE488" s="224"/>
      <c r="AF488" s="224"/>
    </row>
    <row r="489" spans="1:45" s="572" customFormat="1" ht="24" customHeight="1">
      <c r="A489" s="158"/>
      <c r="B489" s="634" t="s">
        <v>1402</v>
      </c>
      <c r="C489" s="634"/>
      <c r="D489" s="634"/>
      <c r="E489" s="634"/>
      <c r="F489" s="634"/>
      <c r="G489" s="634"/>
      <c r="H489" s="634"/>
      <c r="I489" s="634"/>
      <c r="J489" s="634"/>
      <c r="K489" s="634"/>
      <c r="L489" s="456">
        <f>SUM(L487:L488)</f>
        <v>0</v>
      </c>
      <c r="M489" s="456">
        <f>SUM(M487:M488)</f>
        <v>0</v>
      </c>
      <c r="N489" s="456">
        <f>SUM(N487:N488)</f>
        <v>0</v>
      </c>
      <c r="O489" s="456">
        <f>SUM(O487:O488)</f>
        <v>0</v>
      </c>
      <c r="P489" s="456">
        <f>SUM(P487:P488)</f>
        <v>7366511</v>
      </c>
      <c r="Q489" s="456">
        <f>SUM(Q487:Q488)</f>
        <v>680401</v>
      </c>
      <c r="R489" s="456">
        <f t="shared" ref="R489:T489" si="35">SUM(R487:R488)</f>
        <v>15781233</v>
      </c>
      <c r="S489" s="456">
        <f t="shared" si="35"/>
        <v>1693149</v>
      </c>
      <c r="T489" s="456">
        <f t="shared" si="35"/>
        <v>1689950</v>
      </c>
      <c r="U489" s="224"/>
      <c r="V489" s="224"/>
      <c r="W489" s="224"/>
      <c r="X489" s="224"/>
      <c r="Y489" s="224"/>
      <c r="Z489" s="224"/>
      <c r="AA489" s="224"/>
      <c r="AB489" s="224"/>
      <c r="AC489" s="224"/>
      <c r="AD489" s="224"/>
      <c r="AE489" s="224"/>
      <c r="AF489" s="224"/>
    </row>
    <row r="490" spans="1:45" s="572" customFormat="1" ht="15" customHeight="1">
      <c r="A490" s="158"/>
      <c r="B490" s="158"/>
      <c r="C490" s="158"/>
      <c r="D490" s="158"/>
      <c r="E490" s="158"/>
      <c r="F490" s="158"/>
      <c r="G490" s="158"/>
      <c r="H490" s="158"/>
      <c r="I490" s="158"/>
      <c r="J490" s="158"/>
      <c r="K490" s="158"/>
      <c r="L490" s="475"/>
      <c r="M490" s="475"/>
      <c r="N490" s="475"/>
      <c r="O490" s="475"/>
      <c r="P490" s="475"/>
      <c r="Q490" s="475"/>
      <c r="R490" s="475"/>
      <c r="S490" s="475"/>
      <c r="T490" s="475"/>
      <c r="U490" s="224"/>
      <c r="V490" s="224"/>
      <c r="W490" s="224"/>
      <c r="X490" s="224"/>
      <c r="Y490" s="224"/>
      <c r="Z490" s="224"/>
      <c r="AA490" s="224"/>
      <c r="AB490" s="224"/>
      <c r="AC490" s="224"/>
      <c r="AD490" s="224"/>
      <c r="AE490" s="224"/>
      <c r="AF490" s="224"/>
    </row>
    <row r="491" spans="1:45" s="572" customFormat="1" ht="24" customHeight="1">
      <c r="A491" s="158"/>
      <c r="B491" s="158"/>
      <c r="C491" s="158"/>
      <c r="D491" s="158"/>
      <c r="E491" s="158"/>
      <c r="F491" s="158"/>
      <c r="G491" s="158"/>
      <c r="H491" s="158"/>
      <c r="I491" s="158"/>
      <c r="J491" s="158"/>
      <c r="K491" s="400" t="s">
        <v>436</v>
      </c>
      <c r="L491" s="313">
        <f>L443-L485+L489</f>
        <v>0</v>
      </c>
      <c r="M491" s="313">
        <f>M443-M485+M489</f>
        <v>0</v>
      </c>
      <c r="N491" s="313">
        <f>N443-N485+N489</f>
        <v>0</v>
      </c>
      <c r="O491" s="313">
        <f>O443-O485+O489</f>
        <v>0</v>
      </c>
      <c r="P491" s="313">
        <f>P443-P485+P489</f>
        <v>0</v>
      </c>
      <c r="Q491" s="313">
        <f>Q443-Q485+Q489</f>
        <v>0</v>
      </c>
      <c r="R491" s="313">
        <f>R443-R485+R489</f>
        <v>0</v>
      </c>
      <c r="S491" s="313">
        <f>S443-S485+S489</f>
        <v>0</v>
      </c>
      <c r="T491" s="313">
        <f>T443-T485+T489</f>
        <v>0</v>
      </c>
      <c r="U491" s="224"/>
      <c r="V491" s="224"/>
      <c r="W491" s="224"/>
      <c r="X491" s="224"/>
      <c r="Y491" s="224"/>
      <c r="Z491" s="224"/>
      <c r="AA491" s="224"/>
      <c r="AB491" s="224"/>
      <c r="AC491" s="224"/>
      <c r="AD491" s="224"/>
      <c r="AE491" s="224"/>
      <c r="AF491" s="224"/>
    </row>
    <row r="492" spans="1:45" s="572" customFormat="1" ht="15" customHeight="1">
      <c r="A492" s="158"/>
      <c r="B492" s="158"/>
      <c r="C492" s="158"/>
      <c r="D492" s="158"/>
      <c r="E492" s="158"/>
      <c r="F492" s="158"/>
      <c r="G492" s="158"/>
      <c r="H492" s="158"/>
      <c r="I492" s="158"/>
      <c r="J492" s="158"/>
      <c r="K492" s="400"/>
      <c r="L492" s="456"/>
      <c r="M492" s="456"/>
      <c r="N492" s="456"/>
      <c r="O492" s="456"/>
      <c r="P492" s="456"/>
      <c r="Q492" s="456"/>
      <c r="R492" s="456"/>
      <c r="S492" s="456"/>
      <c r="T492" s="456"/>
      <c r="U492" s="224"/>
      <c r="V492" s="224"/>
      <c r="W492" s="224"/>
      <c r="X492" s="224"/>
      <c r="Y492" s="224"/>
      <c r="Z492" s="224"/>
      <c r="AA492" s="224"/>
      <c r="AB492" s="224"/>
      <c r="AC492" s="224"/>
      <c r="AD492" s="224"/>
      <c r="AE492" s="224"/>
      <c r="AF492" s="224"/>
    </row>
    <row r="493" spans="1:45" s="572" customFormat="1" ht="24" customHeight="1">
      <c r="A493" s="158"/>
      <c r="B493" s="158"/>
      <c r="C493" s="158"/>
      <c r="D493" s="158"/>
      <c r="E493" s="158"/>
      <c r="F493" s="158"/>
      <c r="G493" s="158"/>
      <c r="H493" s="158"/>
      <c r="I493" s="158"/>
      <c r="J493" s="158"/>
      <c r="K493" s="470" t="s">
        <v>438</v>
      </c>
      <c r="L493" s="456">
        <v>0</v>
      </c>
      <c r="M493" s="456">
        <v>0</v>
      </c>
      <c r="N493" s="456">
        <v>0</v>
      </c>
      <c r="O493" s="456">
        <f>M493+O491</f>
        <v>0</v>
      </c>
      <c r="P493" s="456">
        <f>O493+P491</f>
        <v>0</v>
      </c>
      <c r="Q493" s="456">
        <f>Q491+P493</f>
        <v>0</v>
      </c>
      <c r="R493" s="456">
        <f>R491+Q493</f>
        <v>0</v>
      </c>
      <c r="S493" s="456">
        <f>S491+R493</f>
        <v>0</v>
      </c>
      <c r="T493" s="456">
        <f>T491+S493</f>
        <v>0</v>
      </c>
      <c r="U493" s="288"/>
      <c r="V493" s="288"/>
      <c r="W493" s="288"/>
      <c r="X493" s="288"/>
      <c r="Y493" s="288"/>
      <c r="Z493" s="288"/>
      <c r="AA493" s="288"/>
      <c r="AB493" s="288"/>
      <c r="AC493" s="288"/>
      <c r="AD493" s="288"/>
      <c r="AE493" s="288"/>
      <c r="AF493" s="288"/>
      <c r="AG493" s="174"/>
      <c r="AH493" s="174"/>
      <c r="AI493" s="174"/>
      <c r="AJ493" s="174"/>
      <c r="AK493" s="174"/>
      <c r="AL493" s="174"/>
      <c r="AM493" s="174"/>
      <c r="AN493" s="174"/>
      <c r="AO493" s="174"/>
      <c r="AP493" s="174"/>
      <c r="AQ493" s="174"/>
      <c r="AR493" s="174"/>
      <c r="AS493" s="174"/>
    </row>
    <row r="494" spans="1:45" ht="15" customHeight="1">
      <c r="A494" s="572"/>
      <c r="B494" s="572"/>
      <c r="C494" s="572"/>
      <c r="D494" s="572"/>
      <c r="E494" s="572"/>
      <c r="F494" s="572"/>
      <c r="G494" s="572"/>
      <c r="H494" s="572"/>
      <c r="I494" s="572"/>
      <c r="J494" s="572"/>
      <c r="K494" s="106"/>
      <c r="L494" s="265"/>
      <c r="M494" s="265"/>
      <c r="N494" s="193"/>
      <c r="O494" s="193"/>
      <c r="P494" s="266"/>
      <c r="Q494" s="266"/>
      <c r="R494" s="266"/>
      <c r="S494" s="266"/>
      <c r="T494" s="266"/>
    </row>
    <row r="495" spans="1:45" ht="24" customHeight="1">
      <c r="A495" s="108" t="s">
        <v>1372</v>
      </c>
      <c r="B495" s="95"/>
      <c r="C495" s="95"/>
      <c r="D495" s="95"/>
      <c r="E495" s="95"/>
      <c r="F495" s="95"/>
      <c r="G495" s="95"/>
      <c r="H495" s="95"/>
      <c r="I495" s="95"/>
      <c r="J495" s="95"/>
      <c r="K495" s="106"/>
      <c r="L495" s="265"/>
      <c r="M495" s="265"/>
      <c r="N495" s="193"/>
      <c r="O495" s="193"/>
      <c r="P495" s="266"/>
      <c r="Q495" s="266"/>
      <c r="R495" s="266"/>
      <c r="S495" s="266"/>
      <c r="T495" s="266"/>
    </row>
    <row r="496" spans="1:45" ht="15" customHeight="1">
      <c r="A496" s="95"/>
      <c r="B496" s="95"/>
      <c r="C496" s="95"/>
      <c r="D496" s="95"/>
      <c r="E496" s="95"/>
      <c r="F496" s="95"/>
      <c r="G496" s="95"/>
      <c r="H496" s="95"/>
      <c r="I496" s="95"/>
      <c r="J496" s="95"/>
      <c r="K496" s="106"/>
      <c r="L496" s="265"/>
      <c r="M496" s="265"/>
      <c r="N496" s="193"/>
      <c r="O496" s="193"/>
      <c r="P496" s="266"/>
      <c r="Q496" s="266"/>
      <c r="R496" s="266"/>
      <c r="S496" s="266"/>
      <c r="T496" s="266"/>
    </row>
    <row r="497" spans="1:20" ht="24" customHeight="1">
      <c r="A497" s="421" t="s">
        <v>1263</v>
      </c>
      <c r="B497" s="419"/>
      <c r="C497" s="420"/>
      <c r="D497" s="422" t="s">
        <v>43</v>
      </c>
      <c r="E497" s="419"/>
      <c r="F497" s="420"/>
      <c r="G497" s="420"/>
      <c r="H497" s="420"/>
      <c r="I497" s="420"/>
      <c r="J497" s="420"/>
      <c r="K497" s="420"/>
      <c r="L497" s="488">
        <v>0</v>
      </c>
      <c r="M497" s="489">
        <v>4795</v>
      </c>
      <c r="N497" s="505">
        <v>0</v>
      </c>
      <c r="O497" s="505">
        <v>0</v>
      </c>
      <c r="P497" s="507">
        <v>0</v>
      </c>
      <c r="Q497" s="506">
        <v>0</v>
      </c>
      <c r="R497" s="506">
        <v>0</v>
      </c>
      <c r="S497" s="506">
        <v>0</v>
      </c>
      <c r="T497" s="506">
        <v>0</v>
      </c>
    </row>
    <row r="498" spans="1:20" ht="24" customHeight="1">
      <c r="A498" s="1" t="s">
        <v>929</v>
      </c>
      <c r="B498" s="101"/>
      <c r="C498" s="95"/>
      <c r="D498" s="1" t="s">
        <v>756</v>
      </c>
      <c r="E498" s="101"/>
      <c r="F498" s="95"/>
      <c r="G498" s="95"/>
      <c r="H498" s="95"/>
      <c r="I498" s="95"/>
      <c r="J498" s="95"/>
      <c r="K498" s="95"/>
      <c r="L498" s="283">
        <v>63225</v>
      </c>
      <c r="M498" s="341">
        <v>92100</v>
      </c>
      <c r="N498" s="185">
        <v>30000</v>
      </c>
      <c r="O498" s="185">
        <v>63000</v>
      </c>
      <c r="P498" s="251">
        <v>30000</v>
      </c>
      <c r="Q498" s="251">
        <v>30000</v>
      </c>
      <c r="R498" s="251">
        <v>30000</v>
      </c>
      <c r="S498" s="251">
        <v>30000</v>
      </c>
      <c r="T498" s="251">
        <v>30000</v>
      </c>
    </row>
    <row r="499" spans="1:20" ht="24" customHeight="1">
      <c r="A499" s="1" t="s">
        <v>902</v>
      </c>
      <c r="B499" s="101"/>
      <c r="C499" s="95"/>
      <c r="D499" s="1" t="s">
        <v>733</v>
      </c>
      <c r="E499" s="101"/>
      <c r="F499" s="95"/>
      <c r="G499" s="95"/>
      <c r="H499" s="95"/>
      <c r="I499" s="95"/>
      <c r="J499" s="95"/>
      <c r="K499" s="95"/>
      <c r="L499" s="250">
        <v>2720</v>
      </c>
      <c r="M499" s="341">
        <v>0</v>
      </c>
      <c r="N499" s="185">
        <v>0</v>
      </c>
      <c r="O499" s="185">
        <v>0</v>
      </c>
      <c r="P499" s="251">
        <v>0</v>
      </c>
      <c r="Q499" s="251">
        <v>0</v>
      </c>
      <c r="R499" s="251">
        <v>0</v>
      </c>
      <c r="S499" s="251">
        <v>0</v>
      </c>
      <c r="T499" s="251">
        <v>0</v>
      </c>
    </row>
    <row r="500" spans="1:20" ht="24" customHeight="1">
      <c r="A500" s="1" t="s">
        <v>1173</v>
      </c>
      <c r="B500" s="101"/>
      <c r="C500" s="95"/>
      <c r="D500" s="1" t="s">
        <v>1174</v>
      </c>
      <c r="E500" s="101"/>
      <c r="F500" s="95"/>
      <c r="G500" s="95"/>
      <c r="H500" s="95"/>
      <c r="I500" s="95"/>
      <c r="J500" s="95"/>
      <c r="K500" s="95"/>
      <c r="L500" s="250">
        <v>217</v>
      </c>
      <c r="M500" s="341">
        <v>1536</v>
      </c>
      <c r="N500" s="185">
        <v>0</v>
      </c>
      <c r="O500" s="185">
        <v>1573</v>
      </c>
      <c r="P500" s="251">
        <v>0</v>
      </c>
      <c r="Q500" s="251">
        <v>0</v>
      </c>
      <c r="R500" s="251">
        <v>0</v>
      </c>
      <c r="S500" s="251">
        <v>0</v>
      </c>
      <c r="T500" s="251">
        <v>0</v>
      </c>
    </row>
    <row r="501" spans="1:20" ht="24" customHeight="1">
      <c r="A501" s="95" t="s">
        <v>927</v>
      </c>
      <c r="B501" s="95"/>
      <c r="C501" s="95"/>
      <c r="D501" s="1" t="s">
        <v>252</v>
      </c>
      <c r="E501" s="95"/>
      <c r="F501" s="95"/>
      <c r="G501" s="95"/>
      <c r="H501" s="95"/>
      <c r="I501" s="95"/>
      <c r="J501" s="95"/>
      <c r="K501" s="95"/>
      <c r="L501" s="250">
        <v>19550</v>
      </c>
      <c r="M501" s="341">
        <v>11550</v>
      </c>
      <c r="N501" s="185">
        <v>10000</v>
      </c>
      <c r="O501" s="185">
        <v>20000</v>
      </c>
      <c r="P501" s="251">
        <v>10000</v>
      </c>
      <c r="Q501" s="251">
        <v>10000</v>
      </c>
      <c r="R501" s="251">
        <v>10000</v>
      </c>
      <c r="S501" s="251">
        <v>10000</v>
      </c>
      <c r="T501" s="251">
        <v>10000</v>
      </c>
    </row>
    <row r="502" spans="1:20" ht="24" customHeight="1">
      <c r="A502" s="1" t="s">
        <v>928</v>
      </c>
      <c r="B502" s="101"/>
      <c r="C502" s="95"/>
      <c r="D502" s="1" t="s">
        <v>757</v>
      </c>
      <c r="E502" s="101"/>
      <c r="F502" s="95"/>
      <c r="G502" s="95"/>
      <c r="H502" s="95"/>
      <c r="I502" s="95"/>
      <c r="J502" s="95"/>
      <c r="K502" s="95"/>
      <c r="L502" s="238">
        <v>147655</v>
      </c>
      <c r="M502" s="341">
        <v>252600</v>
      </c>
      <c r="N502" s="185">
        <v>64500</v>
      </c>
      <c r="O502" s="185">
        <v>150000</v>
      </c>
      <c r="P502" s="251">
        <v>64500</v>
      </c>
      <c r="Q502" s="251">
        <v>64500</v>
      </c>
      <c r="R502" s="251">
        <v>64500</v>
      </c>
      <c r="S502" s="251">
        <v>64500</v>
      </c>
      <c r="T502" s="251">
        <v>64500</v>
      </c>
    </row>
    <row r="503" spans="1:20" ht="24" customHeight="1">
      <c r="A503" s="1" t="s">
        <v>930</v>
      </c>
      <c r="B503" s="101"/>
      <c r="C503" s="95"/>
      <c r="D503" s="1" t="s">
        <v>785</v>
      </c>
      <c r="E503" s="101"/>
      <c r="F503" s="95"/>
      <c r="G503" s="95"/>
      <c r="H503" s="95"/>
      <c r="I503" s="95"/>
      <c r="J503" s="95"/>
      <c r="K503" s="95"/>
      <c r="L503" s="283">
        <v>9775</v>
      </c>
      <c r="M503" s="341">
        <v>5875</v>
      </c>
      <c r="N503" s="185">
        <v>5000</v>
      </c>
      <c r="O503" s="185">
        <v>10000</v>
      </c>
      <c r="P503" s="251">
        <v>5000</v>
      </c>
      <c r="Q503" s="251">
        <v>5000</v>
      </c>
      <c r="R503" s="251">
        <v>5000</v>
      </c>
      <c r="S503" s="251">
        <v>5000</v>
      </c>
      <c r="T503" s="251">
        <v>5000</v>
      </c>
    </row>
    <row r="504" spans="1:20" ht="24" customHeight="1">
      <c r="A504" s="1" t="s">
        <v>931</v>
      </c>
      <c r="B504" s="101"/>
      <c r="C504" s="95"/>
      <c r="D504" s="628" t="s">
        <v>246</v>
      </c>
      <c r="E504" s="628"/>
      <c r="F504" s="628"/>
      <c r="G504" s="628"/>
      <c r="H504" s="628"/>
      <c r="I504" s="628"/>
      <c r="J504" s="628"/>
      <c r="K504" s="628"/>
      <c r="L504" s="237">
        <v>7994</v>
      </c>
      <c r="M504" s="258">
        <v>6023</v>
      </c>
      <c r="N504" s="177">
        <v>8000</v>
      </c>
      <c r="O504" s="177">
        <v>3000</v>
      </c>
      <c r="P504" s="221">
        <v>7000</v>
      </c>
      <c r="Q504" s="221">
        <v>7000</v>
      </c>
      <c r="R504" s="221">
        <v>7000</v>
      </c>
      <c r="S504" s="221">
        <v>7000</v>
      </c>
      <c r="T504" s="221">
        <v>7000</v>
      </c>
    </row>
    <row r="505" spans="1:20" ht="24" customHeight="1">
      <c r="A505" s="1" t="s">
        <v>932</v>
      </c>
      <c r="B505" s="101"/>
      <c r="C505" s="95"/>
      <c r="D505" s="628" t="s">
        <v>725</v>
      </c>
      <c r="E505" s="628"/>
      <c r="F505" s="628"/>
      <c r="G505" s="628"/>
      <c r="H505" s="628"/>
      <c r="I505" s="628"/>
      <c r="J505" s="628"/>
      <c r="K505" s="628"/>
      <c r="L505" s="237">
        <v>646</v>
      </c>
      <c r="M505" s="258">
        <v>776</v>
      </c>
      <c r="N505" s="177">
        <v>800</v>
      </c>
      <c r="O505" s="177">
        <v>650</v>
      </c>
      <c r="P505" s="221">
        <v>800</v>
      </c>
      <c r="Q505" s="221">
        <v>800</v>
      </c>
      <c r="R505" s="221">
        <v>800</v>
      </c>
      <c r="S505" s="221">
        <v>800</v>
      </c>
      <c r="T505" s="221">
        <v>800</v>
      </c>
    </row>
    <row r="506" spans="1:20" ht="24" customHeight="1">
      <c r="A506" s="1" t="s">
        <v>933</v>
      </c>
      <c r="B506" s="95"/>
      <c r="C506" s="95"/>
      <c r="D506" s="1" t="s">
        <v>249</v>
      </c>
      <c r="E506" s="95"/>
      <c r="F506" s="95"/>
      <c r="G506" s="95"/>
      <c r="H506" s="95"/>
      <c r="I506" s="95"/>
      <c r="J506" s="95"/>
      <c r="K506" s="95"/>
      <c r="L506" s="250">
        <v>2167</v>
      </c>
      <c r="M506" s="341">
        <v>2215</v>
      </c>
      <c r="N506" s="185">
        <v>2000</v>
      </c>
      <c r="O506" s="185">
        <v>2065</v>
      </c>
      <c r="P506" s="251">
        <v>2000</v>
      </c>
      <c r="Q506" s="251">
        <v>2000</v>
      </c>
      <c r="R506" s="251">
        <v>2000</v>
      </c>
      <c r="S506" s="251">
        <v>2000</v>
      </c>
      <c r="T506" s="251">
        <v>2000</v>
      </c>
    </row>
    <row r="507" spans="1:20" ht="24" customHeight="1">
      <c r="A507" s="1" t="s">
        <v>1090</v>
      </c>
      <c r="B507" s="95"/>
      <c r="C507" s="95"/>
      <c r="D507" s="1" t="s">
        <v>1091</v>
      </c>
      <c r="E507" s="95"/>
      <c r="F507" s="95"/>
      <c r="G507" s="95"/>
      <c r="H507" s="95"/>
      <c r="I507" s="95"/>
      <c r="J507" s="95"/>
      <c r="K507" s="95"/>
      <c r="L507" s="250">
        <v>44985</v>
      </c>
      <c r="M507" s="341">
        <v>0</v>
      </c>
      <c r="N507" s="185">
        <v>0</v>
      </c>
      <c r="O507" s="185">
        <v>0</v>
      </c>
      <c r="P507" s="341">
        <v>0</v>
      </c>
      <c r="Q507" s="251">
        <v>0</v>
      </c>
      <c r="R507" s="251">
        <v>0</v>
      </c>
      <c r="S507" s="251">
        <v>0</v>
      </c>
      <c r="T507" s="251">
        <v>0</v>
      </c>
    </row>
    <row r="508" spans="1:20" ht="24" customHeight="1">
      <c r="A508" s="1" t="s">
        <v>934</v>
      </c>
      <c r="B508" s="95"/>
      <c r="C508" s="95"/>
      <c r="D508" s="1" t="s">
        <v>813</v>
      </c>
      <c r="E508" s="95"/>
      <c r="F508" s="95"/>
      <c r="G508" s="95"/>
      <c r="H508" s="95"/>
      <c r="I508" s="95"/>
      <c r="J508" s="95"/>
      <c r="K508" s="95"/>
      <c r="L508" s="250">
        <v>77158</v>
      </c>
      <c r="M508" s="341">
        <v>24032</v>
      </c>
      <c r="N508" s="185">
        <v>88344</v>
      </c>
      <c r="O508" s="185">
        <v>218344</v>
      </c>
      <c r="P508" s="341">
        <v>91732</v>
      </c>
      <c r="Q508" s="341">
        <v>215950</v>
      </c>
      <c r="R508" s="341">
        <v>150950</v>
      </c>
      <c r="S508" s="341">
        <v>150950</v>
      </c>
      <c r="T508" s="341">
        <v>215950</v>
      </c>
    </row>
    <row r="509" spans="1:20" ht="24" customHeight="1">
      <c r="A509" s="1" t="s">
        <v>935</v>
      </c>
      <c r="B509" s="95"/>
      <c r="C509" s="95"/>
      <c r="D509" s="1" t="s">
        <v>814</v>
      </c>
      <c r="E509" s="95"/>
      <c r="F509" s="95"/>
      <c r="G509" s="95"/>
      <c r="H509" s="95"/>
      <c r="I509" s="95"/>
      <c r="J509" s="95"/>
      <c r="K509" s="95"/>
      <c r="L509" s="250">
        <v>0</v>
      </c>
      <c r="M509" s="341">
        <v>0</v>
      </c>
      <c r="N509" s="185">
        <v>142551</v>
      </c>
      <c r="O509" s="185">
        <v>622551</v>
      </c>
      <c r="P509" s="341">
        <v>100000</v>
      </c>
      <c r="Q509" s="341">
        <v>121177</v>
      </c>
      <c r="R509" s="341">
        <v>143646</v>
      </c>
      <c r="S509" s="341">
        <v>143646</v>
      </c>
      <c r="T509" s="341">
        <v>143646</v>
      </c>
    </row>
    <row r="510" spans="1:20" ht="24" customHeight="1">
      <c r="A510" s="1" t="s">
        <v>936</v>
      </c>
      <c r="B510" s="95"/>
      <c r="C510" s="95"/>
      <c r="D510" s="1" t="s">
        <v>894</v>
      </c>
      <c r="E510" s="95"/>
      <c r="F510" s="95"/>
      <c r="G510" s="95"/>
      <c r="H510" s="95"/>
      <c r="I510" s="95"/>
      <c r="J510" s="95"/>
      <c r="K510" s="95"/>
      <c r="L510" s="283">
        <v>90000</v>
      </c>
      <c r="M510" s="341">
        <v>0</v>
      </c>
      <c r="N510" s="185">
        <v>135000</v>
      </c>
      <c r="O510" s="185">
        <v>385000</v>
      </c>
      <c r="P510" s="341">
        <v>88866</v>
      </c>
      <c r="Q510" s="341">
        <v>147774</v>
      </c>
      <c r="R510" s="341">
        <v>147774</v>
      </c>
      <c r="S510" s="341">
        <v>147774</v>
      </c>
      <c r="T510" s="341">
        <v>147774</v>
      </c>
    </row>
    <row r="511" spans="1:20" ht="24" customHeight="1">
      <c r="A511" s="1" t="s">
        <v>1109</v>
      </c>
      <c r="B511" s="95"/>
      <c r="C511" s="95"/>
      <c r="D511" s="1" t="s">
        <v>1100</v>
      </c>
      <c r="E511" s="95"/>
      <c r="F511" s="95"/>
      <c r="G511" s="95"/>
      <c r="H511" s="95"/>
      <c r="I511" s="95"/>
      <c r="J511" s="95"/>
      <c r="K511" s="95"/>
      <c r="L511" s="250">
        <v>18162</v>
      </c>
      <c r="M511" s="283">
        <v>66721</v>
      </c>
      <c r="N511" s="203">
        <v>5664</v>
      </c>
      <c r="O511" s="203">
        <v>4329</v>
      </c>
      <c r="P511" s="283">
        <v>12232</v>
      </c>
      <c r="Q511" s="283">
        <v>76309</v>
      </c>
      <c r="R511" s="283">
        <v>13018</v>
      </c>
      <c r="S511" s="283">
        <v>48008</v>
      </c>
      <c r="T511" s="283">
        <v>62422</v>
      </c>
    </row>
    <row r="512" spans="1:20" ht="24" customHeight="1">
      <c r="A512" s="1" t="s">
        <v>937</v>
      </c>
      <c r="B512" s="101"/>
      <c r="C512" s="95"/>
      <c r="D512" s="651" t="s">
        <v>787</v>
      </c>
      <c r="E512" s="651"/>
      <c r="F512" s="651"/>
      <c r="G512" s="651"/>
      <c r="H512" s="651"/>
      <c r="I512" s="651"/>
      <c r="J512" s="651"/>
      <c r="K512" s="651"/>
      <c r="L512" s="237">
        <v>862</v>
      </c>
      <c r="M512" s="258">
        <v>1084</v>
      </c>
      <c r="N512" s="177">
        <v>1000</v>
      </c>
      <c r="O512" s="177">
        <v>1000</v>
      </c>
      <c r="P512" s="258">
        <v>1000</v>
      </c>
      <c r="Q512" s="258">
        <v>1000</v>
      </c>
      <c r="R512" s="258">
        <v>1000</v>
      </c>
      <c r="S512" s="258">
        <v>1000</v>
      </c>
      <c r="T512" s="258">
        <v>1000</v>
      </c>
    </row>
    <row r="513" spans="1:20" ht="24" customHeight="1">
      <c r="A513" s="1" t="s">
        <v>1154</v>
      </c>
      <c r="B513" s="101"/>
      <c r="C513" s="95"/>
      <c r="D513" s="4" t="s">
        <v>1150</v>
      </c>
      <c r="E513" s="4"/>
      <c r="F513" s="4"/>
      <c r="G513" s="4"/>
      <c r="H513" s="4"/>
      <c r="I513" s="4"/>
      <c r="J513" s="4"/>
      <c r="K513" s="4"/>
      <c r="L513" s="237">
        <v>0</v>
      </c>
      <c r="M513" s="258">
        <v>1149</v>
      </c>
      <c r="N513" s="177">
        <v>0</v>
      </c>
      <c r="O513" s="177">
        <v>0</v>
      </c>
      <c r="P513" s="258">
        <v>0</v>
      </c>
      <c r="Q513" s="258">
        <v>0</v>
      </c>
      <c r="R513" s="258">
        <v>0</v>
      </c>
      <c r="S513" s="258">
        <v>0</v>
      </c>
      <c r="T513" s="258">
        <v>0</v>
      </c>
    </row>
    <row r="514" spans="1:20" ht="24" customHeight="1">
      <c r="A514" s="425" t="s">
        <v>1265</v>
      </c>
      <c r="B514" s="423"/>
      <c r="C514" s="424"/>
      <c r="D514" s="425" t="s">
        <v>1266</v>
      </c>
      <c r="E514" s="426"/>
      <c r="F514" s="426"/>
      <c r="G514" s="426"/>
      <c r="H514" s="426"/>
      <c r="I514" s="426"/>
      <c r="J514" s="426"/>
      <c r="K514" s="426"/>
      <c r="L514" s="237">
        <v>0</v>
      </c>
      <c r="M514" s="258">
        <v>10368</v>
      </c>
      <c r="N514" s="177">
        <v>0</v>
      </c>
      <c r="O514" s="177">
        <v>0</v>
      </c>
      <c r="P514" s="258">
        <v>0</v>
      </c>
      <c r="Q514" s="258">
        <v>0</v>
      </c>
      <c r="R514" s="258">
        <v>0</v>
      </c>
      <c r="S514" s="258">
        <v>0</v>
      </c>
      <c r="T514" s="258">
        <v>0</v>
      </c>
    </row>
    <row r="515" spans="1:20" ht="24" customHeight="1">
      <c r="A515" s="346" t="s">
        <v>1226</v>
      </c>
      <c r="B515" s="345"/>
      <c r="C515" s="348"/>
      <c r="D515" s="346" t="s">
        <v>1206</v>
      </c>
      <c r="E515" s="347"/>
      <c r="F515" s="347"/>
      <c r="G515" s="347"/>
      <c r="H515" s="347"/>
      <c r="I515" s="347"/>
      <c r="J515" s="347"/>
      <c r="K515" s="347"/>
      <c r="L515" s="237">
        <v>0</v>
      </c>
      <c r="M515" s="258">
        <v>33714</v>
      </c>
      <c r="N515" s="177">
        <v>59464</v>
      </c>
      <c r="O515" s="177">
        <v>7190</v>
      </c>
      <c r="P515" s="258">
        <v>102096</v>
      </c>
      <c r="Q515" s="258">
        <v>0</v>
      </c>
      <c r="R515" s="258">
        <v>0</v>
      </c>
      <c r="S515" s="258">
        <v>0</v>
      </c>
      <c r="T515" s="258">
        <v>0</v>
      </c>
    </row>
    <row r="516" spans="1:20" ht="24" customHeight="1">
      <c r="A516" s="421" t="s">
        <v>1259</v>
      </c>
      <c r="B516" s="419"/>
      <c r="C516" s="420"/>
      <c r="D516" s="421" t="s">
        <v>1260</v>
      </c>
      <c r="E516" s="420"/>
      <c r="F516" s="420"/>
      <c r="G516" s="420"/>
      <c r="H516" s="420"/>
      <c r="I516" s="420"/>
      <c r="J516" s="420"/>
      <c r="K516" s="420"/>
      <c r="L516" s="237">
        <v>0</v>
      </c>
      <c r="M516" s="258">
        <v>492</v>
      </c>
      <c r="N516" s="177">
        <v>0</v>
      </c>
      <c r="O516" s="177">
        <v>0</v>
      </c>
      <c r="P516" s="258">
        <v>0</v>
      </c>
      <c r="Q516" s="258">
        <v>0</v>
      </c>
      <c r="R516" s="258">
        <v>0</v>
      </c>
      <c r="S516" s="258">
        <v>0</v>
      </c>
      <c r="T516" s="258">
        <v>0</v>
      </c>
    </row>
    <row r="517" spans="1:20" ht="24" customHeight="1">
      <c r="A517" s="1" t="s">
        <v>938</v>
      </c>
      <c r="B517" s="95"/>
      <c r="C517" s="95"/>
      <c r="D517" s="1" t="s">
        <v>788</v>
      </c>
      <c r="E517" s="95"/>
      <c r="F517" s="95"/>
      <c r="G517" s="95"/>
      <c r="H517" s="95"/>
      <c r="I517" s="95"/>
      <c r="J517" s="95"/>
      <c r="K517" s="95"/>
      <c r="L517" s="237">
        <v>412</v>
      </c>
      <c r="M517" s="258">
        <v>87</v>
      </c>
      <c r="N517" s="177">
        <v>0</v>
      </c>
      <c r="O517" s="177">
        <v>0</v>
      </c>
      <c r="P517" s="221">
        <v>0</v>
      </c>
      <c r="Q517" s="221">
        <v>0</v>
      </c>
      <c r="R517" s="221">
        <v>0</v>
      </c>
      <c r="S517" s="221">
        <v>0</v>
      </c>
      <c r="T517" s="221">
        <v>0</v>
      </c>
    </row>
    <row r="518" spans="1:20" ht="24" customHeight="1">
      <c r="A518" s="1" t="s">
        <v>939</v>
      </c>
      <c r="B518" s="95"/>
      <c r="C518" s="95"/>
      <c r="D518" s="1" t="s">
        <v>786</v>
      </c>
      <c r="E518" s="95"/>
      <c r="F518" s="95"/>
      <c r="G518" s="95"/>
      <c r="H518" s="95"/>
      <c r="I518" s="95"/>
      <c r="J518" s="95"/>
      <c r="K518" s="95"/>
      <c r="L518" s="284">
        <v>99</v>
      </c>
      <c r="M518" s="245">
        <v>39</v>
      </c>
      <c r="N518" s="178">
        <v>1000</v>
      </c>
      <c r="O518" s="178">
        <v>1000</v>
      </c>
      <c r="P518" s="240">
        <v>1000</v>
      </c>
      <c r="Q518" s="240">
        <v>1000</v>
      </c>
      <c r="R518" s="240">
        <v>1000</v>
      </c>
      <c r="S518" s="240">
        <v>1000</v>
      </c>
      <c r="T518" s="240">
        <v>1000</v>
      </c>
    </row>
    <row r="519" spans="1:20" ht="24" customHeight="1">
      <c r="A519" s="1" t="s">
        <v>1025</v>
      </c>
      <c r="B519" s="95"/>
      <c r="C519" s="95"/>
      <c r="D519" s="1" t="s">
        <v>1026</v>
      </c>
      <c r="E519" s="95"/>
      <c r="F519" s="95"/>
      <c r="G519" s="95"/>
      <c r="H519" s="95"/>
      <c r="I519" s="95"/>
      <c r="J519" s="95"/>
      <c r="K519" s="95"/>
      <c r="L519" s="246">
        <v>0</v>
      </c>
      <c r="M519" s="427">
        <v>27</v>
      </c>
      <c r="N519" s="183">
        <v>0</v>
      </c>
      <c r="O519" s="183">
        <v>0</v>
      </c>
      <c r="P519" s="247">
        <v>0</v>
      </c>
      <c r="Q519" s="247">
        <v>0</v>
      </c>
      <c r="R519" s="247">
        <v>0</v>
      </c>
      <c r="S519" s="247">
        <v>0</v>
      </c>
      <c r="T519" s="247">
        <v>0</v>
      </c>
    </row>
    <row r="520" spans="1:20" ht="24" customHeight="1">
      <c r="A520" s="627" t="s">
        <v>1308</v>
      </c>
      <c r="B520" s="627"/>
      <c r="C520" s="627"/>
      <c r="D520" s="627"/>
      <c r="E520" s="627"/>
      <c r="F520" s="627"/>
      <c r="G520" s="627"/>
      <c r="H520" s="627"/>
      <c r="I520" s="627"/>
      <c r="J520" s="627"/>
      <c r="K520" s="627"/>
      <c r="L520" s="457">
        <f>SUM(L497:L519)</f>
        <v>485627</v>
      </c>
      <c r="M520" s="457">
        <f>SUM(M497:M519)</f>
        <v>515183</v>
      </c>
      <c r="N520" s="454">
        <f>SUM(N497:N519)</f>
        <v>553323</v>
      </c>
      <c r="O520" s="454">
        <f>SUM(O497:O519)</f>
        <v>1489702</v>
      </c>
      <c r="P520" s="457">
        <f>SUM(P497:P519)</f>
        <v>516226</v>
      </c>
      <c r="Q520" s="457">
        <f t="shared" ref="Q520:T520" si="36">SUM(Q497:Q519)</f>
        <v>682510</v>
      </c>
      <c r="R520" s="457">
        <f t="shared" si="36"/>
        <v>576688</v>
      </c>
      <c r="S520" s="457">
        <f t="shared" si="36"/>
        <v>611678</v>
      </c>
      <c r="T520" s="457">
        <f t="shared" si="36"/>
        <v>691092</v>
      </c>
    </row>
    <row r="521" spans="1:20" ht="6.95" customHeight="1">
      <c r="A521" s="521"/>
      <c r="B521" s="523"/>
      <c r="C521" s="523"/>
      <c r="D521" s="521"/>
      <c r="E521" s="523"/>
      <c r="F521" s="523"/>
      <c r="G521" s="523"/>
      <c r="H521" s="523"/>
      <c r="I521" s="523"/>
      <c r="J521" s="523"/>
      <c r="K521" s="523"/>
      <c r="L521" s="239"/>
      <c r="M521" s="245"/>
      <c r="N521" s="178"/>
      <c r="O521" s="178"/>
      <c r="P521" s="240"/>
      <c r="Q521" s="240"/>
      <c r="R521" s="240"/>
      <c r="S521" s="240"/>
      <c r="T521" s="240"/>
    </row>
    <row r="522" spans="1:20" ht="24" customHeight="1">
      <c r="A522" s="353" t="s">
        <v>1209</v>
      </c>
      <c r="B522" s="354"/>
      <c r="C522" s="354"/>
      <c r="D522" s="353" t="s">
        <v>1210</v>
      </c>
      <c r="E522" s="354"/>
      <c r="F522" s="354"/>
      <c r="G522" s="354"/>
      <c r="H522" s="354"/>
      <c r="I522" s="354"/>
      <c r="J522" s="354"/>
      <c r="K522" s="354"/>
      <c r="L522" s="284">
        <v>0</v>
      </c>
      <c r="M522" s="245">
        <v>548273</v>
      </c>
      <c r="N522" s="178">
        <v>0</v>
      </c>
      <c r="O522" s="178">
        <v>0</v>
      </c>
      <c r="P522" s="240">
        <v>0</v>
      </c>
      <c r="Q522" s="240">
        <v>0</v>
      </c>
      <c r="R522" s="240">
        <v>0</v>
      </c>
      <c r="S522" s="240">
        <v>0</v>
      </c>
      <c r="T522" s="240">
        <v>0</v>
      </c>
    </row>
    <row r="523" spans="1:20" ht="24" customHeight="1">
      <c r="A523" s="361" t="s">
        <v>1220</v>
      </c>
      <c r="B523" s="362"/>
      <c r="C523" s="362"/>
      <c r="D523" s="361" t="s">
        <v>1221</v>
      </c>
      <c r="E523" s="362"/>
      <c r="F523" s="362"/>
      <c r="G523" s="362"/>
      <c r="H523" s="362"/>
      <c r="I523" s="362"/>
      <c r="J523" s="362"/>
      <c r="K523" s="362"/>
      <c r="L523" s="284">
        <v>0</v>
      </c>
      <c r="M523" s="245">
        <v>450</v>
      </c>
      <c r="N523" s="178">
        <v>0</v>
      </c>
      <c r="O523" s="178">
        <v>0</v>
      </c>
      <c r="P523" s="240">
        <v>0</v>
      </c>
      <c r="Q523" s="240">
        <v>0</v>
      </c>
      <c r="R523" s="240">
        <v>0</v>
      </c>
      <c r="S523" s="240">
        <v>0</v>
      </c>
      <c r="T523" s="240">
        <v>0</v>
      </c>
    </row>
    <row r="524" spans="1:20" ht="24" customHeight="1">
      <c r="A524" s="1" t="s">
        <v>940</v>
      </c>
      <c r="B524" s="95"/>
      <c r="C524" s="95"/>
      <c r="D524" s="1" t="s">
        <v>872</v>
      </c>
      <c r="E524" s="95"/>
      <c r="F524" s="95"/>
      <c r="G524" s="95"/>
      <c r="H524" s="95"/>
      <c r="I524" s="95"/>
      <c r="J524" s="95"/>
      <c r="K524" s="95"/>
      <c r="L524" s="238">
        <v>6068</v>
      </c>
      <c r="M524" s="258">
        <v>8523</v>
      </c>
      <c r="N524" s="177">
        <v>0</v>
      </c>
      <c r="O524" s="177">
        <v>12020</v>
      </c>
      <c r="P524" s="221">
        <v>0</v>
      </c>
      <c r="Q524" s="221">
        <v>0</v>
      </c>
      <c r="R524" s="221">
        <v>0</v>
      </c>
      <c r="S524" s="221">
        <v>0</v>
      </c>
      <c r="T524" s="221">
        <v>0</v>
      </c>
    </row>
    <row r="525" spans="1:20" ht="24" customHeight="1">
      <c r="A525" s="1" t="s">
        <v>941</v>
      </c>
      <c r="B525" s="95"/>
      <c r="C525" s="95"/>
      <c r="D525" s="1" t="s">
        <v>884</v>
      </c>
      <c r="E525" s="95"/>
      <c r="F525" s="95"/>
      <c r="G525" s="95"/>
      <c r="H525" s="95"/>
      <c r="I525" s="95"/>
      <c r="J525" s="95"/>
      <c r="K525" s="95"/>
      <c r="L525" s="237">
        <v>0</v>
      </c>
      <c r="M525" s="258">
        <v>1300</v>
      </c>
      <c r="N525" s="177">
        <v>0</v>
      </c>
      <c r="O525" s="177">
        <v>0</v>
      </c>
      <c r="P525" s="221">
        <v>0</v>
      </c>
      <c r="Q525" s="221">
        <v>0</v>
      </c>
      <c r="R525" s="221">
        <v>0</v>
      </c>
      <c r="S525" s="221">
        <v>0</v>
      </c>
      <c r="T525" s="221">
        <v>0</v>
      </c>
    </row>
    <row r="526" spans="1:20" ht="24" customHeight="1">
      <c r="A526" s="1" t="s">
        <v>1012</v>
      </c>
      <c r="B526" s="95"/>
      <c r="C526" s="95"/>
      <c r="D526" s="1" t="s">
        <v>1013</v>
      </c>
      <c r="E526" s="95"/>
      <c r="F526" s="95"/>
      <c r="G526" s="95"/>
      <c r="H526" s="95"/>
      <c r="I526" s="95"/>
      <c r="J526" s="95"/>
      <c r="K526" s="95"/>
      <c r="L526" s="241">
        <v>0</v>
      </c>
      <c r="M526" s="287">
        <v>450</v>
      </c>
      <c r="N526" s="180">
        <v>0</v>
      </c>
      <c r="O526" s="180">
        <v>5912</v>
      </c>
      <c r="P526" s="242">
        <v>0</v>
      </c>
      <c r="Q526" s="242">
        <v>0</v>
      </c>
      <c r="R526" s="242">
        <v>0</v>
      </c>
      <c r="S526" s="242">
        <v>0</v>
      </c>
      <c r="T526" s="242">
        <v>0</v>
      </c>
    </row>
    <row r="527" spans="1:20" ht="24" customHeight="1">
      <c r="A527" s="627" t="s">
        <v>604</v>
      </c>
      <c r="B527" s="627"/>
      <c r="C527" s="627"/>
      <c r="D527" s="627"/>
      <c r="E527" s="627"/>
      <c r="F527" s="627"/>
      <c r="G527" s="627"/>
      <c r="H527" s="627"/>
      <c r="I527" s="627"/>
      <c r="J527" s="627"/>
      <c r="K527" s="627"/>
      <c r="L527" s="457">
        <f>SUM(L522:L526)</f>
        <v>6068</v>
      </c>
      <c r="M527" s="457">
        <f>SUM(M522:M526)</f>
        <v>558996</v>
      </c>
      <c r="N527" s="454">
        <f t="shared" ref="N527:O527" si="37">SUM(N522:N526)</f>
        <v>0</v>
      </c>
      <c r="O527" s="454">
        <f t="shared" si="37"/>
        <v>17932</v>
      </c>
      <c r="P527" s="457">
        <f>SUM(P522:P526)</f>
        <v>0</v>
      </c>
      <c r="Q527" s="457">
        <f t="shared" ref="Q527:T527" si="38">SUM(Q522:Q526)</f>
        <v>0</v>
      </c>
      <c r="R527" s="457">
        <f t="shared" si="38"/>
        <v>0</v>
      </c>
      <c r="S527" s="457">
        <f t="shared" si="38"/>
        <v>0</v>
      </c>
      <c r="T527" s="457">
        <f t="shared" si="38"/>
        <v>0</v>
      </c>
    </row>
    <row r="528" spans="1:20" ht="15" customHeight="1">
      <c r="A528" s="95"/>
      <c r="B528" s="95"/>
      <c r="C528" s="95"/>
      <c r="D528" s="95"/>
      <c r="E528" s="95"/>
      <c r="F528" s="95"/>
      <c r="G528" s="95"/>
      <c r="H528" s="95"/>
      <c r="I528" s="95"/>
      <c r="J528" s="95"/>
      <c r="K528" s="95"/>
      <c r="L528" s="243"/>
      <c r="M528" s="243"/>
      <c r="N528" s="181"/>
      <c r="O528" s="181"/>
      <c r="P528" s="236"/>
      <c r="Q528" s="236"/>
      <c r="R528" s="236"/>
      <c r="S528" s="236"/>
      <c r="T528" s="236"/>
    </row>
    <row r="529" spans="1:32" s="95" customFormat="1" ht="24" customHeight="1">
      <c r="A529" s="652" t="s">
        <v>1333</v>
      </c>
      <c r="B529" s="652"/>
      <c r="C529" s="652"/>
      <c r="D529" s="652"/>
      <c r="E529" s="652"/>
      <c r="F529" s="652"/>
      <c r="G529" s="652"/>
      <c r="H529" s="652"/>
      <c r="I529" s="652"/>
      <c r="J529" s="652"/>
      <c r="K529" s="652"/>
      <c r="L529" s="455">
        <f>L520+L527</f>
        <v>491695</v>
      </c>
      <c r="M529" s="455">
        <f>M520+M527</f>
        <v>1074179</v>
      </c>
      <c r="N529" s="456">
        <f>N520+N527</f>
        <v>553323</v>
      </c>
      <c r="O529" s="456">
        <f>O520+O527</f>
        <v>1507634</v>
      </c>
      <c r="P529" s="455">
        <f>P520+P527</f>
        <v>516226</v>
      </c>
      <c r="Q529" s="455">
        <f>Q520+Q527</f>
        <v>682510</v>
      </c>
      <c r="R529" s="455">
        <f>R520+R527</f>
        <v>576688</v>
      </c>
      <c r="S529" s="455">
        <f>S520+S527</f>
        <v>611678</v>
      </c>
      <c r="T529" s="455">
        <f>T520+T527</f>
        <v>691092</v>
      </c>
      <c r="U529" s="224"/>
      <c r="V529" s="224"/>
      <c r="W529" s="224"/>
      <c r="X529" s="224"/>
      <c r="Y529" s="224"/>
      <c r="Z529" s="224"/>
      <c r="AA529" s="224"/>
      <c r="AB529" s="224"/>
      <c r="AC529" s="224"/>
      <c r="AD529" s="224"/>
      <c r="AE529" s="224"/>
      <c r="AF529" s="224"/>
    </row>
    <row r="530" spans="1:32" ht="15" customHeight="1">
      <c r="A530" s="95"/>
      <c r="B530" s="95"/>
      <c r="C530" s="95"/>
      <c r="D530" s="95"/>
      <c r="E530" s="95"/>
      <c r="F530" s="95"/>
      <c r="G530" s="95"/>
      <c r="H530" s="95"/>
      <c r="I530" s="95"/>
      <c r="J530" s="95"/>
      <c r="K530" s="95"/>
      <c r="L530" s="243"/>
      <c r="M530" s="243"/>
      <c r="N530" s="181"/>
      <c r="O530" s="181"/>
      <c r="P530" s="236"/>
      <c r="Q530" s="236"/>
      <c r="R530" s="236"/>
      <c r="S530" s="236"/>
      <c r="T530" s="236"/>
    </row>
    <row r="531" spans="1:32" ht="24" customHeight="1">
      <c r="A531" s="104" t="s">
        <v>583</v>
      </c>
      <c r="B531" s="95"/>
      <c r="C531" s="95"/>
      <c r="D531" s="95"/>
      <c r="E531" s="95"/>
      <c r="F531" s="95"/>
      <c r="G531" s="95"/>
      <c r="H531" s="95"/>
      <c r="I531" s="95"/>
      <c r="J531" s="95"/>
      <c r="K531" s="95"/>
      <c r="L531" s="243"/>
      <c r="M531" s="243"/>
      <c r="N531" s="181"/>
      <c r="O531" s="181"/>
      <c r="P531" s="236"/>
      <c r="Q531" s="236"/>
      <c r="R531" s="236"/>
      <c r="S531" s="236"/>
      <c r="T531" s="236"/>
    </row>
    <row r="532" spans="1:32" ht="24" customHeight="1">
      <c r="A532" s="1" t="s">
        <v>758</v>
      </c>
      <c r="B532" s="101"/>
      <c r="C532" s="101"/>
      <c r="D532" s="1" t="s">
        <v>859</v>
      </c>
      <c r="E532" s="101"/>
      <c r="F532" s="101"/>
      <c r="G532" s="101"/>
      <c r="H532" s="101"/>
      <c r="I532" s="101"/>
      <c r="J532" s="101"/>
      <c r="K532" s="101"/>
      <c r="L532" s="484">
        <v>5013</v>
      </c>
      <c r="M532" s="485">
        <v>4289</v>
      </c>
      <c r="N532" s="500">
        <v>8750</v>
      </c>
      <c r="O532" s="500">
        <v>8750</v>
      </c>
      <c r="P532" s="485">
        <v>8750</v>
      </c>
      <c r="Q532" s="485">
        <v>8750</v>
      </c>
      <c r="R532" s="485">
        <v>8750</v>
      </c>
      <c r="S532" s="485">
        <v>8750</v>
      </c>
      <c r="T532" s="485">
        <v>8750</v>
      </c>
    </row>
    <row r="533" spans="1:32" ht="24" customHeight="1">
      <c r="A533" s="1" t="s">
        <v>759</v>
      </c>
      <c r="B533" s="103"/>
      <c r="C533" s="103"/>
      <c r="D533" s="1" t="s">
        <v>247</v>
      </c>
      <c r="E533" s="103"/>
      <c r="F533" s="103"/>
      <c r="G533" s="103"/>
      <c r="H533" s="103"/>
      <c r="I533" s="103"/>
      <c r="J533" s="103"/>
      <c r="K533" s="103"/>
      <c r="L533" s="237">
        <v>0</v>
      </c>
      <c r="M533" s="258">
        <v>0</v>
      </c>
      <c r="N533" s="177">
        <v>44500</v>
      </c>
      <c r="O533" s="177">
        <v>44500</v>
      </c>
      <c r="P533" s="258">
        <v>50000</v>
      </c>
      <c r="Q533" s="258">
        <v>50000</v>
      </c>
      <c r="R533" s="258">
        <v>50000</v>
      </c>
      <c r="S533" s="258">
        <v>50000</v>
      </c>
      <c r="T533" s="258">
        <v>50000</v>
      </c>
    </row>
    <row r="534" spans="1:32" ht="24" customHeight="1">
      <c r="A534" s="1" t="s">
        <v>760</v>
      </c>
      <c r="B534" s="103"/>
      <c r="C534" s="103"/>
      <c r="D534" s="633" t="s">
        <v>248</v>
      </c>
      <c r="E534" s="633"/>
      <c r="F534" s="633"/>
      <c r="G534" s="633"/>
      <c r="H534" s="633"/>
      <c r="I534" s="633"/>
      <c r="J534" s="633"/>
      <c r="K534" s="633"/>
      <c r="L534" s="285">
        <v>150707</v>
      </c>
      <c r="M534" s="287">
        <v>59702</v>
      </c>
      <c r="N534" s="180">
        <v>130000</v>
      </c>
      <c r="O534" s="180">
        <v>130000</v>
      </c>
      <c r="P534" s="287">
        <v>260000</v>
      </c>
      <c r="Q534" s="287">
        <v>195000</v>
      </c>
      <c r="R534" s="287">
        <v>130000</v>
      </c>
      <c r="S534" s="287">
        <v>130000</v>
      </c>
      <c r="T534" s="287">
        <v>195000</v>
      </c>
    </row>
    <row r="535" spans="1:32" s="95" customFormat="1" ht="24" customHeight="1">
      <c r="A535" s="627" t="s">
        <v>773</v>
      </c>
      <c r="B535" s="627"/>
      <c r="C535" s="627"/>
      <c r="D535" s="627"/>
      <c r="E535" s="627"/>
      <c r="F535" s="627"/>
      <c r="G535" s="627"/>
      <c r="H535" s="627"/>
      <c r="I535" s="627"/>
      <c r="J535" s="627"/>
      <c r="K535" s="627"/>
      <c r="L535" s="455">
        <f>SUM(L532:L534)</f>
        <v>155720</v>
      </c>
      <c r="M535" s="455">
        <f>SUM(M532:M534)</f>
        <v>63991</v>
      </c>
      <c r="N535" s="456">
        <f>SUM(N532:N534)</f>
        <v>183250</v>
      </c>
      <c r="O535" s="456">
        <f>SUM(O532:O534)</f>
        <v>183250</v>
      </c>
      <c r="P535" s="455">
        <f>SUM(P532:P534)</f>
        <v>318750</v>
      </c>
      <c r="Q535" s="455">
        <f>SUM(Q532:Q534)</f>
        <v>253750</v>
      </c>
      <c r="R535" s="455">
        <f>SUM(R532:R534)</f>
        <v>188750</v>
      </c>
      <c r="S535" s="455">
        <f>SUM(S532:S534)</f>
        <v>188750</v>
      </c>
      <c r="T535" s="455">
        <f>SUM(T532:T534)</f>
        <v>253750</v>
      </c>
      <c r="U535" s="224"/>
      <c r="V535" s="224"/>
      <c r="W535" s="224"/>
      <c r="X535" s="224"/>
      <c r="Y535" s="224"/>
      <c r="Z535" s="224"/>
      <c r="AA535" s="224"/>
      <c r="AB535" s="224"/>
      <c r="AC535" s="224"/>
      <c r="AD535" s="224"/>
      <c r="AE535" s="224"/>
      <c r="AF535" s="224"/>
    </row>
    <row r="536" spans="1:32" ht="15" customHeight="1">
      <c r="A536" s="95"/>
      <c r="B536" s="95"/>
      <c r="C536" s="95"/>
      <c r="D536" s="95"/>
      <c r="E536" s="95"/>
      <c r="F536" s="95"/>
      <c r="G536" s="95"/>
      <c r="H536" s="95"/>
      <c r="I536" s="95"/>
      <c r="J536" s="95"/>
      <c r="K536" s="95"/>
      <c r="L536" s="262"/>
      <c r="M536" s="262"/>
      <c r="N536" s="204"/>
      <c r="O536" s="204"/>
      <c r="P536" s="286"/>
      <c r="Q536" s="286"/>
      <c r="R536" s="286"/>
      <c r="S536" s="286"/>
      <c r="T536" s="286"/>
    </row>
    <row r="537" spans="1:32" ht="24" customHeight="1">
      <c r="A537" s="104" t="s">
        <v>1089</v>
      </c>
      <c r="B537" s="95"/>
      <c r="C537" s="95"/>
      <c r="D537" s="95"/>
      <c r="E537" s="95"/>
      <c r="F537" s="95"/>
      <c r="G537" s="95"/>
      <c r="H537" s="95"/>
      <c r="I537" s="95"/>
      <c r="J537" s="95"/>
      <c r="K537" s="95"/>
      <c r="L537" s="262"/>
      <c r="M537" s="262"/>
      <c r="N537" s="204"/>
      <c r="O537" s="204"/>
      <c r="P537" s="286"/>
      <c r="Q537" s="286"/>
      <c r="R537" s="286"/>
      <c r="S537" s="286"/>
      <c r="T537" s="286"/>
    </row>
    <row r="538" spans="1:32" ht="24" customHeight="1">
      <c r="A538" s="1" t="s">
        <v>1120</v>
      </c>
      <c r="B538" s="101"/>
      <c r="C538" s="101"/>
      <c r="D538" s="1" t="s">
        <v>220</v>
      </c>
      <c r="E538" s="101"/>
      <c r="F538" s="101"/>
      <c r="G538" s="101"/>
      <c r="H538" s="101"/>
      <c r="I538" s="101"/>
      <c r="J538" s="101"/>
      <c r="K538" s="101"/>
      <c r="L538" s="487">
        <v>18162</v>
      </c>
      <c r="M538" s="476">
        <v>66720</v>
      </c>
      <c r="N538" s="475">
        <v>5664</v>
      </c>
      <c r="O538" s="475">
        <v>4329</v>
      </c>
      <c r="P538" s="476">
        <v>12232</v>
      </c>
      <c r="Q538" s="476">
        <v>76309</v>
      </c>
      <c r="R538" s="476">
        <v>13018</v>
      </c>
      <c r="S538" s="476">
        <v>48008</v>
      </c>
      <c r="T538" s="476">
        <v>62422</v>
      </c>
    </row>
    <row r="539" spans="1:32" ht="24" customHeight="1">
      <c r="A539" s="1" t="s">
        <v>1121</v>
      </c>
      <c r="B539" s="103"/>
      <c r="C539" s="103"/>
      <c r="D539" s="633" t="s">
        <v>248</v>
      </c>
      <c r="E539" s="633"/>
      <c r="F539" s="633"/>
      <c r="G539" s="633"/>
      <c r="H539" s="633"/>
      <c r="I539" s="633"/>
      <c r="J539" s="633"/>
      <c r="K539" s="633"/>
      <c r="L539" s="241">
        <v>44985</v>
      </c>
      <c r="M539" s="287">
        <v>0</v>
      </c>
      <c r="N539" s="180">
        <v>0</v>
      </c>
      <c r="O539" s="180">
        <v>0</v>
      </c>
      <c r="P539" s="242">
        <v>0</v>
      </c>
      <c r="Q539" s="242">
        <v>0</v>
      </c>
      <c r="R539" s="242">
        <v>0</v>
      </c>
      <c r="S539" s="242">
        <v>0</v>
      </c>
      <c r="T539" s="242">
        <v>0</v>
      </c>
    </row>
    <row r="540" spans="1:32" ht="24" customHeight="1">
      <c r="A540" s="627" t="s">
        <v>1123</v>
      </c>
      <c r="B540" s="627"/>
      <c r="C540" s="627"/>
      <c r="D540" s="627"/>
      <c r="E540" s="627"/>
      <c r="F540" s="627"/>
      <c r="G540" s="627"/>
      <c r="H540" s="627"/>
      <c r="I540" s="627"/>
      <c r="J540" s="627"/>
      <c r="K540" s="627"/>
      <c r="L540" s="455">
        <f t="shared" ref="L540" si="39">SUM(L538:L539)</f>
        <v>63147</v>
      </c>
      <c r="M540" s="455">
        <f t="shared" ref="M540:T540" si="40">SUM(M538:M539)</f>
        <v>66720</v>
      </c>
      <c r="N540" s="456">
        <f t="shared" si="40"/>
        <v>5664</v>
      </c>
      <c r="O540" s="456">
        <f t="shared" si="40"/>
        <v>4329</v>
      </c>
      <c r="P540" s="455">
        <f t="shared" si="40"/>
        <v>12232</v>
      </c>
      <c r="Q540" s="455">
        <f t="shared" si="40"/>
        <v>76309</v>
      </c>
      <c r="R540" s="455">
        <f t="shared" si="40"/>
        <v>13018</v>
      </c>
      <c r="S540" s="455">
        <f t="shared" si="40"/>
        <v>48008</v>
      </c>
      <c r="T540" s="455">
        <f t="shared" si="40"/>
        <v>62422</v>
      </c>
    </row>
    <row r="541" spans="1:32" ht="15" customHeight="1">
      <c r="A541" s="95"/>
      <c r="B541" s="95"/>
      <c r="C541" s="95"/>
      <c r="D541" s="95"/>
      <c r="E541" s="95"/>
      <c r="F541" s="95"/>
      <c r="G541" s="95"/>
      <c r="H541" s="95"/>
      <c r="I541" s="95"/>
      <c r="J541" s="95"/>
      <c r="K541" s="95"/>
      <c r="L541" s="262"/>
      <c r="M541" s="262"/>
      <c r="N541" s="204"/>
      <c r="O541" s="204"/>
      <c r="P541" s="286"/>
      <c r="Q541" s="286"/>
      <c r="R541" s="286"/>
      <c r="S541" s="286"/>
      <c r="T541" s="286"/>
    </row>
    <row r="542" spans="1:32" ht="24" customHeight="1">
      <c r="A542" s="104" t="s">
        <v>659</v>
      </c>
      <c r="B542" s="95"/>
      <c r="C542" s="95"/>
      <c r="D542" s="95"/>
      <c r="E542" s="95"/>
      <c r="F542" s="95"/>
      <c r="G542" s="95"/>
      <c r="H542" s="95"/>
      <c r="I542" s="95"/>
      <c r="J542" s="95"/>
      <c r="K542" s="95"/>
      <c r="L542" s="262"/>
      <c r="M542" s="262"/>
      <c r="N542" s="204"/>
      <c r="O542" s="204"/>
      <c r="P542" s="286"/>
      <c r="Q542" s="286"/>
      <c r="R542" s="286"/>
      <c r="S542" s="286"/>
      <c r="T542" s="286"/>
    </row>
    <row r="543" spans="1:32" ht="24" customHeight="1">
      <c r="A543" s="1" t="s">
        <v>761</v>
      </c>
      <c r="B543" s="95"/>
      <c r="C543" s="95"/>
      <c r="D543" s="95" t="s">
        <v>709</v>
      </c>
      <c r="E543" s="95"/>
      <c r="F543" s="95"/>
      <c r="G543" s="95"/>
      <c r="H543" s="95"/>
      <c r="I543" s="95"/>
      <c r="J543" s="95"/>
      <c r="K543" s="95"/>
      <c r="L543" s="450">
        <v>2720</v>
      </c>
      <c r="M543" s="451">
        <v>0</v>
      </c>
      <c r="N543" s="497">
        <v>0</v>
      </c>
      <c r="O543" s="497">
        <v>0</v>
      </c>
      <c r="P543" s="501">
        <v>0</v>
      </c>
      <c r="Q543" s="461">
        <v>0</v>
      </c>
      <c r="R543" s="461">
        <v>0</v>
      </c>
      <c r="S543" s="461">
        <v>0</v>
      </c>
      <c r="T543" s="461">
        <v>0</v>
      </c>
    </row>
    <row r="544" spans="1:32" ht="24" customHeight="1">
      <c r="A544" s="1" t="s">
        <v>762</v>
      </c>
      <c r="B544" s="101"/>
      <c r="C544" s="101"/>
      <c r="D544" s="1" t="s">
        <v>49</v>
      </c>
      <c r="E544" s="101"/>
      <c r="F544" s="101"/>
      <c r="G544" s="101"/>
      <c r="H544" s="101"/>
      <c r="I544" s="101"/>
      <c r="J544" s="101"/>
      <c r="K544" s="101"/>
      <c r="L544" s="237">
        <v>784</v>
      </c>
      <c r="M544" s="258">
        <v>580</v>
      </c>
      <c r="N544" s="177">
        <v>750</v>
      </c>
      <c r="O544" s="177">
        <v>402</v>
      </c>
      <c r="P544" s="221">
        <v>750</v>
      </c>
      <c r="Q544" s="221">
        <v>750</v>
      </c>
      <c r="R544" s="221">
        <v>750</v>
      </c>
      <c r="S544" s="221">
        <v>750</v>
      </c>
      <c r="T544" s="221">
        <v>750</v>
      </c>
    </row>
    <row r="545" spans="1:32" ht="24" customHeight="1">
      <c r="A545" s="1" t="s">
        <v>763</v>
      </c>
      <c r="B545" s="101"/>
      <c r="C545" s="101"/>
      <c r="D545" s="1" t="s">
        <v>12</v>
      </c>
      <c r="E545" s="101"/>
      <c r="F545" s="101"/>
      <c r="G545" s="101"/>
      <c r="H545" s="101"/>
      <c r="I545" s="101"/>
      <c r="J545" s="101"/>
      <c r="K545" s="101"/>
      <c r="L545" s="250">
        <v>0</v>
      </c>
      <c r="M545" s="341">
        <v>0</v>
      </c>
      <c r="N545" s="185">
        <v>1000</v>
      </c>
      <c r="O545" s="185">
        <v>1000</v>
      </c>
      <c r="P545" s="251">
        <v>1000</v>
      </c>
      <c r="Q545" s="251">
        <v>1000</v>
      </c>
      <c r="R545" s="251">
        <v>1000</v>
      </c>
      <c r="S545" s="251">
        <v>1000</v>
      </c>
      <c r="T545" s="251">
        <v>1000</v>
      </c>
    </row>
    <row r="546" spans="1:32" ht="24" customHeight="1">
      <c r="A546" s="1" t="s">
        <v>764</v>
      </c>
      <c r="B546" s="103"/>
      <c r="C546" s="103"/>
      <c r="D546" s="1" t="s">
        <v>247</v>
      </c>
      <c r="E546" s="103"/>
      <c r="F546" s="103"/>
      <c r="G546" s="103"/>
      <c r="H546" s="103"/>
      <c r="I546" s="103"/>
      <c r="J546" s="103"/>
      <c r="K546" s="103"/>
      <c r="L546" s="237">
        <v>8435</v>
      </c>
      <c r="M546" s="258">
        <v>0</v>
      </c>
      <c r="N546" s="177">
        <v>130000</v>
      </c>
      <c r="O546" s="177">
        <v>115946</v>
      </c>
      <c r="P546" s="258">
        <v>15000</v>
      </c>
      <c r="Q546" s="258">
        <v>0</v>
      </c>
      <c r="R546" s="258">
        <v>0</v>
      </c>
      <c r="S546" s="258">
        <v>0</v>
      </c>
      <c r="T546" s="258">
        <v>0</v>
      </c>
    </row>
    <row r="547" spans="1:32" ht="24" customHeight="1">
      <c r="A547" s="1" t="s">
        <v>765</v>
      </c>
      <c r="B547" s="103"/>
      <c r="C547" s="103"/>
      <c r="D547" s="633" t="s">
        <v>248</v>
      </c>
      <c r="E547" s="633"/>
      <c r="F547" s="633"/>
      <c r="G547" s="633"/>
      <c r="H547" s="633"/>
      <c r="I547" s="633"/>
      <c r="J547" s="633"/>
      <c r="K547" s="633"/>
      <c r="L547" s="238">
        <v>33497</v>
      </c>
      <c r="M547" s="258">
        <v>201110</v>
      </c>
      <c r="N547" s="177">
        <v>100000</v>
      </c>
      <c r="O547" s="177">
        <v>99369</v>
      </c>
      <c r="P547" s="258">
        <v>680000</v>
      </c>
      <c r="Q547" s="258">
        <v>150000</v>
      </c>
      <c r="R547" s="258">
        <v>150000</v>
      </c>
      <c r="S547" s="258">
        <v>150000</v>
      </c>
      <c r="T547" s="258">
        <v>150000</v>
      </c>
    </row>
    <row r="548" spans="1:32" ht="24" customHeight="1">
      <c r="A548" s="137" t="s">
        <v>780</v>
      </c>
      <c r="B548" s="103"/>
      <c r="C548" s="103"/>
      <c r="D548" s="1"/>
      <c r="E548" s="103"/>
      <c r="F548" s="103"/>
      <c r="G548" s="103"/>
      <c r="H548" s="103"/>
      <c r="I548" s="103"/>
      <c r="J548" s="103"/>
      <c r="L548" s="237"/>
      <c r="M548" s="258"/>
      <c r="N548" s="177"/>
      <c r="O548" s="177"/>
      <c r="P548" s="221"/>
      <c r="Q548" s="221"/>
      <c r="R548" s="221"/>
      <c r="S548" s="221"/>
      <c r="T548" s="221"/>
    </row>
    <row r="549" spans="1:32" ht="24" customHeight="1">
      <c r="A549" s="1" t="s">
        <v>766</v>
      </c>
      <c r="B549" s="103"/>
      <c r="C549" s="103"/>
      <c r="D549" s="1" t="s">
        <v>825</v>
      </c>
      <c r="E549" s="103"/>
      <c r="F549" s="103"/>
      <c r="G549" s="103"/>
      <c r="H549" s="103"/>
      <c r="I549" s="103"/>
      <c r="J549" s="103"/>
      <c r="K549" s="103"/>
      <c r="L549" s="237">
        <v>43922</v>
      </c>
      <c r="M549" s="258">
        <v>42905</v>
      </c>
      <c r="N549" s="177">
        <v>51612</v>
      </c>
      <c r="O549" s="177">
        <v>51612</v>
      </c>
      <c r="P549" s="221">
        <v>53527</v>
      </c>
      <c r="Q549" s="221">
        <v>53527</v>
      </c>
      <c r="R549" s="221">
        <v>55514</v>
      </c>
      <c r="S549" s="258">
        <v>57544</v>
      </c>
      <c r="T549" s="258">
        <v>61927</v>
      </c>
    </row>
    <row r="550" spans="1:32" ht="24" customHeight="1">
      <c r="A550" s="1" t="s">
        <v>767</v>
      </c>
      <c r="B550" s="103"/>
      <c r="C550" s="103"/>
      <c r="D550" s="1" t="s">
        <v>250</v>
      </c>
      <c r="E550" s="103"/>
      <c r="F550" s="103"/>
      <c r="G550" s="103"/>
      <c r="H550" s="103"/>
      <c r="I550" s="103"/>
      <c r="J550" s="103"/>
      <c r="K550" s="103"/>
      <c r="L550" s="241">
        <v>28856</v>
      </c>
      <c r="M550" s="287">
        <v>23771</v>
      </c>
      <c r="N550" s="180">
        <v>17784</v>
      </c>
      <c r="O550" s="180">
        <v>17784</v>
      </c>
      <c r="P550" s="242">
        <v>15869</v>
      </c>
      <c r="Q550" s="242">
        <v>15869</v>
      </c>
      <c r="R550" s="242">
        <v>13882</v>
      </c>
      <c r="S550" s="287">
        <v>11852</v>
      </c>
      <c r="T550" s="287">
        <v>7469</v>
      </c>
    </row>
    <row r="551" spans="1:32" ht="24" customHeight="1">
      <c r="A551" s="627" t="s">
        <v>774</v>
      </c>
      <c r="B551" s="627"/>
      <c r="C551" s="627"/>
      <c r="D551" s="627"/>
      <c r="E551" s="627"/>
      <c r="F551" s="627"/>
      <c r="G551" s="627"/>
      <c r="H551" s="627"/>
      <c r="I551" s="627"/>
      <c r="J551" s="627"/>
      <c r="K551" s="627"/>
      <c r="L551" s="457">
        <f>SUM(L543:L550)</f>
        <v>118214</v>
      </c>
      <c r="M551" s="457">
        <f>SUM(M543:M550)</f>
        <v>268366</v>
      </c>
      <c r="N551" s="454">
        <f t="shared" ref="N551:O551" si="41">SUM(N543:N550)</f>
        <v>301146</v>
      </c>
      <c r="O551" s="454">
        <f t="shared" si="41"/>
        <v>286113</v>
      </c>
      <c r="P551" s="457">
        <f>SUM(P543:P550)</f>
        <v>766146</v>
      </c>
      <c r="Q551" s="457">
        <f t="shared" ref="Q551:T551" si="42">SUM(Q543:Q550)</f>
        <v>221146</v>
      </c>
      <c r="R551" s="457">
        <f t="shared" si="42"/>
        <v>221146</v>
      </c>
      <c r="S551" s="457">
        <f t="shared" si="42"/>
        <v>221146</v>
      </c>
      <c r="T551" s="457">
        <f t="shared" si="42"/>
        <v>221146</v>
      </c>
    </row>
    <row r="552" spans="1:32" ht="6.95" customHeight="1">
      <c r="A552" s="521"/>
      <c r="B552" s="520"/>
      <c r="C552" s="520"/>
      <c r="D552" s="521"/>
      <c r="E552" s="520"/>
      <c r="F552" s="520"/>
      <c r="G552" s="520"/>
      <c r="H552" s="520"/>
      <c r="I552" s="520"/>
      <c r="J552" s="520"/>
      <c r="K552" s="520"/>
      <c r="L552" s="237"/>
      <c r="M552" s="258"/>
      <c r="N552" s="177"/>
      <c r="O552" s="177"/>
      <c r="P552" s="221"/>
      <c r="Q552" s="221"/>
      <c r="R552" s="221"/>
      <c r="S552" s="258"/>
      <c r="T552" s="258"/>
    </row>
    <row r="553" spans="1:32" ht="24" customHeight="1">
      <c r="A553" s="353" t="s">
        <v>1211</v>
      </c>
      <c r="B553" s="103"/>
      <c r="C553" s="103"/>
      <c r="D553" s="338" t="s">
        <v>1212</v>
      </c>
      <c r="E553" s="344"/>
      <c r="F553" s="344"/>
      <c r="G553" s="344"/>
      <c r="H553" s="344"/>
      <c r="I553" s="344"/>
      <c r="J553" s="344"/>
      <c r="K553" s="344"/>
      <c r="L553" s="538">
        <v>0</v>
      </c>
      <c r="M553" s="483">
        <v>531617</v>
      </c>
      <c r="N553" s="499">
        <v>0</v>
      </c>
      <c r="O553" s="499">
        <v>0</v>
      </c>
      <c r="P553" s="532">
        <v>0</v>
      </c>
      <c r="Q553" s="532">
        <v>0</v>
      </c>
      <c r="R553" s="532">
        <v>0</v>
      </c>
      <c r="S553" s="532">
        <v>0</v>
      </c>
      <c r="T553" s="483">
        <v>0</v>
      </c>
    </row>
    <row r="554" spans="1:32" s="95" customFormat="1" ht="24" customHeight="1">
      <c r="A554" s="627" t="s">
        <v>611</v>
      </c>
      <c r="B554" s="627"/>
      <c r="C554" s="627"/>
      <c r="D554" s="627"/>
      <c r="E554" s="627"/>
      <c r="F554" s="627"/>
      <c r="G554" s="627"/>
      <c r="H554" s="627"/>
      <c r="I554" s="627"/>
      <c r="J554" s="627"/>
      <c r="K554" s="627"/>
      <c r="L554" s="455">
        <f>L553</f>
        <v>0</v>
      </c>
      <c r="M554" s="455">
        <f>M553</f>
        <v>531617</v>
      </c>
      <c r="N554" s="456">
        <f t="shared" ref="N554:O554" si="43">N553</f>
        <v>0</v>
      </c>
      <c r="O554" s="456">
        <f t="shared" si="43"/>
        <v>0</v>
      </c>
      <c r="P554" s="455">
        <f>P553</f>
        <v>0</v>
      </c>
      <c r="Q554" s="455">
        <f t="shared" ref="Q554:T554" si="44">Q553</f>
        <v>0</v>
      </c>
      <c r="R554" s="455">
        <f t="shared" si="44"/>
        <v>0</v>
      </c>
      <c r="S554" s="455">
        <f t="shared" si="44"/>
        <v>0</v>
      </c>
      <c r="T554" s="455">
        <f t="shared" si="44"/>
        <v>0</v>
      </c>
      <c r="U554" s="224"/>
      <c r="V554" s="224"/>
      <c r="W554" s="224"/>
      <c r="X554" s="224"/>
      <c r="Y554" s="224"/>
      <c r="Z554" s="224"/>
      <c r="AA554" s="224"/>
      <c r="AB554" s="224"/>
      <c r="AC554" s="224"/>
      <c r="AD554" s="224"/>
      <c r="AE554" s="224"/>
      <c r="AF554" s="224"/>
    </row>
    <row r="555" spans="1:32" s="523" customFormat="1" ht="15" customHeight="1">
      <c r="K555" s="104"/>
      <c r="L555" s="455"/>
      <c r="M555" s="455"/>
      <c r="N555" s="456"/>
      <c r="O555" s="456"/>
      <c r="P555" s="455"/>
      <c r="Q555" s="455"/>
      <c r="R555" s="455"/>
      <c r="S555" s="455"/>
      <c r="T555" s="455"/>
      <c r="U555" s="224"/>
      <c r="V555" s="224"/>
      <c r="W555" s="224"/>
      <c r="X555" s="224"/>
      <c r="Y555" s="224"/>
      <c r="Z555" s="224"/>
      <c r="AA555" s="224"/>
      <c r="AB555" s="224"/>
      <c r="AC555" s="224"/>
      <c r="AD555" s="224"/>
      <c r="AE555" s="224"/>
      <c r="AF555" s="224"/>
    </row>
    <row r="556" spans="1:32" s="523" customFormat="1" ht="24" customHeight="1">
      <c r="A556" s="627" t="s">
        <v>1334</v>
      </c>
      <c r="B556" s="627"/>
      <c r="C556" s="627"/>
      <c r="D556" s="627"/>
      <c r="E556" s="627"/>
      <c r="F556" s="627"/>
      <c r="G556" s="627"/>
      <c r="H556" s="627"/>
      <c r="I556" s="627"/>
      <c r="J556" s="627"/>
      <c r="K556" s="627"/>
      <c r="L556" s="455">
        <f>L551+L554</f>
        <v>118214</v>
      </c>
      <c r="M556" s="455">
        <f>M551+M554</f>
        <v>799983</v>
      </c>
      <c r="N556" s="456">
        <f>N551+N554</f>
        <v>301146</v>
      </c>
      <c r="O556" s="456">
        <f>O551+O554</f>
        <v>286113</v>
      </c>
      <c r="P556" s="455">
        <f>P551+P554</f>
        <v>766146</v>
      </c>
      <c r="Q556" s="455">
        <f>Q551+Q554</f>
        <v>221146</v>
      </c>
      <c r="R556" s="455">
        <f>R551+R554</f>
        <v>221146</v>
      </c>
      <c r="S556" s="455">
        <f>S551+S554</f>
        <v>221146</v>
      </c>
      <c r="T556" s="455">
        <f>T551+T554</f>
        <v>221146</v>
      </c>
      <c r="U556" s="224"/>
      <c r="V556" s="224"/>
      <c r="W556" s="224"/>
      <c r="X556" s="224"/>
      <c r="Y556" s="224"/>
      <c r="Z556" s="224"/>
      <c r="AA556" s="224"/>
      <c r="AB556" s="224"/>
      <c r="AC556" s="224"/>
      <c r="AD556" s="224"/>
      <c r="AE556" s="224"/>
      <c r="AF556" s="224"/>
    </row>
    <row r="557" spans="1:32" ht="15" customHeight="1">
      <c r="A557" s="95"/>
      <c r="B557" s="95"/>
      <c r="C557" s="95"/>
      <c r="D557" s="95"/>
      <c r="E557" s="95"/>
      <c r="F557" s="95"/>
      <c r="G557" s="95"/>
      <c r="H557" s="95"/>
      <c r="I557" s="95"/>
      <c r="J557" s="95"/>
      <c r="K557" s="95"/>
      <c r="L557" s="262"/>
      <c r="M557" s="262"/>
      <c r="N557" s="204"/>
      <c r="O557" s="204"/>
      <c r="P557" s="286"/>
      <c r="Q557" s="286"/>
      <c r="R557" s="286"/>
      <c r="S557" s="286"/>
      <c r="T557" s="286"/>
    </row>
    <row r="558" spans="1:32" ht="24" customHeight="1">
      <c r="A558" s="104" t="s">
        <v>781</v>
      </c>
      <c r="B558" s="95"/>
      <c r="C558" s="95"/>
      <c r="D558" s="95"/>
      <c r="E558" s="95"/>
      <c r="F558" s="95"/>
      <c r="G558" s="95"/>
      <c r="H558" s="95"/>
      <c r="I558" s="95"/>
      <c r="J558" s="95"/>
      <c r="K558" s="95"/>
      <c r="L558" s="262"/>
      <c r="M558" s="262"/>
      <c r="N558" s="204"/>
      <c r="O558" s="204"/>
      <c r="P558" s="286"/>
      <c r="Q558" s="286"/>
      <c r="R558" s="286"/>
      <c r="S558" s="286"/>
      <c r="T558" s="286"/>
    </row>
    <row r="559" spans="1:32" ht="24" customHeight="1">
      <c r="A559" s="1" t="s">
        <v>1172</v>
      </c>
      <c r="B559" s="95"/>
      <c r="C559" s="95"/>
      <c r="D559" s="1" t="s">
        <v>859</v>
      </c>
      <c r="E559" s="101"/>
      <c r="F559" s="101"/>
      <c r="G559" s="101"/>
      <c r="H559" s="101"/>
      <c r="I559" s="101"/>
      <c r="J559" s="101"/>
      <c r="K559" s="101"/>
      <c r="L559" s="487">
        <v>0</v>
      </c>
      <c r="M559" s="490">
        <v>10</v>
      </c>
      <c r="N559" s="508">
        <v>1600</v>
      </c>
      <c r="O559" s="508">
        <v>1600</v>
      </c>
      <c r="P559" s="509">
        <v>1600</v>
      </c>
      <c r="Q559" s="509">
        <v>1600</v>
      </c>
      <c r="R559" s="509">
        <v>1600</v>
      </c>
      <c r="S559" s="509">
        <v>1600</v>
      </c>
      <c r="T559" s="509">
        <v>1600</v>
      </c>
    </row>
    <row r="560" spans="1:32" ht="24" customHeight="1">
      <c r="A560" s="346" t="s">
        <v>1205</v>
      </c>
      <c r="B560" s="348"/>
      <c r="C560" s="348"/>
      <c r="D560" s="346" t="s">
        <v>1133</v>
      </c>
      <c r="E560" s="345"/>
      <c r="F560" s="345"/>
      <c r="G560" s="345"/>
      <c r="H560" s="345"/>
      <c r="I560" s="345"/>
      <c r="J560" s="345"/>
      <c r="K560" s="345"/>
      <c r="L560" s="253">
        <v>0</v>
      </c>
      <c r="M560" s="358">
        <v>33714</v>
      </c>
      <c r="N560" s="188">
        <v>59464</v>
      </c>
      <c r="O560" s="188">
        <v>7190</v>
      </c>
      <c r="P560" s="358">
        <v>152096</v>
      </c>
      <c r="Q560" s="358">
        <v>50000</v>
      </c>
      <c r="R560" s="358">
        <v>50000</v>
      </c>
      <c r="S560" s="358">
        <v>50000</v>
      </c>
      <c r="T560" s="358">
        <v>50000</v>
      </c>
    </row>
    <row r="561" spans="1:32" ht="24" customHeight="1">
      <c r="A561" s="397" t="s">
        <v>1247</v>
      </c>
      <c r="B561" s="398"/>
      <c r="C561" s="398"/>
      <c r="D561" s="398" t="s">
        <v>1176</v>
      </c>
      <c r="E561" s="398"/>
      <c r="F561" s="398"/>
      <c r="G561" s="396"/>
      <c r="H561" s="396"/>
      <c r="I561" s="396"/>
      <c r="J561" s="396"/>
      <c r="K561" s="396"/>
      <c r="L561" s="253">
        <v>0</v>
      </c>
      <c r="M561" s="358">
        <v>0</v>
      </c>
      <c r="N561" s="177">
        <v>50000</v>
      </c>
      <c r="O561" s="177">
        <v>45000</v>
      </c>
      <c r="P561" s="258">
        <v>0</v>
      </c>
      <c r="Q561" s="254">
        <v>0</v>
      </c>
      <c r="R561" s="254">
        <v>0</v>
      </c>
      <c r="S561" s="254">
        <v>0</v>
      </c>
      <c r="T561" s="254">
        <v>0</v>
      </c>
    </row>
    <row r="562" spans="1:32" ht="24" customHeight="1">
      <c r="A562" s="331" t="s">
        <v>1200</v>
      </c>
      <c r="B562" s="103"/>
      <c r="C562" s="103"/>
      <c r="D562" s="331" t="s">
        <v>1201</v>
      </c>
      <c r="E562" s="103"/>
      <c r="F562" s="103"/>
      <c r="G562" s="103"/>
      <c r="H562" s="103"/>
      <c r="I562" s="103"/>
      <c r="J562" s="103"/>
      <c r="K562" s="103"/>
      <c r="L562" s="238">
        <v>0</v>
      </c>
      <c r="M562" s="258">
        <v>7404</v>
      </c>
      <c r="N562" s="177">
        <v>12596</v>
      </c>
      <c r="O562" s="177">
        <v>4465</v>
      </c>
      <c r="P562" s="258">
        <v>0</v>
      </c>
      <c r="Q562" s="221">
        <v>0</v>
      </c>
      <c r="R562" s="221">
        <v>0</v>
      </c>
      <c r="S562" s="221">
        <v>0</v>
      </c>
      <c r="T562" s="221">
        <v>0</v>
      </c>
    </row>
    <row r="563" spans="1:32" ht="24" customHeight="1">
      <c r="A563" s="1" t="s">
        <v>768</v>
      </c>
      <c r="B563" s="103"/>
      <c r="C563" s="103"/>
      <c r="D563" s="1" t="s">
        <v>247</v>
      </c>
      <c r="E563" s="103"/>
      <c r="F563" s="103"/>
      <c r="G563" s="103"/>
      <c r="H563" s="103"/>
      <c r="I563" s="103"/>
      <c r="J563" s="103"/>
      <c r="K563" s="103"/>
      <c r="L563" s="238">
        <v>13539</v>
      </c>
      <c r="M563" s="258">
        <v>0</v>
      </c>
      <c r="N563" s="177">
        <v>10400</v>
      </c>
      <c r="O563" s="177">
        <v>52888</v>
      </c>
      <c r="P563" s="358">
        <v>50000</v>
      </c>
      <c r="Q563" s="358">
        <v>50000</v>
      </c>
      <c r="R563" s="358">
        <v>50000</v>
      </c>
      <c r="S563" s="358">
        <v>50000</v>
      </c>
      <c r="T563" s="358">
        <v>50000</v>
      </c>
    </row>
    <row r="564" spans="1:32" ht="24" customHeight="1">
      <c r="A564" s="1" t="s">
        <v>885</v>
      </c>
      <c r="B564" s="103"/>
      <c r="C564" s="103"/>
      <c r="D564" s="1" t="s">
        <v>248</v>
      </c>
      <c r="E564" s="103"/>
      <c r="F564" s="103"/>
      <c r="G564" s="103"/>
      <c r="H564" s="103"/>
      <c r="I564" s="103"/>
      <c r="J564" s="103"/>
      <c r="K564" s="103"/>
      <c r="L564" s="237">
        <v>0</v>
      </c>
      <c r="M564" s="258">
        <v>67958</v>
      </c>
      <c r="N564" s="177">
        <v>130000</v>
      </c>
      <c r="O564" s="177">
        <v>59135</v>
      </c>
      <c r="P564" s="258">
        <v>313000</v>
      </c>
      <c r="Q564" s="358">
        <v>50000</v>
      </c>
      <c r="R564" s="358">
        <v>50000</v>
      </c>
      <c r="S564" s="358">
        <v>50000</v>
      </c>
      <c r="T564" s="358">
        <v>50000</v>
      </c>
    </row>
    <row r="565" spans="1:32" ht="24" customHeight="1">
      <c r="A565" s="137" t="s">
        <v>780</v>
      </c>
      <c r="B565" s="103"/>
      <c r="C565" s="103"/>
      <c r="D565" s="1"/>
      <c r="E565" s="103"/>
      <c r="F565" s="103"/>
      <c r="G565" s="103"/>
      <c r="H565" s="103"/>
      <c r="I565" s="103"/>
      <c r="J565" s="103"/>
      <c r="K565" s="103"/>
      <c r="L565" s="237"/>
      <c r="M565" s="258"/>
      <c r="N565" s="177"/>
      <c r="O565" s="177"/>
      <c r="P565" s="221"/>
      <c r="Q565" s="258"/>
      <c r="R565" s="258"/>
      <c r="S565" s="258"/>
      <c r="T565" s="258"/>
    </row>
    <row r="566" spans="1:32" ht="24" customHeight="1">
      <c r="A566" s="1" t="s">
        <v>769</v>
      </c>
      <c r="B566" s="103"/>
      <c r="C566" s="103"/>
      <c r="D566" s="1" t="s">
        <v>825</v>
      </c>
      <c r="E566" s="103"/>
      <c r="F566" s="103"/>
      <c r="G566" s="103"/>
      <c r="H566" s="103"/>
      <c r="I566" s="103"/>
      <c r="J566" s="103"/>
      <c r="K566" s="103"/>
      <c r="L566" s="237">
        <v>1376</v>
      </c>
      <c r="M566" s="258">
        <v>1344</v>
      </c>
      <c r="N566" s="177">
        <v>1617</v>
      </c>
      <c r="O566" s="177">
        <v>1617</v>
      </c>
      <c r="P566" s="221">
        <v>1677</v>
      </c>
      <c r="Q566" s="221">
        <v>1677</v>
      </c>
      <c r="R566" s="221">
        <v>1739</v>
      </c>
      <c r="S566" s="258">
        <v>1803</v>
      </c>
      <c r="T566" s="258">
        <v>1940</v>
      </c>
    </row>
    <row r="567" spans="1:32" ht="24" customHeight="1">
      <c r="A567" s="1" t="s">
        <v>770</v>
      </c>
      <c r="B567" s="103"/>
      <c r="C567" s="103"/>
      <c r="D567" s="1" t="s">
        <v>250</v>
      </c>
      <c r="E567" s="103"/>
      <c r="F567" s="103"/>
      <c r="G567" s="103"/>
      <c r="H567" s="103"/>
      <c r="I567" s="103"/>
      <c r="J567" s="103"/>
      <c r="K567" s="103"/>
      <c r="L567" s="241">
        <v>904</v>
      </c>
      <c r="M567" s="287">
        <v>745</v>
      </c>
      <c r="N567" s="180">
        <v>557</v>
      </c>
      <c r="O567" s="180">
        <v>557</v>
      </c>
      <c r="P567" s="242">
        <v>497</v>
      </c>
      <c r="Q567" s="242">
        <v>497</v>
      </c>
      <c r="R567" s="242">
        <v>435</v>
      </c>
      <c r="S567" s="287">
        <v>371</v>
      </c>
      <c r="T567" s="287">
        <v>234</v>
      </c>
    </row>
    <row r="568" spans="1:32" ht="24" customHeight="1">
      <c r="A568" s="627" t="s">
        <v>1309</v>
      </c>
      <c r="B568" s="627"/>
      <c r="C568" s="627"/>
      <c r="D568" s="627"/>
      <c r="E568" s="627"/>
      <c r="F568" s="627"/>
      <c r="G568" s="627"/>
      <c r="H568" s="627"/>
      <c r="I568" s="627"/>
      <c r="J568" s="627"/>
      <c r="K568" s="627"/>
      <c r="L568" s="457">
        <f>SUM(L559:L567)</f>
        <v>15819</v>
      </c>
      <c r="M568" s="457">
        <f>SUM(M559:M567)</f>
        <v>111175</v>
      </c>
      <c r="N568" s="454">
        <f t="shared" ref="N568:O568" si="45">SUM(N559:N567)</f>
        <v>266234</v>
      </c>
      <c r="O568" s="454">
        <f t="shared" si="45"/>
        <v>172452</v>
      </c>
      <c r="P568" s="457">
        <f>SUM(P559:P567)</f>
        <v>518870</v>
      </c>
      <c r="Q568" s="457">
        <f t="shared" ref="Q568:T568" si="46">SUM(Q559:Q567)</f>
        <v>153774</v>
      </c>
      <c r="R568" s="457">
        <f t="shared" si="46"/>
        <v>153774</v>
      </c>
      <c r="S568" s="457">
        <f t="shared" si="46"/>
        <v>153774</v>
      </c>
      <c r="T568" s="457">
        <f t="shared" si="46"/>
        <v>153774</v>
      </c>
    </row>
    <row r="569" spans="1:32" ht="6.95" customHeight="1">
      <c r="A569" s="521"/>
      <c r="B569" s="520"/>
      <c r="C569" s="520"/>
      <c r="D569" s="521"/>
      <c r="E569" s="520"/>
      <c r="F569" s="520"/>
      <c r="G569" s="520"/>
      <c r="H569" s="520"/>
      <c r="I569" s="520"/>
      <c r="J569" s="520"/>
      <c r="K569" s="520"/>
      <c r="L569" s="237"/>
      <c r="M569" s="258"/>
      <c r="N569" s="177"/>
      <c r="O569" s="177"/>
      <c r="P569" s="221"/>
      <c r="Q569" s="221"/>
      <c r="R569" s="221"/>
      <c r="S569" s="258"/>
      <c r="T569" s="258"/>
    </row>
    <row r="570" spans="1:32" ht="24" customHeight="1">
      <c r="A570" s="353" t="s">
        <v>1213</v>
      </c>
      <c r="B570" s="103"/>
      <c r="C570" s="103"/>
      <c r="D570" s="338" t="s">
        <v>1212</v>
      </c>
      <c r="E570" s="344"/>
      <c r="F570" s="344"/>
      <c r="G570" s="344"/>
      <c r="H570" s="344"/>
      <c r="I570" s="344"/>
      <c r="J570" s="344"/>
      <c r="K570" s="344"/>
      <c r="L570" s="285">
        <v>0</v>
      </c>
      <c r="M570" s="287">
        <v>16656</v>
      </c>
      <c r="N570" s="180">
        <v>0</v>
      </c>
      <c r="O570" s="180">
        <v>0</v>
      </c>
      <c r="P570" s="242">
        <v>0</v>
      </c>
      <c r="Q570" s="242">
        <v>0</v>
      </c>
      <c r="R570" s="242">
        <v>0</v>
      </c>
      <c r="S570" s="242">
        <v>0</v>
      </c>
      <c r="T570" s="287">
        <v>0</v>
      </c>
    </row>
    <row r="571" spans="1:32" s="95" customFormat="1" ht="24" customHeight="1">
      <c r="A571" s="627" t="s">
        <v>611</v>
      </c>
      <c r="B571" s="627"/>
      <c r="C571" s="627"/>
      <c r="D571" s="627"/>
      <c r="E571" s="627"/>
      <c r="F571" s="627"/>
      <c r="G571" s="627"/>
      <c r="H571" s="627"/>
      <c r="I571" s="627"/>
      <c r="J571" s="627"/>
      <c r="K571" s="627"/>
      <c r="L571" s="455">
        <f>L570</f>
        <v>0</v>
      </c>
      <c r="M571" s="455">
        <f>M570</f>
        <v>16656</v>
      </c>
      <c r="N571" s="456">
        <f t="shared" ref="N571:O571" si="47">N570</f>
        <v>0</v>
      </c>
      <c r="O571" s="456">
        <f t="shared" si="47"/>
        <v>0</v>
      </c>
      <c r="P571" s="455">
        <f>P570</f>
        <v>0</v>
      </c>
      <c r="Q571" s="455">
        <f t="shared" ref="Q571:T571" si="48">Q570</f>
        <v>0</v>
      </c>
      <c r="R571" s="455">
        <f t="shared" si="48"/>
        <v>0</v>
      </c>
      <c r="S571" s="455">
        <f t="shared" si="48"/>
        <v>0</v>
      </c>
      <c r="T571" s="455">
        <f t="shared" si="48"/>
        <v>0</v>
      </c>
      <c r="U571" s="224"/>
      <c r="V571" s="224"/>
      <c r="W571" s="224"/>
      <c r="X571" s="224"/>
      <c r="Y571" s="224"/>
      <c r="Z571" s="224"/>
      <c r="AA571" s="224"/>
      <c r="AB571" s="224"/>
      <c r="AC571" s="224"/>
      <c r="AD571" s="224"/>
      <c r="AE571" s="224"/>
      <c r="AF571" s="224"/>
    </row>
    <row r="572" spans="1:32" s="523" customFormat="1" ht="15" customHeight="1">
      <c r="A572" s="533"/>
      <c r="B572" s="533"/>
      <c r="C572" s="533"/>
      <c r="D572" s="533"/>
      <c r="E572" s="533"/>
      <c r="F572" s="533"/>
      <c r="G572" s="533"/>
      <c r="H572" s="533"/>
      <c r="I572" s="533"/>
      <c r="J572" s="533"/>
      <c r="K572" s="533"/>
      <c r="L572" s="455"/>
      <c r="M572" s="455"/>
      <c r="N572" s="456"/>
      <c r="O572" s="456"/>
      <c r="P572" s="455"/>
      <c r="Q572" s="455"/>
      <c r="R572" s="455"/>
      <c r="S572" s="455"/>
      <c r="T572" s="455"/>
      <c r="U572" s="224"/>
      <c r="V572" s="224"/>
      <c r="W572" s="224"/>
      <c r="X572" s="224"/>
      <c r="Y572" s="224"/>
      <c r="Z572" s="224"/>
      <c r="AA572" s="224"/>
      <c r="AB572" s="224"/>
      <c r="AC572" s="224"/>
      <c r="AD572" s="224"/>
      <c r="AE572" s="224"/>
      <c r="AF572" s="224"/>
    </row>
    <row r="573" spans="1:32" s="523" customFormat="1" ht="24" customHeight="1">
      <c r="A573" s="627" t="s">
        <v>1335</v>
      </c>
      <c r="B573" s="627"/>
      <c r="C573" s="627"/>
      <c r="D573" s="627"/>
      <c r="E573" s="627"/>
      <c r="F573" s="627"/>
      <c r="G573" s="627"/>
      <c r="H573" s="627"/>
      <c r="I573" s="627"/>
      <c r="J573" s="627"/>
      <c r="K573" s="627"/>
      <c r="L573" s="455">
        <f>L568+L571</f>
        <v>15819</v>
      </c>
      <c r="M573" s="455">
        <f>M568+M571</f>
        <v>127831</v>
      </c>
      <c r="N573" s="456">
        <f>N568+N571</f>
        <v>266234</v>
      </c>
      <c r="O573" s="456">
        <f>O568+O571</f>
        <v>172452</v>
      </c>
      <c r="P573" s="455">
        <f>P568+P571</f>
        <v>518870</v>
      </c>
      <c r="Q573" s="455">
        <f>Q568+Q571</f>
        <v>153774</v>
      </c>
      <c r="R573" s="455">
        <f>R568+R571</f>
        <v>153774</v>
      </c>
      <c r="S573" s="455">
        <f>S568+S571</f>
        <v>153774</v>
      </c>
      <c r="T573" s="455">
        <f>T568+T571</f>
        <v>153774</v>
      </c>
      <c r="U573" s="224"/>
      <c r="V573" s="224"/>
      <c r="W573" s="224"/>
      <c r="X573" s="224"/>
      <c r="Y573" s="224"/>
      <c r="Z573" s="224"/>
      <c r="AA573" s="224"/>
      <c r="AB573" s="224"/>
      <c r="AC573" s="224"/>
      <c r="AD573" s="224"/>
      <c r="AE573" s="224"/>
      <c r="AF573" s="224"/>
    </row>
    <row r="574" spans="1:32" s="95" customFormat="1" ht="15" customHeight="1">
      <c r="A574" s="518"/>
      <c r="B574" s="518"/>
      <c r="C574" s="518"/>
      <c r="D574" s="518"/>
      <c r="E574" s="518"/>
      <c r="F574" s="518"/>
      <c r="G574" s="518"/>
      <c r="H574" s="518"/>
      <c r="I574" s="518"/>
      <c r="J574" s="518"/>
      <c r="K574" s="519"/>
      <c r="L574" s="539"/>
      <c r="M574" s="539"/>
      <c r="N574" s="540"/>
      <c r="O574" s="540"/>
      <c r="P574" s="539"/>
      <c r="Q574" s="539"/>
      <c r="R574" s="539"/>
      <c r="S574" s="539"/>
      <c r="T574" s="539"/>
      <c r="U574" s="224"/>
      <c r="V574" s="224"/>
      <c r="W574" s="224"/>
      <c r="X574" s="224"/>
      <c r="Y574" s="224"/>
      <c r="Z574" s="224"/>
      <c r="AA574" s="224"/>
      <c r="AB574" s="224"/>
      <c r="AC574" s="224"/>
      <c r="AD574" s="224"/>
      <c r="AE574" s="224"/>
      <c r="AF574" s="224"/>
    </row>
    <row r="575" spans="1:32" s="523" customFormat="1" ht="24" customHeight="1">
      <c r="A575" s="634" t="s">
        <v>1310</v>
      </c>
      <c r="B575" s="634"/>
      <c r="C575" s="634"/>
      <c r="D575" s="634"/>
      <c r="E575" s="634"/>
      <c r="F575" s="634"/>
      <c r="G575" s="634"/>
      <c r="H575" s="634"/>
      <c r="I575" s="634"/>
      <c r="J575" s="634"/>
      <c r="K575" s="634"/>
      <c r="L575" s="456">
        <f>L535+L540+L551+L568</f>
        <v>352900</v>
      </c>
      <c r="M575" s="456">
        <f>M535+M540+M551+M568</f>
        <v>510252</v>
      </c>
      <c r="N575" s="456">
        <f>N535+N540+N551+N568</f>
        <v>756294</v>
      </c>
      <c r="O575" s="456">
        <f>O535+O540+O551+O568</f>
        <v>646144</v>
      </c>
      <c r="P575" s="456">
        <f>P535+P540+P551+P568</f>
        <v>1615998</v>
      </c>
      <c r="Q575" s="456">
        <f>Q535+Q540+Q551+Q568</f>
        <v>704979</v>
      </c>
      <c r="R575" s="456">
        <f>R535+R540+R551+R568</f>
        <v>576688</v>
      </c>
      <c r="S575" s="456">
        <f>S535+S540+S551+S568</f>
        <v>611678</v>
      </c>
      <c r="T575" s="456">
        <f>T535+T540+T551+T568</f>
        <v>691092</v>
      </c>
      <c r="U575" s="224"/>
      <c r="V575" s="224"/>
      <c r="W575" s="224"/>
      <c r="X575" s="224"/>
      <c r="Y575" s="224"/>
      <c r="Z575" s="224"/>
      <c r="AA575" s="224"/>
      <c r="AB575" s="224"/>
      <c r="AC575" s="224"/>
      <c r="AD575" s="224"/>
      <c r="AE575" s="224"/>
      <c r="AF575" s="224"/>
    </row>
    <row r="576" spans="1:32" s="523" customFormat="1" ht="15" customHeight="1">
      <c r="A576" s="158"/>
      <c r="B576" s="158"/>
      <c r="C576" s="158"/>
      <c r="D576" s="158"/>
      <c r="E576" s="158"/>
      <c r="F576" s="158"/>
      <c r="G576" s="158"/>
      <c r="H576" s="158"/>
      <c r="I576" s="158"/>
      <c r="J576" s="158"/>
      <c r="K576" s="400"/>
      <c r="L576" s="182"/>
      <c r="M576" s="182"/>
      <c r="N576" s="182"/>
      <c r="O576" s="182"/>
      <c r="P576" s="182"/>
      <c r="Q576" s="182"/>
      <c r="R576" s="182"/>
      <c r="S576" s="182"/>
      <c r="T576" s="182"/>
      <c r="U576" s="224"/>
      <c r="V576" s="224"/>
      <c r="W576" s="224"/>
      <c r="X576" s="224"/>
      <c r="Y576" s="224"/>
      <c r="Z576" s="224"/>
      <c r="AA576" s="224"/>
      <c r="AB576" s="224"/>
      <c r="AC576" s="224"/>
      <c r="AD576" s="224"/>
      <c r="AE576" s="224"/>
      <c r="AF576" s="224"/>
    </row>
    <row r="577" spans="1:32" s="523" customFormat="1" ht="24" customHeight="1">
      <c r="A577" s="467"/>
      <c r="B577" s="631" t="s">
        <v>865</v>
      </c>
      <c r="C577" s="631"/>
      <c r="D577" s="631"/>
      <c r="E577" s="631"/>
      <c r="F577" s="631"/>
      <c r="G577" s="631"/>
      <c r="H577" s="631"/>
      <c r="I577" s="631"/>
      <c r="J577" s="631"/>
      <c r="K577" s="631"/>
      <c r="L577" s="475">
        <f>L527</f>
        <v>6068</v>
      </c>
      <c r="M577" s="475">
        <f>M527</f>
        <v>558996</v>
      </c>
      <c r="N577" s="475">
        <f>N527</f>
        <v>0</v>
      </c>
      <c r="O577" s="475">
        <f>O527</f>
        <v>17932</v>
      </c>
      <c r="P577" s="475">
        <f>P527</f>
        <v>0</v>
      </c>
      <c r="Q577" s="475">
        <f>Q527</f>
        <v>0</v>
      </c>
      <c r="R577" s="475">
        <f>R527</f>
        <v>0</v>
      </c>
      <c r="S577" s="475">
        <f>S527</f>
        <v>0</v>
      </c>
      <c r="T577" s="475">
        <f>T527</f>
        <v>0</v>
      </c>
      <c r="U577" s="224"/>
      <c r="V577" s="224"/>
      <c r="W577" s="224"/>
      <c r="X577" s="224"/>
      <c r="Y577" s="224"/>
      <c r="Z577" s="224"/>
      <c r="AA577" s="224"/>
      <c r="AB577" s="224"/>
      <c r="AC577" s="224"/>
      <c r="AD577" s="224"/>
      <c r="AE577" s="224"/>
      <c r="AF577" s="224"/>
    </row>
    <row r="578" spans="1:32" s="523" customFormat="1" ht="24" customHeight="1">
      <c r="A578" s="468"/>
      <c r="B578" s="632" t="s">
        <v>1292</v>
      </c>
      <c r="C578" s="632"/>
      <c r="D578" s="632"/>
      <c r="E578" s="632"/>
      <c r="F578" s="632"/>
      <c r="G578" s="632"/>
      <c r="H578" s="632"/>
      <c r="I578" s="632"/>
      <c r="J578" s="632"/>
      <c r="K578" s="632"/>
      <c r="L578" s="474">
        <f>-L554+-L571</f>
        <v>0</v>
      </c>
      <c r="M578" s="474">
        <f>-M554+-M571</f>
        <v>-548273</v>
      </c>
      <c r="N578" s="474">
        <f>-N554+-N571</f>
        <v>0</v>
      </c>
      <c r="O578" s="474">
        <f>-O554+-O571</f>
        <v>0</v>
      </c>
      <c r="P578" s="474">
        <f>-P554+-P571</f>
        <v>0</v>
      </c>
      <c r="Q578" s="474">
        <f>-Q554+-Q571</f>
        <v>0</v>
      </c>
      <c r="R578" s="474">
        <f>-R554+-R571</f>
        <v>0</v>
      </c>
      <c r="S578" s="474">
        <f>-S554+-S571</f>
        <v>0</v>
      </c>
      <c r="T578" s="474">
        <f>-T554+-T571</f>
        <v>0</v>
      </c>
      <c r="U578" s="224"/>
      <c r="V578" s="224"/>
      <c r="W578" s="224"/>
      <c r="X578" s="224"/>
      <c r="Y578" s="224"/>
      <c r="Z578" s="224"/>
      <c r="AA578" s="224"/>
      <c r="AB578" s="224"/>
      <c r="AC578" s="224"/>
      <c r="AD578" s="224"/>
      <c r="AE578" s="224"/>
      <c r="AF578" s="224"/>
    </row>
    <row r="579" spans="1:32" s="523" customFormat="1" ht="24" customHeight="1">
      <c r="A579" s="400"/>
      <c r="B579" s="634" t="s">
        <v>1311</v>
      </c>
      <c r="C579" s="634"/>
      <c r="D579" s="634"/>
      <c r="E579" s="634"/>
      <c r="F579" s="634"/>
      <c r="G579" s="634"/>
      <c r="H579" s="634"/>
      <c r="I579" s="634"/>
      <c r="J579" s="634"/>
      <c r="K579" s="634"/>
      <c r="L579" s="456">
        <f>L577+L578</f>
        <v>6068</v>
      </c>
      <c r="M579" s="456">
        <f>M577+M578</f>
        <v>10723</v>
      </c>
      <c r="N579" s="456">
        <f t="shared" ref="N579:T579" si="49">N577+N578</f>
        <v>0</v>
      </c>
      <c r="O579" s="456">
        <f t="shared" si="49"/>
        <v>17932</v>
      </c>
      <c r="P579" s="456">
        <f t="shared" si="49"/>
        <v>0</v>
      </c>
      <c r="Q579" s="456">
        <f t="shared" si="49"/>
        <v>0</v>
      </c>
      <c r="R579" s="456">
        <f t="shared" si="49"/>
        <v>0</v>
      </c>
      <c r="S579" s="456">
        <f t="shared" si="49"/>
        <v>0</v>
      </c>
      <c r="T579" s="456">
        <f t="shared" si="49"/>
        <v>0</v>
      </c>
      <c r="U579" s="224"/>
      <c r="V579" s="224"/>
      <c r="W579" s="224"/>
      <c r="X579" s="224"/>
      <c r="Y579" s="224"/>
      <c r="Z579" s="224"/>
      <c r="AA579" s="224"/>
      <c r="AB579" s="224"/>
      <c r="AC579" s="224"/>
      <c r="AD579" s="224"/>
      <c r="AE579" s="224"/>
      <c r="AF579" s="224"/>
    </row>
    <row r="580" spans="1:32" s="523" customFormat="1" ht="15" customHeight="1">
      <c r="A580" s="158"/>
      <c r="B580" s="158"/>
      <c r="C580" s="158"/>
      <c r="D580" s="158"/>
      <c r="E580" s="158"/>
      <c r="F580" s="158"/>
      <c r="G580" s="158"/>
      <c r="H580" s="158"/>
      <c r="I580" s="158"/>
      <c r="J580" s="158"/>
      <c r="K580" s="400"/>
      <c r="L580" s="182"/>
      <c r="M580" s="182"/>
      <c r="N580" s="182"/>
      <c r="O580" s="182"/>
      <c r="P580" s="182"/>
      <c r="Q580" s="182"/>
      <c r="R580" s="182"/>
      <c r="S580" s="182"/>
      <c r="T580" s="182"/>
      <c r="U580" s="224"/>
      <c r="V580" s="224"/>
      <c r="W580" s="224"/>
      <c r="X580" s="224"/>
      <c r="Y580" s="224"/>
      <c r="Z580" s="224"/>
      <c r="AA580" s="224"/>
      <c r="AB580" s="224"/>
      <c r="AC580" s="224"/>
      <c r="AD580" s="224"/>
      <c r="AE580" s="224"/>
      <c r="AF580" s="224"/>
    </row>
    <row r="581" spans="1:32" s="95" customFormat="1" ht="24" customHeight="1">
      <c r="A581" s="158"/>
      <c r="B581" s="158"/>
      <c r="C581" s="158"/>
      <c r="D581" s="158"/>
      <c r="E581" s="158"/>
      <c r="F581" s="158"/>
      <c r="G581" s="158"/>
      <c r="H581" s="158"/>
      <c r="I581" s="158"/>
      <c r="J581" s="158"/>
      <c r="K581" s="400" t="s">
        <v>436</v>
      </c>
      <c r="L581" s="313">
        <f>L520-L575+L579</f>
        <v>138795</v>
      </c>
      <c r="M581" s="313">
        <f>M520-M575+M579</f>
        <v>15654</v>
      </c>
      <c r="N581" s="313">
        <f>N520-N575+N579</f>
        <v>-202971</v>
      </c>
      <c r="O581" s="313">
        <f>O520-O575+O579</f>
        <v>861490</v>
      </c>
      <c r="P581" s="313">
        <f>P520-P575+P579</f>
        <v>-1099772</v>
      </c>
      <c r="Q581" s="313">
        <f>Q520-Q575+Q579</f>
        <v>-22469</v>
      </c>
      <c r="R581" s="313">
        <f>R520-R575+R579</f>
        <v>0</v>
      </c>
      <c r="S581" s="313">
        <f>S520-S575+S579</f>
        <v>0</v>
      </c>
      <c r="T581" s="313">
        <f>T520-T575+T579</f>
        <v>0</v>
      </c>
      <c r="U581" s="224"/>
      <c r="V581" s="224"/>
      <c r="W581" s="224"/>
      <c r="X581" s="224"/>
      <c r="Y581" s="224"/>
      <c r="Z581" s="224"/>
      <c r="AA581" s="224"/>
      <c r="AB581" s="224"/>
      <c r="AC581" s="224"/>
      <c r="AD581" s="224"/>
      <c r="AE581" s="224"/>
      <c r="AF581" s="224"/>
    </row>
    <row r="582" spans="1:32" s="95" customFormat="1" ht="15" customHeight="1">
      <c r="A582" s="541"/>
      <c r="B582" s="541"/>
      <c r="C582" s="541"/>
      <c r="D582" s="541"/>
      <c r="E582" s="541"/>
      <c r="F582" s="541"/>
      <c r="G582" s="541"/>
      <c r="H582" s="541"/>
      <c r="I582" s="541"/>
      <c r="J582" s="541"/>
      <c r="K582" s="542"/>
      <c r="L582" s="206"/>
      <c r="M582" s="206"/>
      <c r="N582" s="206"/>
      <c r="O582" s="206"/>
      <c r="P582" s="206"/>
      <c r="Q582" s="206"/>
      <c r="R582" s="206"/>
      <c r="S582" s="206"/>
      <c r="T582" s="206"/>
      <c r="U582" s="224"/>
      <c r="V582" s="224"/>
      <c r="W582" s="224"/>
      <c r="X582" s="224"/>
      <c r="Y582" s="224"/>
      <c r="Z582" s="224"/>
      <c r="AA582" s="224"/>
      <c r="AB582" s="224"/>
      <c r="AC582" s="224"/>
      <c r="AD582" s="224"/>
      <c r="AE582" s="224"/>
      <c r="AF582" s="224"/>
    </row>
    <row r="583" spans="1:32" s="95" customFormat="1" ht="24" customHeight="1">
      <c r="A583" s="158"/>
      <c r="B583" s="158"/>
      <c r="C583" s="636" t="s">
        <v>805</v>
      </c>
      <c r="D583" s="636"/>
      <c r="E583" s="636"/>
      <c r="F583" s="636"/>
      <c r="G583" s="636"/>
      <c r="H583" s="636"/>
      <c r="I583" s="636"/>
      <c r="J583" s="636"/>
      <c r="K583" s="636"/>
      <c r="L583" s="510">
        <v>0</v>
      </c>
      <c r="M583" s="510">
        <f>74256-375</f>
        <v>73881</v>
      </c>
      <c r="N583" s="510">
        <v>0</v>
      </c>
      <c r="O583" s="510">
        <f>M583+(O529-O501-O502-O499-O503-O506-O512-O518-O509-O525-O510-O526-O519-O511-O507-O513-O515-O522-O523-O516)-O532-O533-O534-O517</f>
        <v>189218</v>
      </c>
      <c r="P583" s="510">
        <f>O583+(P529-P501-P502-P499-P503-P506-P512-P518-P509-P525-P510-P526-P519-P511-P507-P513-P515-P522-P523-P516)-P532-P533-P534-P514</f>
        <v>0</v>
      </c>
      <c r="Q583" s="510">
        <f>P583+(Q529-Q501-Q502-Q499-Q503-Q506-Q512-Q518-Q509-Q525-Q510-Q526-Q519-Q511-Q507-Q513-Q515-Q522-Q523-Q516)-Q532-Q533-Q534-Q514</f>
        <v>0</v>
      </c>
      <c r="R583" s="510">
        <f>Q583+(R529-R501-R502-R499-R503-R506-R512-R518-R509-R525-R510-R526-R519-R511-R507-R513-R515-R522-R523-R516)-R532-R533-R534-R514</f>
        <v>0</v>
      </c>
      <c r="S583" s="510">
        <f>R583+(S529-S501-S502-S499-S503-S506-S512-S518-S509-S525-S510-S526-S519-S511-S507-S513-S515-S522-S523-S516)-S532-S533-S534-S514</f>
        <v>0</v>
      </c>
      <c r="T583" s="510">
        <f>S583+(T529-T501-T502-T499-T503-T506-T512-T518-T509-T525-T510-T526-T519-T511-T507-T513-T515-T522-T523-T516)-T532-T533-T534-T514</f>
        <v>0</v>
      </c>
      <c r="U583" s="224"/>
      <c r="V583" s="224"/>
      <c r="W583" s="224"/>
      <c r="X583" s="224"/>
      <c r="Y583" s="224"/>
      <c r="Z583" s="224"/>
      <c r="AA583" s="224"/>
      <c r="AB583" s="224"/>
      <c r="AC583" s="224"/>
      <c r="AD583" s="224"/>
      <c r="AE583" s="224"/>
      <c r="AF583" s="224"/>
    </row>
    <row r="584" spans="1:32" s="95" customFormat="1" ht="15" customHeight="1">
      <c r="A584" s="158"/>
      <c r="B584" s="158"/>
      <c r="C584" s="543"/>
      <c r="D584" s="543"/>
      <c r="E584" s="543"/>
      <c r="F584" s="543"/>
      <c r="G584" s="543"/>
      <c r="H584" s="543"/>
      <c r="I584" s="543"/>
      <c r="J584" s="543"/>
      <c r="K584" s="544"/>
      <c r="L584" s="207"/>
      <c r="M584" s="207"/>
      <c r="N584" s="207"/>
      <c r="O584" s="207"/>
      <c r="P584" s="207"/>
      <c r="Q584" s="207"/>
      <c r="R584" s="207"/>
      <c r="S584" s="207"/>
      <c r="T584" s="207"/>
      <c r="U584" s="224"/>
      <c r="V584" s="224"/>
      <c r="W584" s="224"/>
      <c r="X584" s="224"/>
      <c r="Y584" s="224"/>
      <c r="Z584" s="224"/>
      <c r="AA584" s="224"/>
      <c r="AB584" s="224"/>
      <c r="AC584" s="224"/>
      <c r="AD584" s="224"/>
      <c r="AE584" s="224"/>
      <c r="AF584" s="224"/>
    </row>
    <row r="585" spans="1:32" s="95" customFormat="1" ht="24" customHeight="1">
      <c r="A585" s="158"/>
      <c r="B585" s="158"/>
      <c r="C585" s="636" t="s">
        <v>1092</v>
      </c>
      <c r="D585" s="636"/>
      <c r="E585" s="636"/>
      <c r="F585" s="636"/>
      <c r="G585" s="636"/>
      <c r="H585" s="636"/>
      <c r="I585" s="636"/>
      <c r="J585" s="636"/>
      <c r="K585" s="636"/>
      <c r="L585" s="207">
        <v>0</v>
      </c>
      <c r="M585" s="207">
        <v>941</v>
      </c>
      <c r="N585" s="207">
        <v>450</v>
      </c>
      <c r="O585" s="207">
        <f>M585+(O507+O511+O523+O516)-O539-O538</f>
        <v>941</v>
      </c>
      <c r="P585" s="207">
        <f>O585+(P507+P511+P523+P516)-P539-P538</f>
        <v>941</v>
      </c>
      <c r="Q585" s="207">
        <f>P585+(Q507+Q511+Q523+Q516)-Q539-Q538</f>
        <v>941</v>
      </c>
      <c r="R585" s="207">
        <f>Q585+(R507+R511+R523+R516)-R539-R538</f>
        <v>941</v>
      </c>
      <c r="S585" s="207">
        <f>R585+(S507+S511+S523+S516)-S539-S538</f>
        <v>941</v>
      </c>
      <c r="T585" s="207">
        <f>S585+(T507+T511+T523+T516)-T539-T538</f>
        <v>941</v>
      </c>
      <c r="U585" s="224"/>
      <c r="V585" s="224"/>
      <c r="W585" s="224"/>
      <c r="X585" s="224"/>
      <c r="Y585" s="224"/>
      <c r="Z585" s="224"/>
      <c r="AA585" s="224"/>
      <c r="AB585" s="224"/>
      <c r="AC585" s="224"/>
      <c r="AD585" s="224"/>
      <c r="AE585" s="224"/>
      <c r="AF585" s="224"/>
    </row>
    <row r="586" spans="1:32" s="95" customFormat="1" ht="15" customHeight="1">
      <c r="A586" s="158"/>
      <c r="B586" s="158"/>
      <c r="C586" s="543"/>
      <c r="D586" s="543"/>
      <c r="E586" s="543"/>
      <c r="F586" s="543"/>
      <c r="G586" s="543"/>
      <c r="H586" s="543"/>
      <c r="I586" s="543"/>
      <c r="J586" s="543"/>
      <c r="K586" s="544"/>
      <c r="L586" s="207"/>
      <c r="M586" s="207"/>
      <c r="N586" s="207"/>
      <c r="O586" s="207"/>
      <c r="P586" s="207"/>
      <c r="Q586" s="207"/>
      <c r="R586" s="207"/>
      <c r="S586" s="207"/>
      <c r="T586" s="207"/>
      <c r="U586" s="224"/>
      <c r="V586" s="224"/>
      <c r="W586" s="224"/>
      <c r="X586" s="224"/>
      <c r="Y586" s="224"/>
      <c r="Z586" s="224"/>
      <c r="AA586" s="224"/>
      <c r="AB586" s="224"/>
      <c r="AC586" s="224"/>
      <c r="AD586" s="224"/>
      <c r="AE586" s="224"/>
      <c r="AF586" s="224"/>
    </row>
    <row r="587" spans="1:32" s="95" customFormat="1" ht="24" customHeight="1">
      <c r="A587" s="158"/>
      <c r="B587" s="158"/>
      <c r="C587" s="636" t="s">
        <v>806</v>
      </c>
      <c r="D587" s="636"/>
      <c r="E587" s="636"/>
      <c r="F587" s="636"/>
      <c r="G587" s="636"/>
      <c r="H587" s="636"/>
      <c r="I587" s="636"/>
      <c r="J587" s="636"/>
      <c r="K587" s="636"/>
      <c r="L587" s="207">
        <v>91907</v>
      </c>
      <c r="M587" s="207">
        <v>101612</v>
      </c>
      <c r="N587" s="207">
        <v>0</v>
      </c>
      <c r="O587" s="207">
        <f>M587+(O529-O498-O503-O504-O505-O512-O524-O517-O508-O510-O499-O526-O519-O511-O507-O513-O500-O515-O523-O516-O497)-O544-O545-O546-O547-O549-O550-O553</f>
        <v>611115</v>
      </c>
      <c r="P587" s="207">
        <f>O587+(P529-P498-P503-P504-P505-P512-P524-P517-P508-P510-P499-P526-P519-P511-P507-P513-P500-P515-P523-P516-P497)-P544-P545-P546-P547-P549-P550-P553</f>
        <v>22469</v>
      </c>
      <c r="Q587" s="207">
        <f>P587+(Q529-Q498-Q503-Q504-Q505-Q512-Q524-Q517-Q508-Q510-Q499-Q526-Q519-Q511-Q507-Q513-Q500-Q515-Q523-Q516-Q497)-Q544-Q545-Q546-Q547-Q549-Q550-Q553</f>
        <v>0</v>
      </c>
      <c r="R587" s="207">
        <f>Q587+(R529-R498-R503-R504-R505-R512-R524-R517-R508-R510-R499-R526-R519-R511-R507-R513-R500-R515-R523-R516-R497)-R544-R545-R546-R547-R549-R550-R553</f>
        <v>0</v>
      </c>
      <c r="S587" s="207">
        <f>R587+(S529-S498-S503-S504-S505-S512-S524-S517-S508-S510-S499-S526-S519-S511-S507-S513-S500-S515-S523-S516-S497)-S544-S545-S546-S547-S549-S550-S553</f>
        <v>0</v>
      </c>
      <c r="T587" s="207">
        <f>S587+(T529-T498-T503-T504-T505-T512-T524-T517-T508-T510-T499-T526-T519-T511-T507-T513-T500-T515-T523-T516-T497)-T544-T545-T546-T547-T549-T550-T553</f>
        <v>0</v>
      </c>
      <c r="U587" s="224"/>
      <c r="V587" s="224"/>
      <c r="W587" s="224"/>
      <c r="X587" s="224"/>
      <c r="Y587" s="224"/>
      <c r="Z587" s="224"/>
      <c r="AA587" s="224"/>
      <c r="AB587" s="224"/>
      <c r="AC587" s="224"/>
      <c r="AD587" s="224"/>
      <c r="AE587" s="224"/>
      <c r="AF587" s="224"/>
    </row>
    <row r="588" spans="1:32" s="95" customFormat="1" ht="15" customHeight="1">
      <c r="A588" s="158"/>
      <c r="B588" s="158"/>
      <c r="C588" s="543"/>
      <c r="D588" s="543"/>
      <c r="E588" s="543"/>
      <c r="F588" s="543"/>
      <c r="G588" s="543"/>
      <c r="H588" s="543"/>
      <c r="I588" s="543"/>
      <c r="J588" s="543"/>
      <c r="K588" s="544"/>
      <c r="L588" s="207"/>
      <c r="M588" s="207"/>
      <c r="N588" s="207"/>
      <c r="O588" s="207"/>
      <c r="P588" s="207"/>
      <c r="Q588" s="207"/>
      <c r="R588" s="207"/>
      <c r="S588" s="207"/>
      <c r="T588" s="207"/>
      <c r="U588" s="224"/>
      <c r="V588" s="224"/>
      <c r="W588" s="224"/>
      <c r="X588" s="224"/>
      <c r="Y588" s="224"/>
      <c r="Z588" s="224"/>
      <c r="AA588" s="224"/>
      <c r="AB588" s="224"/>
      <c r="AC588" s="224"/>
      <c r="AD588" s="224"/>
      <c r="AE588" s="224"/>
      <c r="AF588" s="224"/>
    </row>
    <row r="589" spans="1:32" s="95" customFormat="1" ht="24" customHeight="1">
      <c r="A589" s="158"/>
      <c r="B589" s="158"/>
      <c r="C589" s="636" t="s">
        <v>807</v>
      </c>
      <c r="D589" s="636"/>
      <c r="E589" s="636"/>
      <c r="F589" s="636"/>
      <c r="G589" s="636"/>
      <c r="H589" s="636"/>
      <c r="I589" s="636"/>
      <c r="J589" s="636"/>
      <c r="K589" s="636"/>
      <c r="L589" s="207">
        <v>404135</v>
      </c>
      <c r="M589" s="207">
        <v>335258</v>
      </c>
      <c r="N589" s="207">
        <v>264563</v>
      </c>
      <c r="O589" s="207">
        <f>M589+(O529-O498-O501-O502-O499-O504-O505-O506-O524-O518-O517-O508-O509-O525-O511-O507-O500-O523-O516-O497)-O563-O564-O566-O567-O559-O562-O560-O570-O561-O514</f>
        <v>571908</v>
      </c>
      <c r="P589" s="207">
        <f>O589+(P529-P498-P501-P502-P499-P504-P505-P506-P524-P518-P517-P508-P509-P525-P511-P507-P500-P523-P516-P497)-P563-P564-P566-P567-P559-P562-P560-P561-P514</f>
        <v>250000</v>
      </c>
      <c r="Q589" s="207">
        <f>P589+(Q529-Q498-Q501-Q502-Q499-Q504-Q505-Q506-Q524-Q518-Q517-Q508-Q509-Q525-Q511-Q507-Q500-Q523-Q516-Q497)-Q563-Q564-Q566-Q567-Q559-Q562-Q560-Q561-Q514</f>
        <v>250000</v>
      </c>
      <c r="R589" s="207">
        <f>Q589+(R529-R498-R501-R502-R499-R504-R505-R506-R524-R518-R517-R508-R509-R525-R511-R507-R500-R523-R516-R497)-R563-R564-R566-R567-R559-R562-R560-R561-R514</f>
        <v>250000</v>
      </c>
      <c r="S589" s="207">
        <f>R589+(S529-S498-S501-S502-S499-S504-S505-S506-S524-S518-S517-S508-S509-S525-S511-S507-S500-S523-S516-S497)-S563-S564-S566-S567-S559-S562-S560-S561-S514</f>
        <v>250000</v>
      </c>
      <c r="T589" s="207">
        <f>S589+(T529-T498-T501-T502-T499-T504-T505-T506-T524-T518-T517-T508-T509-T525-T511-T507-T500-T523-T516-T497)-T563-T564-T566-T567-T559-T562-T560-T561-T514</f>
        <v>250000</v>
      </c>
      <c r="U589" s="224"/>
      <c r="V589" s="224"/>
      <c r="W589" s="224"/>
      <c r="X589" s="224"/>
      <c r="Y589" s="224"/>
      <c r="Z589" s="224"/>
      <c r="AA589" s="224"/>
      <c r="AB589" s="224"/>
      <c r="AC589" s="224"/>
      <c r="AD589" s="224"/>
      <c r="AE589" s="224"/>
      <c r="AF589" s="224"/>
    </row>
    <row r="590" spans="1:32" s="95" customFormat="1" ht="15" customHeight="1">
      <c r="A590" s="158"/>
      <c r="B590" s="158"/>
      <c r="C590" s="158"/>
      <c r="D590" s="158"/>
      <c r="E590" s="158"/>
      <c r="F590" s="158"/>
      <c r="G590" s="158"/>
      <c r="H590" s="158"/>
      <c r="I590" s="158"/>
      <c r="J590" s="158"/>
      <c r="K590" s="400"/>
      <c r="L590" s="191"/>
      <c r="M590" s="191"/>
      <c r="N590" s="191"/>
      <c r="O590" s="191"/>
      <c r="P590" s="191"/>
      <c r="Q590" s="191"/>
      <c r="R590" s="191"/>
      <c r="S590" s="191"/>
      <c r="T590" s="191"/>
      <c r="U590" s="224"/>
      <c r="V590" s="224"/>
      <c r="W590" s="224"/>
      <c r="X590" s="224"/>
      <c r="Y590" s="224"/>
      <c r="Z590" s="224"/>
      <c r="AA590" s="224"/>
      <c r="AB590" s="224"/>
      <c r="AC590" s="224"/>
      <c r="AD590" s="224"/>
      <c r="AE590" s="224"/>
      <c r="AF590" s="224"/>
    </row>
    <row r="591" spans="1:32" s="95" customFormat="1" ht="24" customHeight="1">
      <c r="A591" s="158"/>
      <c r="B591" s="158"/>
      <c r="C591" s="158"/>
      <c r="D591" s="158"/>
      <c r="E591" s="158"/>
      <c r="F591" s="158"/>
      <c r="G591" s="158"/>
      <c r="H591" s="158"/>
      <c r="I591" s="158"/>
      <c r="J591" s="158"/>
      <c r="K591" s="470" t="s">
        <v>438</v>
      </c>
      <c r="L591" s="456">
        <v>496042</v>
      </c>
      <c r="M591" s="456">
        <v>511692</v>
      </c>
      <c r="N591" s="456">
        <v>265013</v>
      </c>
      <c r="O591" s="456">
        <f>O583+O587+O589+O585</f>
        <v>1373182</v>
      </c>
      <c r="P591" s="456">
        <f t="shared" ref="P591:T591" si="50">P583+P587+P589+P585</f>
        <v>273410</v>
      </c>
      <c r="Q591" s="456">
        <f t="shared" si="50"/>
        <v>250941</v>
      </c>
      <c r="R591" s="456">
        <f t="shared" si="50"/>
        <v>250941</v>
      </c>
      <c r="S591" s="456">
        <f t="shared" si="50"/>
        <v>250941</v>
      </c>
      <c r="T591" s="456">
        <f t="shared" si="50"/>
        <v>250941</v>
      </c>
      <c r="U591" s="224"/>
      <c r="V591" s="224"/>
      <c r="W591" s="224"/>
      <c r="X591" s="224"/>
      <c r="Y591" s="224"/>
      <c r="Z591" s="224"/>
      <c r="AA591" s="224"/>
      <c r="AB591" s="224"/>
      <c r="AC591" s="224"/>
      <c r="AD591" s="224"/>
      <c r="AE591" s="224"/>
      <c r="AF591" s="224"/>
    </row>
    <row r="592" spans="1:32" ht="15" customHeight="1">
      <c r="A592" s="158"/>
      <c r="B592" s="158"/>
      <c r="C592" s="158"/>
      <c r="D592" s="158"/>
      <c r="E592" s="158"/>
      <c r="F592" s="158"/>
      <c r="G592" s="158"/>
      <c r="H592" s="158"/>
      <c r="I592" s="158"/>
      <c r="J592" s="158"/>
      <c r="K592" s="158"/>
      <c r="L592" s="545"/>
      <c r="M592" s="545"/>
      <c r="N592" s="193"/>
      <c r="O592" s="193"/>
      <c r="P592" s="193"/>
      <c r="Q592" s="193"/>
      <c r="R592" s="193"/>
      <c r="S592" s="193"/>
      <c r="T592" s="193"/>
    </row>
    <row r="593" spans="1:32" ht="15" customHeight="1">
      <c r="A593" s="95"/>
      <c r="B593" s="95"/>
      <c r="C593" s="95"/>
      <c r="D593" s="95"/>
      <c r="E593" s="95"/>
      <c r="F593" s="95"/>
      <c r="G593" s="95"/>
      <c r="H593" s="95"/>
      <c r="I593" s="95"/>
      <c r="J593" s="95"/>
      <c r="K593" s="106"/>
      <c r="L593" s="265"/>
      <c r="M593" s="356"/>
      <c r="N593" s="208"/>
      <c r="O593" s="208"/>
      <c r="P593" s="289"/>
      <c r="Q593" s="289"/>
      <c r="R593" s="289"/>
      <c r="S593" s="289"/>
      <c r="T593" s="289"/>
    </row>
    <row r="594" spans="1:32" ht="24" customHeight="1">
      <c r="A594" s="108" t="s">
        <v>1373</v>
      </c>
      <c r="B594" s="95"/>
      <c r="C594" s="95"/>
      <c r="D594" s="95"/>
      <c r="E594" s="95"/>
      <c r="F594" s="95"/>
      <c r="G594" s="95"/>
      <c r="H594" s="95"/>
      <c r="I594" s="95"/>
      <c r="J594" s="95"/>
      <c r="K594" s="95"/>
      <c r="L594" s="290"/>
      <c r="M594" s="290"/>
      <c r="N594" s="209"/>
      <c r="O594" s="209"/>
      <c r="P594" s="291"/>
      <c r="Q594" s="291"/>
      <c r="R594" s="291"/>
      <c r="S594" s="291"/>
      <c r="T594" s="291"/>
    </row>
    <row r="595" spans="1:32" ht="15" customHeight="1">
      <c r="A595" s="95"/>
      <c r="B595" s="95"/>
      <c r="C595" s="95"/>
      <c r="D595" s="95"/>
      <c r="E595" s="95"/>
      <c r="F595" s="95"/>
      <c r="G595" s="95"/>
      <c r="H595" s="95"/>
      <c r="I595" s="95"/>
      <c r="J595" s="95"/>
      <c r="K595" s="95"/>
      <c r="L595" s="290"/>
      <c r="M595" s="415"/>
      <c r="N595" s="209"/>
      <c r="O595" s="209"/>
      <c r="P595" s="291"/>
      <c r="Q595" s="291"/>
      <c r="R595" s="291"/>
      <c r="S595" s="291"/>
      <c r="T595" s="291"/>
    </row>
    <row r="596" spans="1:32" ht="24" customHeight="1">
      <c r="A596" s="95" t="s">
        <v>258</v>
      </c>
      <c r="B596" s="95"/>
      <c r="C596" s="95"/>
      <c r="D596" s="95" t="s">
        <v>259</v>
      </c>
      <c r="E596" s="95"/>
      <c r="F596" s="95"/>
      <c r="G596" s="95"/>
      <c r="H596" s="95"/>
      <c r="I596" s="95"/>
      <c r="J596" s="95"/>
      <c r="K596" s="95"/>
      <c r="L596" s="482">
        <v>8944</v>
      </c>
      <c r="M596" s="483">
        <v>8555</v>
      </c>
      <c r="N596" s="529">
        <v>8000</v>
      </c>
      <c r="O596" s="529">
        <v>12000</v>
      </c>
      <c r="P596" s="557">
        <v>8000</v>
      </c>
      <c r="Q596" s="557">
        <v>8000</v>
      </c>
      <c r="R596" s="557">
        <v>0</v>
      </c>
      <c r="S596" s="557">
        <v>0</v>
      </c>
      <c r="T596" s="557">
        <v>0</v>
      </c>
    </row>
    <row r="597" spans="1:32" ht="24" customHeight="1">
      <c r="A597" s="627" t="s">
        <v>1319</v>
      </c>
      <c r="B597" s="627"/>
      <c r="C597" s="627"/>
      <c r="D597" s="627"/>
      <c r="E597" s="627"/>
      <c r="F597" s="627"/>
      <c r="G597" s="627"/>
      <c r="H597" s="627"/>
      <c r="I597" s="627"/>
      <c r="J597" s="627"/>
      <c r="K597" s="627"/>
      <c r="L597" s="457">
        <f>SUM(L596)</f>
        <v>8944</v>
      </c>
      <c r="M597" s="457">
        <f>SUM(M596)</f>
        <v>8555</v>
      </c>
      <c r="N597" s="454">
        <f t="shared" ref="N597:O597" si="51">SUM(N596)</f>
        <v>8000</v>
      </c>
      <c r="O597" s="454">
        <f t="shared" si="51"/>
        <v>12000</v>
      </c>
      <c r="P597" s="457">
        <f>SUM(P596)</f>
        <v>8000</v>
      </c>
      <c r="Q597" s="457">
        <f t="shared" ref="Q597:T597" si="52">SUM(Q596)</f>
        <v>8000</v>
      </c>
      <c r="R597" s="457">
        <f t="shared" si="52"/>
        <v>0</v>
      </c>
      <c r="S597" s="457">
        <f t="shared" si="52"/>
        <v>0</v>
      </c>
      <c r="T597" s="457">
        <f t="shared" si="52"/>
        <v>0</v>
      </c>
    </row>
    <row r="598" spans="1:32" ht="6.95" customHeight="1">
      <c r="A598" s="523"/>
      <c r="B598" s="523"/>
      <c r="C598" s="523"/>
      <c r="D598" s="523"/>
      <c r="E598" s="523"/>
      <c r="F598" s="523"/>
      <c r="G598" s="523"/>
      <c r="H598" s="523"/>
      <c r="I598" s="523"/>
      <c r="J598" s="523"/>
      <c r="K598" s="523"/>
      <c r="L598" s="450"/>
      <c r="M598" s="451"/>
      <c r="N598" s="505"/>
      <c r="O598" s="505"/>
      <c r="P598" s="507"/>
      <c r="Q598" s="507"/>
      <c r="R598" s="507"/>
      <c r="S598" s="507"/>
      <c r="T598" s="507"/>
    </row>
    <row r="599" spans="1:32" ht="24" customHeight="1">
      <c r="A599" s="1" t="s">
        <v>260</v>
      </c>
      <c r="B599" s="101"/>
      <c r="C599" s="101"/>
      <c r="D599" s="1" t="s">
        <v>240</v>
      </c>
      <c r="E599" s="101"/>
      <c r="F599" s="101"/>
      <c r="G599" s="101"/>
      <c r="H599" s="101"/>
      <c r="I599" s="101"/>
      <c r="J599" s="101"/>
      <c r="K599" s="101"/>
      <c r="L599" s="482">
        <v>315781</v>
      </c>
      <c r="M599" s="483">
        <v>315470</v>
      </c>
      <c r="N599" s="499">
        <v>315225</v>
      </c>
      <c r="O599" s="499">
        <v>311225</v>
      </c>
      <c r="P599" s="532">
        <v>321375</v>
      </c>
      <c r="Q599" s="532">
        <v>322075</v>
      </c>
      <c r="R599" s="532">
        <v>0</v>
      </c>
      <c r="S599" s="532">
        <v>0</v>
      </c>
      <c r="T599" s="532">
        <v>0</v>
      </c>
    </row>
    <row r="600" spans="1:32" ht="24" customHeight="1">
      <c r="A600" s="627" t="s">
        <v>604</v>
      </c>
      <c r="B600" s="627"/>
      <c r="C600" s="627"/>
      <c r="D600" s="627"/>
      <c r="E600" s="627"/>
      <c r="F600" s="627"/>
      <c r="G600" s="627"/>
      <c r="H600" s="627"/>
      <c r="I600" s="627"/>
      <c r="J600" s="627"/>
      <c r="K600" s="627"/>
      <c r="L600" s="457">
        <f>SUM(L599)</f>
        <v>315781</v>
      </c>
      <c r="M600" s="457">
        <f>SUM(M599)</f>
        <v>315470</v>
      </c>
      <c r="N600" s="454">
        <f t="shared" ref="N600:O600" si="53">SUM(N599)</f>
        <v>315225</v>
      </c>
      <c r="O600" s="454">
        <f t="shared" si="53"/>
        <v>311225</v>
      </c>
      <c r="P600" s="457">
        <f>SUM(P599)</f>
        <v>321375</v>
      </c>
      <c r="Q600" s="457">
        <f t="shared" ref="Q600:T600" si="54">SUM(Q599)</f>
        <v>322075</v>
      </c>
      <c r="R600" s="457">
        <f t="shared" si="54"/>
        <v>0</v>
      </c>
      <c r="S600" s="457">
        <f t="shared" si="54"/>
        <v>0</v>
      </c>
      <c r="T600" s="457">
        <f t="shared" si="54"/>
        <v>0</v>
      </c>
    </row>
    <row r="601" spans="1:32" ht="15" customHeight="1">
      <c r="A601" s="95"/>
      <c r="B601" s="113"/>
      <c r="C601" s="113"/>
      <c r="D601" s="113"/>
      <c r="E601" s="95"/>
      <c r="F601" s="103"/>
      <c r="G601" s="103"/>
      <c r="H601" s="103"/>
      <c r="I601" s="103"/>
      <c r="J601" s="103"/>
      <c r="K601" s="103"/>
      <c r="L601" s="243"/>
      <c r="M601" s="414"/>
      <c r="N601" s="181"/>
      <c r="O601" s="181"/>
      <c r="P601" s="236"/>
      <c r="Q601" s="236"/>
      <c r="R601" s="236"/>
      <c r="S601" s="236"/>
      <c r="T601" s="236"/>
    </row>
    <row r="602" spans="1:32" s="95" customFormat="1" ht="24" customHeight="1">
      <c r="A602" s="627" t="s">
        <v>1336</v>
      </c>
      <c r="B602" s="627"/>
      <c r="C602" s="627"/>
      <c r="D602" s="627"/>
      <c r="E602" s="627"/>
      <c r="F602" s="627"/>
      <c r="G602" s="627"/>
      <c r="H602" s="627"/>
      <c r="I602" s="627"/>
      <c r="J602" s="627"/>
      <c r="K602" s="627"/>
      <c r="L602" s="455">
        <f>L597+L600</f>
        <v>324725</v>
      </c>
      <c r="M602" s="455">
        <f>M597+M600</f>
        <v>324025</v>
      </c>
      <c r="N602" s="456">
        <f>N597+N600</f>
        <v>323225</v>
      </c>
      <c r="O602" s="456">
        <f>O597+O600</f>
        <v>323225</v>
      </c>
      <c r="P602" s="455">
        <f>P597+P600</f>
        <v>329375</v>
      </c>
      <c r="Q602" s="455">
        <f>Q597+Q600</f>
        <v>330075</v>
      </c>
      <c r="R602" s="455">
        <f>R597+R600</f>
        <v>0</v>
      </c>
      <c r="S602" s="455">
        <f>S597+S600</f>
        <v>0</v>
      </c>
      <c r="T602" s="455">
        <f>T597+T600</f>
        <v>0</v>
      </c>
      <c r="U602" s="224"/>
      <c r="V602" s="224"/>
      <c r="W602" s="224"/>
      <c r="X602" s="224"/>
      <c r="Y602" s="224"/>
      <c r="Z602" s="224"/>
      <c r="AA602" s="224"/>
      <c r="AB602" s="224"/>
      <c r="AC602" s="224"/>
      <c r="AD602" s="224"/>
      <c r="AE602" s="224"/>
      <c r="AF602" s="224"/>
    </row>
    <row r="603" spans="1:32" ht="15" customHeight="1">
      <c r="A603" s="95"/>
      <c r="B603" s="95"/>
      <c r="C603" s="95"/>
      <c r="D603" s="95"/>
      <c r="E603" s="95"/>
      <c r="F603" s="95"/>
      <c r="G603" s="95"/>
      <c r="H603" s="95"/>
      <c r="I603" s="95"/>
      <c r="J603" s="95"/>
      <c r="K603" s="95"/>
      <c r="L603" s="243"/>
      <c r="M603" s="243"/>
      <c r="N603" s="181"/>
      <c r="O603" s="181"/>
      <c r="P603" s="236"/>
      <c r="Q603" s="236"/>
      <c r="R603" s="236"/>
      <c r="S603" s="236"/>
      <c r="T603" s="236"/>
    </row>
    <row r="604" spans="1:32" ht="24" customHeight="1">
      <c r="A604" s="1" t="s">
        <v>261</v>
      </c>
      <c r="B604" s="101"/>
      <c r="C604" s="101"/>
      <c r="D604" s="1" t="s">
        <v>262</v>
      </c>
      <c r="E604" s="101"/>
      <c r="F604" s="101"/>
      <c r="G604" s="101"/>
      <c r="H604" s="101"/>
      <c r="I604" s="101"/>
      <c r="J604" s="101"/>
      <c r="K604" s="101"/>
      <c r="L604" s="450">
        <v>475</v>
      </c>
      <c r="M604" s="451">
        <v>475</v>
      </c>
      <c r="N604" s="452">
        <v>475</v>
      </c>
      <c r="O604" s="452">
        <v>475</v>
      </c>
      <c r="P604" s="461">
        <v>475</v>
      </c>
      <c r="Q604" s="221">
        <v>475</v>
      </c>
      <c r="R604" s="221">
        <v>0</v>
      </c>
      <c r="S604" s="221">
        <v>0</v>
      </c>
      <c r="T604" s="221">
        <v>0</v>
      </c>
    </row>
    <row r="605" spans="1:32" ht="24" customHeight="1">
      <c r="A605" s="6" t="s">
        <v>989</v>
      </c>
      <c r="B605" s="101"/>
      <c r="C605" s="101"/>
      <c r="D605" s="1"/>
      <c r="E605" s="101"/>
      <c r="F605" s="101"/>
      <c r="G605" s="101"/>
      <c r="H605" s="101"/>
      <c r="I605" s="101"/>
      <c r="J605" s="101"/>
      <c r="K605" s="101"/>
      <c r="L605" s="237"/>
      <c r="M605" s="258"/>
      <c r="N605" s="177"/>
      <c r="O605" s="177"/>
      <c r="P605" s="221"/>
      <c r="Q605" s="221"/>
      <c r="R605" s="221"/>
      <c r="S605" s="221"/>
      <c r="T605" s="221"/>
    </row>
    <row r="606" spans="1:32" ht="24" customHeight="1">
      <c r="A606" s="1" t="s">
        <v>948</v>
      </c>
      <c r="B606" s="101"/>
      <c r="C606" s="101"/>
      <c r="D606" s="1" t="s">
        <v>825</v>
      </c>
      <c r="E606" s="101"/>
      <c r="F606" s="101"/>
      <c r="G606" s="101"/>
      <c r="H606" s="101"/>
      <c r="I606" s="101"/>
      <c r="J606" s="101"/>
      <c r="K606" s="101"/>
      <c r="L606" s="237">
        <v>285000</v>
      </c>
      <c r="M606" s="258">
        <v>290000</v>
      </c>
      <c r="N606" s="177">
        <v>295000</v>
      </c>
      <c r="O606" s="177">
        <v>295000</v>
      </c>
      <c r="P606" s="221">
        <v>310000</v>
      </c>
      <c r="Q606" s="293">
        <v>320000</v>
      </c>
      <c r="R606" s="293">
        <v>0</v>
      </c>
      <c r="S606" s="293">
        <v>0</v>
      </c>
      <c r="T606" s="293">
        <v>0</v>
      </c>
    </row>
    <row r="607" spans="1:32" ht="24" customHeight="1">
      <c r="A607" s="1" t="s">
        <v>949</v>
      </c>
      <c r="B607" s="101"/>
      <c r="C607" s="101"/>
      <c r="D607" s="1" t="s">
        <v>250</v>
      </c>
      <c r="E607" s="101"/>
      <c r="F607" s="101"/>
      <c r="G607" s="101"/>
      <c r="H607" s="101"/>
      <c r="I607" s="101"/>
      <c r="J607" s="101"/>
      <c r="K607" s="101"/>
      <c r="L607" s="241">
        <v>39250</v>
      </c>
      <c r="M607" s="287">
        <v>33550</v>
      </c>
      <c r="N607" s="180">
        <v>27750</v>
      </c>
      <c r="O607" s="180">
        <v>27750</v>
      </c>
      <c r="P607" s="242">
        <v>18900</v>
      </c>
      <c r="Q607" s="242">
        <v>9600</v>
      </c>
      <c r="R607" s="242">
        <v>0</v>
      </c>
      <c r="S607" s="242">
        <v>0</v>
      </c>
      <c r="T607" s="242">
        <v>0</v>
      </c>
    </row>
    <row r="608" spans="1:32" ht="15" customHeight="1">
      <c r="A608" s="1"/>
      <c r="B608" s="101"/>
      <c r="C608" s="101"/>
      <c r="D608" s="1"/>
      <c r="E608" s="101"/>
      <c r="F608" s="101"/>
      <c r="G608" s="101"/>
      <c r="H608" s="101"/>
      <c r="I608" s="101"/>
      <c r="J608" s="101"/>
      <c r="K608" s="101"/>
      <c r="L608" s="237"/>
      <c r="M608" s="237"/>
      <c r="N608" s="177"/>
      <c r="O608" s="177"/>
      <c r="P608" s="221"/>
      <c r="Q608" s="221"/>
      <c r="R608" s="221"/>
      <c r="S608" s="221"/>
      <c r="T608" s="221"/>
    </row>
    <row r="609" spans="1:32" s="95" customFormat="1" ht="24" customHeight="1">
      <c r="A609" s="627" t="s">
        <v>1320</v>
      </c>
      <c r="B609" s="627"/>
      <c r="C609" s="627"/>
      <c r="D609" s="627"/>
      <c r="E609" s="627"/>
      <c r="F609" s="627"/>
      <c r="G609" s="627"/>
      <c r="H609" s="627"/>
      <c r="I609" s="627"/>
      <c r="J609" s="627"/>
      <c r="K609" s="627"/>
      <c r="L609" s="455">
        <f>SUM(L604:L607)</f>
        <v>324725</v>
      </c>
      <c r="M609" s="455">
        <f>SUM(M604:M607)</f>
        <v>324025</v>
      </c>
      <c r="N609" s="456">
        <f>SUM(N604:N607)</f>
        <v>323225</v>
      </c>
      <c r="O609" s="456">
        <f>SUM(O604:O607)</f>
        <v>323225</v>
      </c>
      <c r="P609" s="455">
        <f>SUM(P604:P607)</f>
        <v>329375</v>
      </c>
      <c r="Q609" s="455">
        <f>SUM(Q604:Q607)</f>
        <v>330075</v>
      </c>
      <c r="R609" s="455">
        <f>SUM(R604:R607)</f>
        <v>0</v>
      </c>
      <c r="S609" s="455">
        <f>SUM(S604:S607)</f>
        <v>0</v>
      </c>
      <c r="T609" s="455">
        <f>SUM(T604:T607)</f>
        <v>0</v>
      </c>
      <c r="U609" s="224"/>
      <c r="V609" s="224"/>
      <c r="W609" s="224"/>
      <c r="X609" s="224"/>
      <c r="Y609" s="224"/>
      <c r="Z609" s="224"/>
      <c r="AA609" s="224"/>
      <c r="AB609" s="224"/>
      <c r="AC609" s="224"/>
      <c r="AD609" s="224"/>
      <c r="AE609" s="224"/>
      <c r="AF609" s="224"/>
    </row>
    <row r="610" spans="1:32" s="95" customFormat="1" ht="15" customHeight="1">
      <c r="L610" s="487"/>
      <c r="M610" s="487"/>
      <c r="N610" s="475"/>
      <c r="O610" s="475"/>
      <c r="P610" s="487"/>
      <c r="Q610" s="487"/>
      <c r="R610" s="487"/>
      <c r="S610" s="487"/>
      <c r="T610" s="487"/>
      <c r="U610" s="224"/>
      <c r="V610" s="224"/>
      <c r="W610" s="224"/>
      <c r="X610" s="224"/>
      <c r="Y610" s="224"/>
      <c r="Z610" s="224"/>
      <c r="AA610" s="224"/>
      <c r="AB610" s="224"/>
      <c r="AC610" s="224"/>
      <c r="AD610" s="224"/>
      <c r="AE610" s="224"/>
      <c r="AF610" s="224"/>
    </row>
    <row r="611" spans="1:32" s="95" customFormat="1" ht="24" customHeight="1">
      <c r="K611" s="104" t="s">
        <v>436</v>
      </c>
      <c r="L611" s="259">
        <f>L602-L609</f>
        <v>0</v>
      </c>
      <c r="M611" s="259">
        <f>M602-M609</f>
        <v>0</v>
      </c>
      <c r="N611" s="313">
        <f>N602-N609</f>
        <v>0</v>
      </c>
      <c r="O611" s="313">
        <f>O602-O609</f>
        <v>0</v>
      </c>
      <c r="P611" s="259">
        <f>P602-P609</f>
        <v>0</v>
      </c>
      <c r="Q611" s="259">
        <f>Q602-Q609</f>
        <v>0</v>
      </c>
      <c r="R611" s="259">
        <f>R602-R609</f>
        <v>0</v>
      </c>
      <c r="S611" s="259">
        <f>S602-S609</f>
        <v>0</v>
      </c>
      <c r="T611" s="259">
        <f>T602-T609</f>
        <v>0</v>
      </c>
      <c r="U611" s="224"/>
      <c r="V611" s="224"/>
      <c r="W611" s="224"/>
      <c r="X611" s="224"/>
      <c r="Y611" s="224"/>
      <c r="Z611" s="224"/>
      <c r="AA611" s="224"/>
      <c r="AB611" s="224"/>
      <c r="AC611" s="224"/>
      <c r="AD611" s="224"/>
      <c r="AE611" s="224"/>
      <c r="AF611" s="224"/>
    </row>
    <row r="612" spans="1:32" s="95" customFormat="1" ht="15" customHeight="1">
      <c r="L612" s="455"/>
      <c r="M612" s="455"/>
      <c r="N612" s="456"/>
      <c r="O612" s="456"/>
      <c r="P612" s="455"/>
      <c r="Q612" s="455"/>
      <c r="R612" s="455"/>
      <c r="S612" s="455"/>
      <c r="T612" s="455"/>
      <c r="U612" s="224"/>
      <c r="V612" s="224"/>
      <c r="W612" s="224"/>
      <c r="X612" s="224"/>
      <c r="Y612" s="224"/>
      <c r="Z612" s="224"/>
      <c r="AA612" s="224"/>
      <c r="AB612" s="224"/>
      <c r="AC612" s="224"/>
      <c r="AD612" s="224"/>
      <c r="AE612" s="224"/>
      <c r="AF612" s="224"/>
    </row>
    <row r="613" spans="1:32" s="95" customFormat="1" ht="24" customHeight="1">
      <c r="K613" s="106" t="s">
        <v>438</v>
      </c>
      <c r="L613" s="455">
        <v>0</v>
      </c>
      <c r="M613" s="455">
        <v>0</v>
      </c>
      <c r="N613" s="456">
        <v>0</v>
      </c>
      <c r="O613" s="456">
        <f>M613+O611</f>
        <v>0</v>
      </c>
      <c r="P613" s="455">
        <f>O613+P611</f>
        <v>0</v>
      </c>
      <c r="Q613" s="455">
        <f>P613+Q611</f>
        <v>0</v>
      </c>
      <c r="R613" s="455">
        <f>Q613+R611</f>
        <v>0</v>
      </c>
      <c r="S613" s="455">
        <f>R613+S611</f>
        <v>0</v>
      </c>
      <c r="T613" s="455">
        <f>S613+T611</f>
        <v>0</v>
      </c>
      <c r="U613" s="224"/>
      <c r="V613" s="224"/>
      <c r="W613" s="224"/>
      <c r="X613" s="224"/>
      <c r="Y613" s="224"/>
      <c r="Z613" s="224"/>
      <c r="AA613" s="224"/>
      <c r="AB613" s="224"/>
      <c r="AC613" s="224"/>
      <c r="AD613" s="224"/>
      <c r="AE613" s="224"/>
      <c r="AF613" s="224"/>
    </row>
    <row r="614" spans="1:32" ht="15" customHeight="1">
      <c r="A614" s="95"/>
      <c r="B614" s="95"/>
      <c r="C614" s="95"/>
      <c r="D614" s="95"/>
      <c r="E614" s="95"/>
      <c r="F614" s="95"/>
      <c r="G614" s="95"/>
      <c r="H614" s="95"/>
      <c r="I614" s="95"/>
      <c r="J614" s="95"/>
      <c r="K614" s="95"/>
      <c r="L614" s="290"/>
      <c r="M614" s="290"/>
      <c r="N614" s="209"/>
      <c r="O614" s="209"/>
      <c r="P614" s="291"/>
      <c r="Q614" s="291"/>
      <c r="R614" s="291"/>
      <c r="S614" s="291"/>
      <c r="T614" s="291"/>
    </row>
    <row r="615" spans="1:32" ht="24" customHeight="1">
      <c r="A615" s="108" t="s">
        <v>1374</v>
      </c>
      <c r="B615" s="95"/>
      <c r="C615" s="95"/>
      <c r="D615" s="95"/>
      <c r="E615" s="95"/>
      <c r="F615" s="95"/>
      <c r="G615" s="95"/>
      <c r="H615" s="95"/>
      <c r="I615" s="95"/>
      <c r="J615" s="95"/>
      <c r="K615" s="95"/>
      <c r="L615" s="277"/>
      <c r="M615" s="277"/>
      <c r="N615" s="198"/>
      <c r="O615" s="198"/>
      <c r="P615" s="278"/>
      <c r="Q615" s="278"/>
      <c r="R615" s="278"/>
      <c r="S615" s="278"/>
      <c r="T615" s="278"/>
    </row>
    <row r="616" spans="1:32" ht="15" customHeight="1">
      <c r="A616" s="95"/>
      <c r="B616" s="95"/>
      <c r="C616" s="95"/>
      <c r="D616" s="95"/>
      <c r="E616" s="95"/>
      <c r="F616" s="95"/>
      <c r="G616" s="95"/>
      <c r="H616" s="95"/>
      <c r="I616" s="95"/>
      <c r="J616" s="95"/>
      <c r="K616" s="95"/>
      <c r="L616" s="277"/>
      <c r="M616" s="277"/>
      <c r="N616" s="198"/>
      <c r="O616" s="198"/>
      <c r="P616" s="278"/>
      <c r="Q616" s="278"/>
      <c r="R616" s="278"/>
      <c r="S616" s="278"/>
      <c r="T616" s="278"/>
    </row>
    <row r="617" spans="1:32" ht="24" customHeight="1">
      <c r="A617" s="613" t="s">
        <v>1462</v>
      </c>
      <c r="B617" s="612"/>
      <c r="C617" s="612"/>
      <c r="D617" s="613" t="s">
        <v>1461</v>
      </c>
      <c r="E617" s="612"/>
      <c r="F617" s="612"/>
      <c r="G617" s="612"/>
      <c r="H617" s="612"/>
      <c r="I617" s="612"/>
      <c r="J617" s="612"/>
      <c r="K617" s="612"/>
      <c r="L617" s="450">
        <v>0</v>
      </c>
      <c r="M617" s="489">
        <v>0</v>
      </c>
      <c r="N617" s="504">
        <v>0</v>
      </c>
      <c r="O617" s="504">
        <v>0</v>
      </c>
      <c r="P617" s="489">
        <v>131250</v>
      </c>
      <c r="Q617" s="489">
        <v>0</v>
      </c>
      <c r="R617" s="507">
        <v>0</v>
      </c>
      <c r="S617" s="507">
        <v>0</v>
      </c>
      <c r="T617" s="507">
        <v>0</v>
      </c>
    </row>
    <row r="618" spans="1:32" ht="24" customHeight="1">
      <c r="A618" s="1" t="s">
        <v>710</v>
      </c>
      <c r="B618" s="101"/>
      <c r="C618" s="101"/>
      <c r="D618" s="1" t="s">
        <v>733</v>
      </c>
      <c r="E618" s="101"/>
      <c r="F618" s="95"/>
      <c r="G618" s="101"/>
      <c r="H618" s="101"/>
      <c r="I618" s="101"/>
      <c r="J618" s="101"/>
      <c r="K618" s="101"/>
      <c r="L618" s="328">
        <v>27465</v>
      </c>
      <c r="M618" s="292">
        <v>0</v>
      </c>
      <c r="N618" s="569">
        <v>0</v>
      </c>
      <c r="O618" s="569">
        <v>0</v>
      </c>
      <c r="P618" s="292">
        <v>0</v>
      </c>
      <c r="Q618" s="292">
        <v>0</v>
      </c>
      <c r="R618" s="292">
        <v>0</v>
      </c>
      <c r="S618" s="292">
        <v>0</v>
      </c>
      <c r="T618" s="292">
        <v>0</v>
      </c>
    </row>
    <row r="619" spans="1:32" ht="24" customHeight="1">
      <c r="A619" s="1" t="s">
        <v>263</v>
      </c>
      <c r="B619" s="101"/>
      <c r="C619" s="101"/>
      <c r="D619" s="338" t="s">
        <v>264</v>
      </c>
      <c r="E619" s="101"/>
      <c r="F619" s="101"/>
      <c r="G619" s="101"/>
      <c r="H619" s="101"/>
      <c r="I619" s="101"/>
      <c r="J619" s="101"/>
      <c r="K619" s="101"/>
      <c r="L619" s="238">
        <v>3117978</v>
      </c>
      <c r="M619" s="258">
        <v>3049572</v>
      </c>
      <c r="N619" s="177">
        <v>3129000</v>
      </c>
      <c r="O619" s="177">
        <v>3250000</v>
      </c>
      <c r="P619" s="258">
        <v>3412500</v>
      </c>
      <c r="Q619" s="258">
        <v>3583125</v>
      </c>
      <c r="R619" s="258">
        <v>3762281</v>
      </c>
      <c r="S619" s="258">
        <v>3950395</v>
      </c>
      <c r="T619" s="258">
        <v>4147915</v>
      </c>
    </row>
    <row r="620" spans="1:32" ht="24" customHeight="1">
      <c r="A620" s="1" t="s">
        <v>265</v>
      </c>
      <c r="B620" s="95"/>
      <c r="C620" s="95"/>
      <c r="D620" s="1" t="s">
        <v>266</v>
      </c>
      <c r="E620" s="95"/>
      <c r="F620" s="95"/>
      <c r="G620" s="95"/>
      <c r="H620" s="95"/>
      <c r="I620" s="95"/>
      <c r="J620" s="95"/>
      <c r="K620" s="95"/>
      <c r="L620" s="237">
        <v>550</v>
      </c>
      <c r="M620" s="258">
        <v>10700</v>
      </c>
      <c r="N620" s="177">
        <v>5000</v>
      </c>
      <c r="O620" s="177">
        <v>5000</v>
      </c>
      <c r="P620" s="258">
        <v>5000</v>
      </c>
      <c r="Q620" s="258">
        <v>5000</v>
      </c>
      <c r="R620" s="258">
        <v>5000</v>
      </c>
      <c r="S620" s="258">
        <v>5000</v>
      </c>
      <c r="T620" s="258">
        <v>5000</v>
      </c>
    </row>
    <row r="621" spans="1:32" ht="24" customHeight="1">
      <c r="A621" s="1" t="s">
        <v>820</v>
      </c>
      <c r="B621" s="95"/>
      <c r="C621" s="95"/>
      <c r="D621" s="1" t="s">
        <v>791</v>
      </c>
      <c r="E621" s="101"/>
      <c r="F621" s="101"/>
      <c r="G621" s="101"/>
      <c r="H621" s="101"/>
      <c r="I621" s="101"/>
      <c r="J621" s="101"/>
      <c r="K621" s="101"/>
      <c r="L621" s="237">
        <v>111720</v>
      </c>
      <c r="M621" s="258">
        <v>103063</v>
      </c>
      <c r="N621" s="177">
        <v>131250</v>
      </c>
      <c r="O621" s="177">
        <v>0</v>
      </c>
      <c r="P621" s="258">
        <v>116394</v>
      </c>
      <c r="Q621" s="258">
        <v>121223</v>
      </c>
      <c r="R621" s="258">
        <v>126288</v>
      </c>
      <c r="S621" s="258">
        <v>131598</v>
      </c>
      <c r="T621" s="258">
        <v>137168</v>
      </c>
    </row>
    <row r="622" spans="1:32" ht="24" customHeight="1">
      <c r="A622" s="1" t="s">
        <v>267</v>
      </c>
      <c r="B622" s="101"/>
      <c r="C622" s="101"/>
      <c r="D622" s="1" t="s">
        <v>268</v>
      </c>
      <c r="E622" s="101"/>
      <c r="F622" s="101"/>
      <c r="G622" s="101"/>
      <c r="H622" s="101"/>
      <c r="I622" s="101"/>
      <c r="J622" s="101"/>
      <c r="K622" s="101"/>
      <c r="L622" s="237">
        <v>157475</v>
      </c>
      <c r="M622" s="258">
        <v>135841</v>
      </c>
      <c r="N622" s="185">
        <v>60000</v>
      </c>
      <c r="O622" s="185">
        <v>220000</v>
      </c>
      <c r="P622" s="251">
        <v>60000</v>
      </c>
      <c r="Q622" s="251">
        <v>60000</v>
      </c>
      <c r="R622" s="251">
        <v>60000</v>
      </c>
      <c r="S622" s="251">
        <v>60000</v>
      </c>
      <c r="T622" s="251">
        <v>60000</v>
      </c>
    </row>
    <row r="623" spans="1:32" ht="24" customHeight="1">
      <c r="A623" s="1" t="s">
        <v>269</v>
      </c>
      <c r="B623" s="95"/>
      <c r="C623" s="95"/>
      <c r="D623" s="1" t="s">
        <v>270</v>
      </c>
      <c r="E623" s="95"/>
      <c r="F623" s="95"/>
      <c r="G623" s="95"/>
      <c r="H623" s="95"/>
      <c r="I623" s="95"/>
      <c r="J623" s="95"/>
      <c r="K623" s="95"/>
      <c r="L623" s="237">
        <v>775984</v>
      </c>
      <c r="M623" s="238">
        <v>799153</v>
      </c>
      <c r="N623" s="179">
        <v>795000</v>
      </c>
      <c r="O623" s="179">
        <v>815000</v>
      </c>
      <c r="P623" s="237">
        <v>820000</v>
      </c>
      <c r="Q623" s="237">
        <v>825000</v>
      </c>
      <c r="R623" s="237">
        <v>830000</v>
      </c>
      <c r="S623" s="237">
        <v>835000</v>
      </c>
      <c r="T623" s="237">
        <v>840000</v>
      </c>
    </row>
    <row r="624" spans="1:32" ht="24" customHeight="1">
      <c r="A624" s="1" t="s">
        <v>271</v>
      </c>
      <c r="B624" s="101"/>
      <c r="C624" s="101"/>
      <c r="D624" s="4" t="s">
        <v>272</v>
      </c>
      <c r="E624" s="101"/>
      <c r="F624" s="101"/>
      <c r="G624" s="101"/>
      <c r="H624" s="101"/>
      <c r="I624" s="101"/>
      <c r="J624" s="101"/>
      <c r="K624" s="101"/>
      <c r="L624" s="237">
        <v>366180</v>
      </c>
      <c r="M624" s="258">
        <v>342552</v>
      </c>
      <c r="N624" s="185">
        <v>230000</v>
      </c>
      <c r="O624" s="185">
        <v>600000</v>
      </c>
      <c r="P624" s="251">
        <v>230000</v>
      </c>
      <c r="Q624" s="251">
        <v>230000</v>
      </c>
      <c r="R624" s="251">
        <v>230000</v>
      </c>
      <c r="S624" s="251">
        <v>230000</v>
      </c>
      <c r="T624" s="251">
        <v>230000</v>
      </c>
    </row>
    <row r="625" spans="1:32" ht="24" customHeight="1">
      <c r="A625" s="1" t="s">
        <v>273</v>
      </c>
      <c r="B625" s="101"/>
      <c r="C625" s="101"/>
      <c r="D625" s="628" t="s">
        <v>6</v>
      </c>
      <c r="E625" s="628"/>
      <c r="F625" s="628"/>
      <c r="G625" s="628"/>
      <c r="H625" s="628"/>
      <c r="I625" s="628"/>
      <c r="J625" s="628"/>
      <c r="K625" s="628"/>
      <c r="L625" s="237">
        <v>19100</v>
      </c>
      <c r="M625" s="258">
        <v>21180</v>
      </c>
      <c r="N625" s="177">
        <v>22557</v>
      </c>
      <c r="O625" s="177">
        <v>1700</v>
      </c>
      <c r="P625" s="258">
        <v>3000</v>
      </c>
      <c r="Q625" s="258">
        <v>10000</v>
      </c>
      <c r="R625" s="258">
        <v>15000</v>
      </c>
      <c r="S625" s="258">
        <v>20000</v>
      </c>
      <c r="T625" s="258">
        <v>25000</v>
      </c>
    </row>
    <row r="626" spans="1:32" ht="24" customHeight="1">
      <c r="A626" s="1" t="s">
        <v>1155</v>
      </c>
      <c r="B626" s="101"/>
      <c r="C626" s="101"/>
      <c r="D626" s="4" t="s">
        <v>1150</v>
      </c>
      <c r="E626" s="101"/>
      <c r="F626" s="101"/>
      <c r="G626" s="101"/>
      <c r="H626" s="101"/>
      <c r="I626" s="101"/>
      <c r="J626" s="101"/>
      <c r="K626" s="101"/>
      <c r="L626" s="237">
        <v>0</v>
      </c>
      <c r="M626" s="258">
        <v>6693</v>
      </c>
      <c r="N626" s="177">
        <v>0</v>
      </c>
      <c r="O626" s="177">
        <v>0</v>
      </c>
      <c r="P626" s="258">
        <v>0</v>
      </c>
      <c r="Q626" s="258">
        <v>0</v>
      </c>
      <c r="R626" s="258">
        <v>0</v>
      </c>
      <c r="S626" s="258">
        <v>0</v>
      </c>
      <c r="T626" s="258">
        <v>0</v>
      </c>
    </row>
    <row r="627" spans="1:32" ht="24" customHeight="1">
      <c r="A627" s="1" t="s">
        <v>527</v>
      </c>
      <c r="B627" s="101"/>
      <c r="C627" s="101"/>
      <c r="D627" s="1" t="s">
        <v>61</v>
      </c>
      <c r="E627" s="101"/>
      <c r="F627" s="101"/>
      <c r="G627" s="101"/>
      <c r="H627" s="101"/>
      <c r="I627" s="101"/>
      <c r="J627" s="101"/>
      <c r="K627" s="101"/>
      <c r="L627" s="238">
        <v>15659</v>
      </c>
      <c r="M627" s="245">
        <v>11110</v>
      </c>
      <c r="N627" s="178">
        <v>0</v>
      </c>
      <c r="O627" s="177">
        <v>2000</v>
      </c>
      <c r="P627" s="245">
        <v>0</v>
      </c>
      <c r="Q627" s="245">
        <v>0</v>
      </c>
      <c r="R627" s="245">
        <v>0</v>
      </c>
      <c r="S627" s="245">
        <v>0</v>
      </c>
      <c r="T627" s="245">
        <v>0</v>
      </c>
    </row>
    <row r="628" spans="1:32" ht="24" customHeight="1">
      <c r="A628" s="1" t="s">
        <v>720</v>
      </c>
      <c r="B628" s="95"/>
      <c r="C628" s="95"/>
      <c r="D628" s="1" t="s">
        <v>721</v>
      </c>
      <c r="E628" s="95"/>
      <c r="F628" s="95"/>
      <c r="G628" s="103"/>
      <c r="H628" s="103"/>
      <c r="I628" s="103"/>
      <c r="J628" s="103"/>
      <c r="K628" s="103"/>
      <c r="L628" s="250">
        <v>61798</v>
      </c>
      <c r="M628" s="341">
        <v>100814</v>
      </c>
      <c r="N628" s="185">
        <v>100010</v>
      </c>
      <c r="O628" s="185">
        <v>99793</v>
      </c>
      <c r="P628" s="341">
        <v>102644</v>
      </c>
      <c r="Q628" s="341">
        <v>105351</v>
      </c>
      <c r="R628" s="341">
        <v>108134</v>
      </c>
      <c r="S628" s="341">
        <v>110996</v>
      </c>
      <c r="T628" s="341">
        <v>113937</v>
      </c>
    </row>
    <row r="629" spans="1:32" ht="24" customHeight="1">
      <c r="A629" s="1" t="s">
        <v>274</v>
      </c>
      <c r="B629" s="95"/>
      <c r="C629" s="95"/>
      <c r="D629" s="1" t="s">
        <v>7</v>
      </c>
      <c r="E629" s="95"/>
      <c r="F629" s="95"/>
      <c r="G629" s="95"/>
      <c r="H629" s="95"/>
      <c r="I629" s="95"/>
      <c r="J629" s="95"/>
      <c r="K629" s="95"/>
      <c r="L629" s="241">
        <v>1145</v>
      </c>
      <c r="M629" s="287">
        <v>516</v>
      </c>
      <c r="N629" s="180">
        <v>250</v>
      </c>
      <c r="O629" s="180">
        <v>250</v>
      </c>
      <c r="P629" s="287">
        <v>250</v>
      </c>
      <c r="Q629" s="287">
        <v>250</v>
      </c>
      <c r="R629" s="287">
        <v>250</v>
      </c>
      <c r="S629" s="287">
        <v>250</v>
      </c>
      <c r="T629" s="287">
        <v>250</v>
      </c>
    </row>
    <row r="630" spans="1:32" ht="24" customHeight="1">
      <c r="A630" s="627" t="s">
        <v>1312</v>
      </c>
      <c r="B630" s="627"/>
      <c r="C630" s="627"/>
      <c r="D630" s="627"/>
      <c r="E630" s="627"/>
      <c r="F630" s="627"/>
      <c r="G630" s="627"/>
      <c r="H630" s="627"/>
      <c r="I630" s="627"/>
      <c r="J630" s="627"/>
      <c r="K630" s="627"/>
      <c r="L630" s="457">
        <f>SUM(L617:L629)</f>
        <v>4655054</v>
      </c>
      <c r="M630" s="457">
        <f>SUM(M617:M629)</f>
        <v>4581194</v>
      </c>
      <c r="N630" s="454">
        <f t="shared" ref="N630:O630" si="55">SUM(N617:N629)</f>
        <v>4473067</v>
      </c>
      <c r="O630" s="454">
        <f t="shared" si="55"/>
        <v>4993743</v>
      </c>
      <c r="P630" s="457">
        <f>SUM(P617:P629)</f>
        <v>4881038</v>
      </c>
      <c r="Q630" s="457">
        <f t="shared" ref="Q630:T630" si="56">SUM(Q617:Q629)</f>
        <v>4939949</v>
      </c>
      <c r="R630" s="457">
        <f t="shared" si="56"/>
        <v>5136953</v>
      </c>
      <c r="S630" s="457">
        <f t="shared" si="56"/>
        <v>5343239</v>
      </c>
      <c r="T630" s="457">
        <f t="shared" si="56"/>
        <v>5559270</v>
      </c>
    </row>
    <row r="631" spans="1:32" ht="6.95" customHeight="1">
      <c r="A631" s="521"/>
      <c r="B631" s="523"/>
      <c r="C631" s="523"/>
      <c r="D631" s="521"/>
      <c r="E631" s="523"/>
      <c r="F631" s="523"/>
      <c r="G631" s="523"/>
      <c r="H631" s="523"/>
      <c r="I631" s="523"/>
      <c r="J631" s="523"/>
      <c r="K631" s="523"/>
      <c r="L631" s="237"/>
      <c r="M631" s="258"/>
      <c r="N631" s="177"/>
      <c r="O631" s="177"/>
      <c r="P631" s="258"/>
      <c r="Q631" s="258"/>
      <c r="R631" s="258"/>
      <c r="S631" s="258"/>
      <c r="T631" s="258"/>
    </row>
    <row r="632" spans="1:32" ht="24" customHeight="1">
      <c r="A632" s="1" t="s">
        <v>1039</v>
      </c>
      <c r="B632" s="101"/>
      <c r="C632" s="101"/>
      <c r="D632" s="1" t="s">
        <v>984</v>
      </c>
      <c r="E632" s="95"/>
      <c r="F632" s="95"/>
      <c r="G632" s="95"/>
      <c r="H632" s="95"/>
      <c r="I632" s="95"/>
      <c r="J632" s="95"/>
      <c r="K632" s="95"/>
      <c r="L632" s="237">
        <v>65032</v>
      </c>
      <c r="M632" s="258">
        <v>104906</v>
      </c>
      <c r="N632" s="177">
        <v>103895</v>
      </c>
      <c r="O632" s="177">
        <v>103895</v>
      </c>
      <c r="P632" s="221">
        <v>104558</v>
      </c>
      <c r="Q632" s="221">
        <v>104209</v>
      </c>
      <c r="R632" s="221">
        <v>104627</v>
      </c>
      <c r="S632" s="221">
        <v>104034</v>
      </c>
      <c r="T632" s="221">
        <v>55366</v>
      </c>
    </row>
    <row r="633" spans="1:32" ht="24" customHeight="1">
      <c r="A633" s="1" t="s">
        <v>275</v>
      </c>
      <c r="B633" s="101"/>
      <c r="C633" s="101"/>
      <c r="D633" s="1" t="s">
        <v>197</v>
      </c>
      <c r="E633" s="101"/>
      <c r="F633" s="101"/>
      <c r="G633" s="101"/>
      <c r="H633" s="101"/>
      <c r="I633" s="101"/>
      <c r="J633" s="101"/>
      <c r="K633" s="101"/>
      <c r="L633" s="241">
        <v>77675</v>
      </c>
      <c r="M633" s="287">
        <v>73875</v>
      </c>
      <c r="N633" s="180">
        <v>75125</v>
      </c>
      <c r="O633" s="180">
        <v>75125</v>
      </c>
      <c r="P633" s="242">
        <v>75675</v>
      </c>
      <c r="Q633" s="242">
        <v>73650</v>
      </c>
      <c r="R633" s="242">
        <v>74125</v>
      </c>
      <c r="S633" s="242">
        <v>69525</v>
      </c>
      <c r="T633" s="242">
        <v>0</v>
      </c>
    </row>
    <row r="634" spans="1:32" ht="24" customHeight="1">
      <c r="A634" s="627" t="s">
        <v>604</v>
      </c>
      <c r="B634" s="627"/>
      <c r="C634" s="627"/>
      <c r="D634" s="627"/>
      <c r="E634" s="627"/>
      <c r="F634" s="627"/>
      <c r="G634" s="627"/>
      <c r="H634" s="627"/>
      <c r="I634" s="627"/>
      <c r="J634" s="627"/>
      <c r="K634" s="627"/>
      <c r="L634" s="457">
        <f>L632+L633</f>
        <v>142707</v>
      </c>
      <c r="M634" s="457">
        <f>M632+M633</f>
        <v>178781</v>
      </c>
      <c r="N634" s="454">
        <f t="shared" ref="N634:O634" si="57">N632+N633</f>
        <v>179020</v>
      </c>
      <c r="O634" s="454">
        <f t="shared" si="57"/>
        <v>179020</v>
      </c>
      <c r="P634" s="457">
        <f>P632+P633</f>
        <v>180233</v>
      </c>
      <c r="Q634" s="457">
        <f t="shared" ref="Q634:T634" si="58">Q632+Q633</f>
        <v>177859</v>
      </c>
      <c r="R634" s="457">
        <f t="shared" si="58"/>
        <v>178752</v>
      </c>
      <c r="S634" s="457">
        <f t="shared" si="58"/>
        <v>173559</v>
      </c>
      <c r="T634" s="457">
        <f t="shared" si="58"/>
        <v>55366</v>
      </c>
    </row>
    <row r="635" spans="1:32" ht="15" customHeight="1">
      <c r="A635" s="95"/>
      <c r="B635" s="95"/>
      <c r="C635" s="95"/>
      <c r="D635" s="95"/>
      <c r="E635" s="95"/>
      <c r="F635" s="95"/>
      <c r="G635" s="95"/>
      <c r="H635" s="95"/>
      <c r="I635" s="95"/>
      <c r="J635" s="95"/>
      <c r="K635" s="95"/>
      <c r="L635" s="243"/>
      <c r="M635" s="243"/>
      <c r="N635" s="181"/>
      <c r="O635" s="181"/>
      <c r="P635" s="236"/>
      <c r="Q635" s="236"/>
      <c r="R635" s="236"/>
      <c r="S635" s="236"/>
      <c r="T635" s="236"/>
    </row>
    <row r="636" spans="1:32" s="95" customFormat="1" ht="24" customHeight="1">
      <c r="A636" s="627" t="s">
        <v>1337</v>
      </c>
      <c r="B636" s="627"/>
      <c r="C636" s="627"/>
      <c r="D636" s="627"/>
      <c r="E636" s="627"/>
      <c r="F636" s="627"/>
      <c r="G636" s="627"/>
      <c r="H636" s="627"/>
      <c r="I636" s="627"/>
      <c r="J636" s="627"/>
      <c r="K636" s="627"/>
      <c r="L636" s="455">
        <f>L630+L634</f>
        <v>4797761</v>
      </c>
      <c r="M636" s="455">
        <f>M630+M634</f>
        <v>4759975</v>
      </c>
      <c r="N636" s="456">
        <f>N630+N634</f>
        <v>4652087</v>
      </c>
      <c r="O636" s="456">
        <f>O630+O634</f>
        <v>5172763</v>
      </c>
      <c r="P636" s="455">
        <f>P630+P634</f>
        <v>5061271</v>
      </c>
      <c r="Q636" s="455">
        <f>Q630+Q634</f>
        <v>5117808</v>
      </c>
      <c r="R636" s="455">
        <f>R630+R634</f>
        <v>5315705</v>
      </c>
      <c r="S636" s="455">
        <f>S630+S634</f>
        <v>5516798</v>
      </c>
      <c r="T636" s="455">
        <f>T630+T634</f>
        <v>5614636</v>
      </c>
      <c r="U636" s="224"/>
      <c r="V636" s="224"/>
      <c r="W636" s="224"/>
      <c r="X636" s="224"/>
      <c r="Y636" s="224"/>
      <c r="Z636" s="224"/>
      <c r="AA636" s="224"/>
      <c r="AB636" s="224"/>
      <c r="AC636" s="224"/>
      <c r="AD636" s="224"/>
      <c r="AE636" s="224"/>
      <c r="AF636" s="224"/>
    </row>
    <row r="637" spans="1:32" ht="15" customHeight="1">
      <c r="A637" s="440"/>
      <c r="B637" s="440"/>
      <c r="C637" s="440"/>
      <c r="D637" s="440"/>
      <c r="E637" s="440"/>
      <c r="F637" s="440"/>
      <c r="G637" s="440"/>
      <c r="H637" s="440"/>
      <c r="I637" s="440"/>
      <c r="J637" s="440"/>
      <c r="K637" s="440"/>
      <c r="L637" s="443"/>
      <c r="M637" s="443"/>
      <c r="N637" s="181"/>
      <c r="O637" s="181"/>
      <c r="P637" s="236"/>
      <c r="Q637" s="236"/>
      <c r="R637" s="236"/>
      <c r="S637" s="236"/>
      <c r="T637" s="236"/>
    </row>
    <row r="638" spans="1:32" ht="24" customHeight="1">
      <c r="A638" s="104" t="s">
        <v>1376</v>
      </c>
      <c r="B638" s="95"/>
      <c r="C638" s="95"/>
      <c r="D638" s="95"/>
      <c r="E638" s="95"/>
      <c r="F638" s="95"/>
      <c r="G638" s="95"/>
      <c r="H638" s="95"/>
      <c r="I638" s="95"/>
      <c r="J638" s="95"/>
      <c r="K638" s="95"/>
      <c r="L638" s="243"/>
      <c r="M638" s="243"/>
      <c r="N638" s="181"/>
      <c r="O638" s="181"/>
      <c r="P638" s="236"/>
      <c r="Q638" s="236"/>
      <c r="R638" s="236"/>
      <c r="S638" s="236"/>
      <c r="T638" s="236"/>
    </row>
    <row r="639" spans="1:32" ht="24" customHeight="1">
      <c r="A639" s="1" t="s">
        <v>276</v>
      </c>
      <c r="B639" s="101"/>
      <c r="C639" s="101"/>
      <c r="D639" s="1" t="s">
        <v>747</v>
      </c>
      <c r="E639" s="101"/>
      <c r="F639" s="101"/>
      <c r="G639" s="101"/>
      <c r="H639" s="101"/>
      <c r="I639" s="101"/>
      <c r="J639" s="101"/>
      <c r="K639" s="101"/>
      <c r="L639" s="450">
        <v>375615</v>
      </c>
      <c r="M639" s="451">
        <v>392258</v>
      </c>
      <c r="N639" s="452">
        <v>457530</v>
      </c>
      <c r="O639" s="452">
        <v>442000</v>
      </c>
      <c r="P639" s="451">
        <v>485856</v>
      </c>
      <c r="Q639" s="451">
        <v>496788</v>
      </c>
      <c r="R639" s="451">
        <v>509208</v>
      </c>
      <c r="S639" s="451">
        <v>524484</v>
      </c>
      <c r="T639" s="451">
        <v>540219</v>
      </c>
    </row>
    <row r="640" spans="1:32" ht="24" customHeight="1">
      <c r="A640" s="1" t="s">
        <v>918</v>
      </c>
      <c r="B640" s="101"/>
      <c r="C640" s="101"/>
      <c r="D640" s="1" t="s">
        <v>67</v>
      </c>
      <c r="E640" s="101"/>
      <c r="F640" s="101"/>
      <c r="G640" s="101"/>
      <c r="H640" s="101"/>
      <c r="I640" s="101"/>
      <c r="J640" s="101"/>
      <c r="K640" s="101"/>
      <c r="L640" s="237">
        <v>5328</v>
      </c>
      <c r="M640" s="245">
        <v>4177</v>
      </c>
      <c r="N640" s="178">
        <v>30000</v>
      </c>
      <c r="O640" s="178">
        <v>0</v>
      </c>
      <c r="P640" s="245">
        <v>30000</v>
      </c>
      <c r="Q640" s="245">
        <v>30000</v>
      </c>
      <c r="R640" s="245">
        <v>30000</v>
      </c>
      <c r="S640" s="245">
        <v>30000</v>
      </c>
      <c r="T640" s="245">
        <v>30000</v>
      </c>
    </row>
    <row r="641" spans="1:20" ht="24" customHeight="1">
      <c r="A641" s="1" t="s">
        <v>277</v>
      </c>
      <c r="B641" s="101"/>
      <c r="C641" s="101"/>
      <c r="D641" s="1" t="s">
        <v>14</v>
      </c>
      <c r="E641" s="101"/>
      <c r="F641" s="101"/>
      <c r="G641" s="101"/>
      <c r="H641" s="101"/>
      <c r="I641" s="101"/>
      <c r="J641" s="101"/>
      <c r="K641" s="101"/>
      <c r="L641" s="237">
        <v>11330</v>
      </c>
      <c r="M641" s="258">
        <v>7549</v>
      </c>
      <c r="N641" s="177">
        <v>22000</v>
      </c>
      <c r="O641" s="177">
        <v>12000</v>
      </c>
      <c r="P641" s="258">
        <v>22000</v>
      </c>
      <c r="Q641" s="258">
        <v>12000</v>
      </c>
      <c r="R641" s="258">
        <v>12000</v>
      </c>
      <c r="S641" s="258">
        <v>12000</v>
      </c>
      <c r="T641" s="258">
        <v>12000</v>
      </c>
    </row>
    <row r="642" spans="1:20" ht="24" customHeight="1">
      <c r="A642" s="1" t="s">
        <v>278</v>
      </c>
      <c r="B642" s="101"/>
      <c r="C642" s="101"/>
      <c r="D642" s="1" t="s">
        <v>8</v>
      </c>
      <c r="E642" s="101"/>
      <c r="F642" s="101"/>
      <c r="G642" s="101"/>
      <c r="H642" s="101"/>
      <c r="I642" s="101"/>
      <c r="J642" s="101"/>
      <c r="K642" s="101"/>
      <c r="L642" s="237">
        <v>39059</v>
      </c>
      <c r="M642" s="245">
        <v>39564</v>
      </c>
      <c r="N642" s="178">
        <v>54251</v>
      </c>
      <c r="O642" s="178">
        <v>52000</v>
      </c>
      <c r="P642" s="245">
        <v>52857</v>
      </c>
      <c r="Q642" s="258">
        <v>58256</v>
      </c>
      <c r="R642" s="258">
        <v>61190</v>
      </c>
      <c r="S642" s="258">
        <v>64378</v>
      </c>
      <c r="T642" s="258">
        <v>66266</v>
      </c>
    </row>
    <row r="643" spans="1:20" ht="24" customHeight="1">
      <c r="A643" s="1" t="s">
        <v>279</v>
      </c>
      <c r="B643" s="95"/>
      <c r="C643" s="95"/>
      <c r="D643" s="1" t="s">
        <v>9</v>
      </c>
      <c r="E643" s="95"/>
      <c r="F643" s="95"/>
      <c r="G643" s="95"/>
      <c r="H643" s="95"/>
      <c r="I643" s="95"/>
      <c r="J643" s="95"/>
      <c r="K643" s="95"/>
      <c r="L643" s="237">
        <v>28530</v>
      </c>
      <c r="M643" s="245">
        <v>29650</v>
      </c>
      <c r="N643" s="178">
        <v>37576</v>
      </c>
      <c r="O643" s="178">
        <v>35000</v>
      </c>
      <c r="P643" s="245">
        <v>39634</v>
      </c>
      <c r="Q643" s="245">
        <v>40526</v>
      </c>
      <c r="R643" s="245">
        <v>41539</v>
      </c>
      <c r="S643" s="245">
        <v>42785</v>
      </c>
      <c r="T643" s="245">
        <v>44069</v>
      </c>
    </row>
    <row r="644" spans="1:20" ht="24" customHeight="1">
      <c r="A644" s="1" t="s">
        <v>463</v>
      </c>
      <c r="B644" s="95"/>
      <c r="C644" s="95"/>
      <c r="D644" s="1" t="s">
        <v>13</v>
      </c>
      <c r="E644" s="95"/>
      <c r="F644" s="95"/>
      <c r="G644" s="95"/>
      <c r="H644" s="95"/>
      <c r="I644" s="95"/>
      <c r="J644" s="95"/>
      <c r="K644" s="95"/>
      <c r="L644" s="237">
        <v>97544</v>
      </c>
      <c r="M644" s="245">
        <v>88497</v>
      </c>
      <c r="N644" s="178">
        <v>107430</v>
      </c>
      <c r="O644" s="178">
        <v>109387</v>
      </c>
      <c r="P644" s="245">
        <v>107242</v>
      </c>
      <c r="Q644" s="245">
        <v>115821</v>
      </c>
      <c r="R644" s="245">
        <v>125087</v>
      </c>
      <c r="S644" s="245">
        <v>135094</v>
      </c>
      <c r="T644" s="245">
        <v>145902</v>
      </c>
    </row>
    <row r="645" spans="1:20" ht="24" customHeight="1">
      <c r="A645" s="1" t="s">
        <v>464</v>
      </c>
      <c r="B645" s="95"/>
      <c r="C645" s="95"/>
      <c r="D645" s="1" t="s">
        <v>163</v>
      </c>
      <c r="E645" s="95"/>
      <c r="F645" s="95"/>
      <c r="G645" s="95"/>
      <c r="H645" s="95"/>
      <c r="I645" s="95"/>
      <c r="J645" s="95"/>
      <c r="K645" s="95"/>
      <c r="L645" s="237">
        <v>458</v>
      </c>
      <c r="M645" s="245">
        <v>428</v>
      </c>
      <c r="N645" s="178">
        <v>543</v>
      </c>
      <c r="O645" s="178">
        <v>540</v>
      </c>
      <c r="P645" s="245">
        <v>897</v>
      </c>
      <c r="Q645" s="258">
        <v>906</v>
      </c>
      <c r="R645" s="258">
        <v>915</v>
      </c>
      <c r="S645" s="258">
        <v>924</v>
      </c>
      <c r="T645" s="258">
        <v>933</v>
      </c>
    </row>
    <row r="646" spans="1:20" ht="24" customHeight="1">
      <c r="A646" s="1" t="s">
        <v>465</v>
      </c>
      <c r="B646" s="95"/>
      <c r="C646" s="95"/>
      <c r="D646" s="1" t="s">
        <v>472</v>
      </c>
      <c r="E646" s="95"/>
      <c r="F646" s="95"/>
      <c r="G646" s="95"/>
      <c r="H646" s="95"/>
      <c r="I646" s="95"/>
      <c r="J646" s="95"/>
      <c r="K646" s="95"/>
      <c r="L646" s="237">
        <v>7033</v>
      </c>
      <c r="M646" s="245">
        <v>6657</v>
      </c>
      <c r="N646" s="178">
        <v>7278</v>
      </c>
      <c r="O646" s="178">
        <v>7127</v>
      </c>
      <c r="P646" s="245">
        <v>8634</v>
      </c>
      <c r="Q646" s="258">
        <v>9066</v>
      </c>
      <c r="R646" s="258">
        <v>9519</v>
      </c>
      <c r="S646" s="258">
        <v>9995</v>
      </c>
      <c r="T646" s="258">
        <v>10495</v>
      </c>
    </row>
    <row r="647" spans="1:20" ht="24" customHeight="1">
      <c r="A647" s="1" t="s">
        <v>479</v>
      </c>
      <c r="B647" s="95"/>
      <c r="C647" s="95"/>
      <c r="D647" s="1" t="s">
        <v>474</v>
      </c>
      <c r="E647" s="95"/>
      <c r="F647" s="95"/>
      <c r="G647" s="95"/>
      <c r="H647" s="95"/>
      <c r="I647" s="95"/>
      <c r="J647" s="95"/>
      <c r="K647" s="95"/>
      <c r="L647" s="237">
        <v>1034</v>
      </c>
      <c r="M647" s="245">
        <v>984</v>
      </c>
      <c r="N647" s="177">
        <v>1129</v>
      </c>
      <c r="O647" s="178">
        <v>1188</v>
      </c>
      <c r="P647" s="258">
        <v>1306</v>
      </c>
      <c r="Q647" s="258">
        <v>1345</v>
      </c>
      <c r="R647" s="258">
        <v>1385</v>
      </c>
      <c r="S647" s="258">
        <v>1427</v>
      </c>
      <c r="T647" s="258">
        <v>1470</v>
      </c>
    </row>
    <row r="648" spans="1:20" ht="24" customHeight="1">
      <c r="A648" s="1" t="s">
        <v>446</v>
      </c>
      <c r="B648" s="95"/>
      <c r="C648" s="95"/>
      <c r="D648" s="1" t="s">
        <v>162</v>
      </c>
      <c r="E648" s="95"/>
      <c r="F648" s="95"/>
      <c r="G648" s="95"/>
      <c r="H648" s="95"/>
      <c r="I648" s="95"/>
      <c r="J648" s="95"/>
      <c r="K648" s="95"/>
      <c r="L648" s="237">
        <v>1559</v>
      </c>
      <c r="M648" s="258">
        <v>1374</v>
      </c>
      <c r="N648" s="177">
        <v>2000</v>
      </c>
      <c r="O648" s="177">
        <v>2000</v>
      </c>
      <c r="P648" s="258">
        <v>2000</v>
      </c>
      <c r="Q648" s="258">
        <v>2000</v>
      </c>
      <c r="R648" s="258">
        <v>2000</v>
      </c>
      <c r="S648" s="258">
        <v>2000</v>
      </c>
      <c r="T648" s="258">
        <v>2000</v>
      </c>
    </row>
    <row r="649" spans="1:20" ht="24" customHeight="1">
      <c r="A649" s="1" t="s">
        <v>444</v>
      </c>
      <c r="B649" s="95"/>
      <c r="C649" s="95"/>
      <c r="D649" s="1" t="s">
        <v>216</v>
      </c>
      <c r="E649" s="95"/>
      <c r="F649" s="95"/>
      <c r="G649" s="95"/>
      <c r="H649" s="95"/>
      <c r="I649" s="95"/>
      <c r="J649" s="95"/>
      <c r="K649" s="95"/>
      <c r="L649" s="237">
        <v>27297</v>
      </c>
      <c r="M649" s="258">
        <v>28093</v>
      </c>
      <c r="N649" s="177">
        <v>30961</v>
      </c>
      <c r="O649" s="177">
        <v>29267</v>
      </c>
      <c r="P649" s="258">
        <v>31023</v>
      </c>
      <c r="Q649" s="258">
        <v>32884</v>
      </c>
      <c r="R649" s="258">
        <v>34857</v>
      </c>
      <c r="S649" s="258">
        <v>36948</v>
      </c>
      <c r="T649" s="258">
        <v>39165</v>
      </c>
    </row>
    <row r="650" spans="1:20" ht="24" customHeight="1">
      <c r="A650" s="1" t="s">
        <v>1065</v>
      </c>
      <c r="B650" s="95"/>
      <c r="C650" s="95"/>
      <c r="D650" s="95" t="s">
        <v>1066</v>
      </c>
      <c r="E650" s="95"/>
      <c r="F650" s="174"/>
      <c r="G650" s="95"/>
      <c r="H650" s="95"/>
      <c r="I650" s="95"/>
      <c r="J650" s="95"/>
      <c r="K650" s="95"/>
      <c r="L650" s="237">
        <v>111629</v>
      </c>
      <c r="M650" s="258">
        <v>118631</v>
      </c>
      <c r="N650" s="177">
        <v>124225</v>
      </c>
      <c r="O650" s="177">
        <v>124225</v>
      </c>
      <c r="P650" s="258">
        <v>126596</v>
      </c>
      <c r="Q650" s="258">
        <v>129444</v>
      </c>
      <c r="R650" s="258">
        <v>132680</v>
      </c>
      <c r="S650" s="258">
        <v>136660</v>
      </c>
      <c r="T650" s="258">
        <v>140760</v>
      </c>
    </row>
    <row r="651" spans="1:20" ht="24" customHeight="1">
      <c r="A651" s="592" t="s">
        <v>1441</v>
      </c>
      <c r="B651" s="593"/>
      <c r="C651" s="593"/>
      <c r="D651" s="592" t="s">
        <v>1440</v>
      </c>
      <c r="E651" s="593"/>
      <c r="F651" s="593"/>
      <c r="G651" s="593"/>
      <c r="H651" s="593"/>
      <c r="I651" s="593"/>
      <c r="J651" s="593"/>
      <c r="K651" s="593"/>
      <c r="L651" s="328">
        <v>0</v>
      </c>
      <c r="M651" s="292">
        <v>0</v>
      </c>
      <c r="N651" s="569">
        <v>0</v>
      </c>
      <c r="O651" s="569">
        <v>0</v>
      </c>
      <c r="P651" s="292">
        <v>0</v>
      </c>
      <c r="Q651" s="258">
        <v>0</v>
      </c>
      <c r="R651" s="258">
        <v>33659</v>
      </c>
      <c r="S651" s="258">
        <v>0</v>
      </c>
      <c r="T651" s="258">
        <v>0</v>
      </c>
    </row>
    <row r="652" spans="1:20" ht="24" customHeight="1">
      <c r="A652" s="1" t="s">
        <v>711</v>
      </c>
      <c r="B652" s="95"/>
      <c r="C652" s="95"/>
      <c r="D652" s="95" t="s">
        <v>709</v>
      </c>
      <c r="E652" s="95"/>
      <c r="F652" s="95"/>
      <c r="G652" s="95"/>
      <c r="H652" s="95"/>
      <c r="I652" s="95"/>
      <c r="J652" s="95"/>
      <c r="K652" s="95"/>
      <c r="L652" s="237">
        <v>27465</v>
      </c>
      <c r="M652" s="258">
        <v>0</v>
      </c>
      <c r="N652" s="177">
        <v>0</v>
      </c>
      <c r="O652" s="177">
        <v>0</v>
      </c>
      <c r="P652" s="258">
        <v>0</v>
      </c>
      <c r="Q652" s="258">
        <v>0</v>
      </c>
      <c r="R652" s="258">
        <v>0</v>
      </c>
      <c r="S652" s="258">
        <v>0</v>
      </c>
      <c r="T652" s="258">
        <v>0</v>
      </c>
    </row>
    <row r="653" spans="1:20" ht="24" customHeight="1">
      <c r="A653" s="1" t="s">
        <v>280</v>
      </c>
      <c r="B653" s="101"/>
      <c r="C653" s="101"/>
      <c r="D653" s="1" t="s">
        <v>88</v>
      </c>
      <c r="E653" s="101"/>
      <c r="F653" s="101"/>
      <c r="G653" s="101"/>
      <c r="H653" s="101"/>
      <c r="I653" s="101"/>
      <c r="J653" s="101"/>
      <c r="K653" s="101"/>
      <c r="L653" s="237">
        <v>2251</v>
      </c>
      <c r="M653" s="258">
        <v>3242</v>
      </c>
      <c r="N653" s="177">
        <v>9200</v>
      </c>
      <c r="O653" s="177">
        <v>4600</v>
      </c>
      <c r="P653" s="258">
        <v>9200</v>
      </c>
      <c r="Q653" s="258">
        <v>9200</v>
      </c>
      <c r="R653" s="258">
        <v>9200</v>
      </c>
      <c r="S653" s="258">
        <v>9200</v>
      </c>
      <c r="T653" s="258">
        <v>9200</v>
      </c>
    </row>
    <row r="654" spans="1:20" ht="24" customHeight="1">
      <c r="A654" s="1" t="s">
        <v>281</v>
      </c>
      <c r="B654" s="95"/>
      <c r="C654" s="95"/>
      <c r="D654" s="1" t="s">
        <v>855</v>
      </c>
      <c r="E654" s="95"/>
      <c r="F654" s="95"/>
      <c r="G654" s="101"/>
      <c r="H654" s="101"/>
      <c r="I654" s="101"/>
      <c r="J654" s="101"/>
      <c r="K654" s="101"/>
      <c r="L654" s="237">
        <v>1278</v>
      </c>
      <c r="M654" s="258">
        <v>768</v>
      </c>
      <c r="N654" s="177">
        <v>4000</v>
      </c>
      <c r="O654" s="177">
        <v>0</v>
      </c>
      <c r="P654" s="258">
        <v>4000</v>
      </c>
      <c r="Q654" s="258">
        <v>4000</v>
      </c>
      <c r="R654" s="258">
        <v>4000</v>
      </c>
      <c r="S654" s="258">
        <v>4000</v>
      </c>
      <c r="T654" s="258">
        <v>4000</v>
      </c>
    </row>
    <row r="655" spans="1:20" ht="24" customHeight="1">
      <c r="A655" s="1" t="s">
        <v>1105</v>
      </c>
      <c r="B655" s="95"/>
      <c r="C655" s="95"/>
      <c r="D655" s="349" t="s">
        <v>1100</v>
      </c>
      <c r="E655" s="95"/>
      <c r="F655" s="95"/>
      <c r="G655" s="95"/>
      <c r="H655" s="95"/>
      <c r="I655" s="95"/>
      <c r="J655" s="95"/>
      <c r="K655" s="95"/>
      <c r="L655" s="239">
        <v>316</v>
      </c>
      <c r="M655" s="245">
        <v>8944</v>
      </c>
      <c r="N655" s="178">
        <v>0</v>
      </c>
      <c r="O655" s="178">
        <v>0</v>
      </c>
      <c r="P655" s="245">
        <v>0</v>
      </c>
      <c r="Q655" s="245">
        <v>10848</v>
      </c>
      <c r="R655" s="245">
        <v>0</v>
      </c>
      <c r="S655" s="245">
        <v>0</v>
      </c>
      <c r="T655" s="245">
        <v>11493</v>
      </c>
    </row>
    <row r="656" spans="1:20" ht="24" customHeight="1">
      <c r="A656" s="1" t="s">
        <v>282</v>
      </c>
      <c r="B656" s="95"/>
      <c r="C656" s="95"/>
      <c r="D656" s="1" t="s">
        <v>87</v>
      </c>
      <c r="E656" s="95"/>
      <c r="F656" s="95"/>
      <c r="G656" s="101"/>
      <c r="H656" s="101"/>
      <c r="I656" s="101"/>
      <c r="J656" s="101"/>
      <c r="K656" s="101"/>
      <c r="L656" s="237">
        <v>1359</v>
      </c>
      <c r="M656" s="258">
        <v>449</v>
      </c>
      <c r="N656" s="177">
        <v>500</v>
      </c>
      <c r="O656" s="177">
        <v>500</v>
      </c>
      <c r="P656" s="258">
        <v>500</v>
      </c>
      <c r="Q656" s="258">
        <v>500</v>
      </c>
      <c r="R656" s="258">
        <v>500</v>
      </c>
      <c r="S656" s="258">
        <v>500</v>
      </c>
      <c r="T656" s="258">
        <v>500</v>
      </c>
    </row>
    <row r="657" spans="1:20" ht="24" customHeight="1">
      <c r="A657" s="1" t="s">
        <v>283</v>
      </c>
      <c r="B657" s="95"/>
      <c r="C657" s="95"/>
      <c r="D657" s="1" t="s">
        <v>284</v>
      </c>
      <c r="E657" s="95"/>
      <c r="F657" s="95"/>
      <c r="G657" s="101"/>
      <c r="H657" s="101"/>
      <c r="I657" s="101"/>
      <c r="J657" s="101"/>
      <c r="K657" s="101"/>
      <c r="L657" s="237">
        <v>5192</v>
      </c>
      <c r="M657" s="258">
        <v>16089</v>
      </c>
      <c r="N657" s="177">
        <v>8000</v>
      </c>
      <c r="O657" s="177">
        <v>8000</v>
      </c>
      <c r="P657" s="258">
        <v>8000</v>
      </c>
      <c r="Q657" s="258">
        <v>8000</v>
      </c>
      <c r="R657" s="258">
        <v>10000</v>
      </c>
      <c r="S657" s="258">
        <v>8000</v>
      </c>
      <c r="T657" s="258">
        <v>8000</v>
      </c>
    </row>
    <row r="658" spans="1:20" ht="24" customHeight="1">
      <c r="A658" s="1" t="s">
        <v>285</v>
      </c>
      <c r="B658" s="95"/>
      <c r="C658" s="95"/>
      <c r="D658" s="1" t="s">
        <v>856</v>
      </c>
      <c r="E658" s="95"/>
      <c r="F658" s="95"/>
      <c r="G658" s="101"/>
      <c r="H658" s="101"/>
      <c r="I658" s="101"/>
      <c r="J658" s="101"/>
      <c r="K658" s="101"/>
      <c r="L658" s="237">
        <v>2698</v>
      </c>
      <c r="M658" s="258">
        <v>3367</v>
      </c>
      <c r="N658" s="177">
        <v>3250</v>
      </c>
      <c r="O658" s="177">
        <v>3250</v>
      </c>
      <c r="P658" s="258">
        <v>3250</v>
      </c>
      <c r="Q658" s="258">
        <v>3250</v>
      </c>
      <c r="R658" s="258">
        <v>3250</v>
      </c>
      <c r="S658" s="258">
        <v>3250</v>
      </c>
      <c r="T658" s="258">
        <v>3250</v>
      </c>
    </row>
    <row r="659" spans="1:20" ht="24" customHeight="1">
      <c r="A659" s="1" t="s">
        <v>286</v>
      </c>
      <c r="B659" s="95"/>
      <c r="C659" s="95"/>
      <c r="D659" s="1" t="s">
        <v>211</v>
      </c>
      <c r="E659" s="95"/>
      <c r="F659" s="101"/>
      <c r="G659" s="95"/>
      <c r="H659" s="95"/>
      <c r="I659" s="95"/>
      <c r="J659" s="95"/>
      <c r="K659" s="95"/>
      <c r="L659" s="237">
        <v>32084</v>
      </c>
      <c r="M659" s="258">
        <v>47667</v>
      </c>
      <c r="N659" s="177">
        <v>40000</v>
      </c>
      <c r="O659" s="177">
        <v>40000</v>
      </c>
      <c r="P659" s="258">
        <v>40000</v>
      </c>
      <c r="Q659" s="258">
        <v>40000</v>
      </c>
      <c r="R659" s="258">
        <v>40000</v>
      </c>
      <c r="S659" s="258">
        <v>40000</v>
      </c>
      <c r="T659" s="258">
        <v>40000</v>
      </c>
    </row>
    <row r="660" spans="1:20" ht="24" customHeight="1">
      <c r="A660" s="1" t="s">
        <v>570</v>
      </c>
      <c r="B660" s="95"/>
      <c r="C660" s="95"/>
      <c r="D660" s="1" t="s">
        <v>571</v>
      </c>
      <c r="E660" s="95"/>
      <c r="F660" s="101"/>
      <c r="G660" s="95"/>
      <c r="H660" s="95"/>
      <c r="I660" s="95"/>
      <c r="J660" s="95"/>
      <c r="K660" s="95"/>
      <c r="L660" s="237">
        <v>179222</v>
      </c>
      <c r="M660" s="258">
        <v>204593</v>
      </c>
      <c r="N660" s="177">
        <v>255000</v>
      </c>
      <c r="O660" s="177">
        <v>255000</v>
      </c>
      <c r="P660" s="258">
        <v>225000</v>
      </c>
      <c r="Q660" s="258">
        <v>230000</v>
      </c>
      <c r="R660" s="258">
        <v>230000</v>
      </c>
      <c r="S660" s="258">
        <v>210000</v>
      </c>
      <c r="T660" s="258">
        <v>200000</v>
      </c>
    </row>
    <row r="661" spans="1:20" ht="24" customHeight="1">
      <c r="A661" s="1" t="s">
        <v>559</v>
      </c>
      <c r="B661" s="95"/>
      <c r="C661" s="95"/>
      <c r="D661" s="1" t="s">
        <v>49</v>
      </c>
      <c r="E661" s="95"/>
      <c r="F661" s="101"/>
      <c r="G661" s="95"/>
      <c r="H661" s="95"/>
      <c r="I661" s="95"/>
      <c r="J661" s="95"/>
      <c r="K661" s="95"/>
      <c r="L661" s="237">
        <v>2696</v>
      </c>
      <c r="M661" s="258">
        <v>1934</v>
      </c>
      <c r="N661" s="177">
        <v>3000</v>
      </c>
      <c r="O661" s="177">
        <v>3000</v>
      </c>
      <c r="P661" s="258">
        <v>3000</v>
      </c>
      <c r="Q661" s="258">
        <v>3000</v>
      </c>
      <c r="R661" s="258">
        <v>3000</v>
      </c>
      <c r="S661" s="258">
        <v>3000</v>
      </c>
      <c r="T661" s="258">
        <v>3000</v>
      </c>
    </row>
    <row r="662" spans="1:20" ht="24" customHeight="1">
      <c r="A662" s="1" t="s">
        <v>287</v>
      </c>
      <c r="B662" s="101"/>
      <c r="C662" s="101"/>
      <c r="D662" s="1" t="s">
        <v>86</v>
      </c>
      <c r="E662" s="101"/>
      <c r="F662" s="101"/>
      <c r="G662" s="95"/>
      <c r="H662" s="95"/>
      <c r="I662" s="95"/>
      <c r="J662" s="95"/>
      <c r="K662" s="95"/>
      <c r="L662" s="237">
        <v>15815</v>
      </c>
      <c r="M662" s="258">
        <v>21640</v>
      </c>
      <c r="N662" s="177">
        <v>19000</v>
      </c>
      <c r="O662" s="177">
        <v>20000</v>
      </c>
      <c r="P662" s="258">
        <v>20000</v>
      </c>
      <c r="Q662" s="258">
        <v>20000</v>
      </c>
      <c r="R662" s="258">
        <v>20000</v>
      </c>
      <c r="S662" s="258">
        <v>20000</v>
      </c>
      <c r="T662" s="258">
        <v>20000</v>
      </c>
    </row>
    <row r="663" spans="1:20" ht="24" customHeight="1">
      <c r="A663" s="581" t="s">
        <v>1427</v>
      </c>
      <c r="B663" s="520"/>
      <c r="C663" s="520"/>
      <c r="D663" s="102" t="s">
        <v>1423</v>
      </c>
      <c r="E663" s="520"/>
      <c r="F663" s="520"/>
      <c r="G663" s="520"/>
      <c r="H663" s="520"/>
      <c r="I663" s="520"/>
      <c r="J663" s="520"/>
      <c r="K663" s="520"/>
      <c r="L663" s="237">
        <v>0</v>
      </c>
      <c r="M663" s="258">
        <v>0</v>
      </c>
      <c r="N663" s="177">
        <v>0</v>
      </c>
      <c r="O663" s="177">
        <v>0</v>
      </c>
      <c r="P663" s="258">
        <v>14774</v>
      </c>
      <c r="Q663" s="258">
        <v>15458</v>
      </c>
      <c r="R663" s="258">
        <v>16154</v>
      </c>
      <c r="S663" s="258">
        <v>16916</v>
      </c>
      <c r="T663" s="258">
        <v>17704</v>
      </c>
    </row>
    <row r="664" spans="1:20" ht="24" customHeight="1">
      <c r="A664" s="1" t="s">
        <v>288</v>
      </c>
      <c r="B664" s="95"/>
      <c r="C664" s="95"/>
      <c r="D664" s="1" t="s">
        <v>857</v>
      </c>
      <c r="E664" s="95"/>
      <c r="F664" s="95"/>
      <c r="G664" s="95"/>
      <c r="H664" s="95"/>
      <c r="I664" s="95"/>
      <c r="J664" s="95"/>
      <c r="K664" s="95"/>
      <c r="L664" s="237">
        <v>478</v>
      </c>
      <c r="M664" s="258">
        <v>1646</v>
      </c>
      <c r="N664" s="177">
        <v>2500</v>
      </c>
      <c r="O664" s="177">
        <v>2500</v>
      </c>
      <c r="P664" s="258">
        <v>2500</v>
      </c>
      <c r="Q664" s="258">
        <v>2500</v>
      </c>
      <c r="R664" s="258">
        <v>2500</v>
      </c>
      <c r="S664" s="258">
        <v>2500</v>
      </c>
      <c r="T664" s="258">
        <v>2500</v>
      </c>
    </row>
    <row r="665" spans="1:20" ht="24" customHeight="1">
      <c r="A665" s="1" t="s">
        <v>289</v>
      </c>
      <c r="B665" s="95"/>
      <c r="C665" s="95"/>
      <c r="D665" s="338" t="s">
        <v>10</v>
      </c>
      <c r="E665" s="95"/>
      <c r="F665" s="95"/>
      <c r="G665" s="101"/>
      <c r="H665" s="101"/>
      <c r="I665" s="101"/>
      <c r="J665" s="101"/>
      <c r="K665" s="101"/>
      <c r="L665" s="238">
        <v>96790</v>
      </c>
      <c r="M665" s="258">
        <v>88766</v>
      </c>
      <c r="N665" s="177">
        <v>155000</v>
      </c>
      <c r="O665" s="177">
        <v>92500</v>
      </c>
      <c r="P665" s="258">
        <v>166000</v>
      </c>
      <c r="Q665" s="258">
        <v>159750</v>
      </c>
      <c r="R665" s="258">
        <v>103500</v>
      </c>
      <c r="S665" s="258">
        <v>92500</v>
      </c>
      <c r="T665" s="258">
        <v>92500</v>
      </c>
    </row>
    <row r="666" spans="1:20" ht="24" customHeight="1">
      <c r="A666" s="1" t="s">
        <v>966</v>
      </c>
      <c r="B666" s="95"/>
      <c r="C666" s="95"/>
      <c r="D666" s="1" t="s">
        <v>231</v>
      </c>
      <c r="E666" s="95"/>
      <c r="F666" s="95"/>
      <c r="G666" s="101"/>
      <c r="H666" s="101"/>
      <c r="I666" s="101"/>
      <c r="J666" s="101"/>
      <c r="K666" s="101"/>
      <c r="L666" s="237">
        <v>17271</v>
      </c>
      <c r="M666" s="258">
        <v>13577</v>
      </c>
      <c r="N666" s="177">
        <v>85000</v>
      </c>
      <c r="O666" s="177">
        <v>80000</v>
      </c>
      <c r="P666" s="258">
        <v>75000</v>
      </c>
      <c r="Q666" s="258">
        <v>5000</v>
      </c>
      <c r="R666" s="258">
        <v>5000</v>
      </c>
      <c r="S666" s="258">
        <v>30000</v>
      </c>
      <c r="T666" s="258">
        <v>30000</v>
      </c>
    </row>
    <row r="667" spans="1:20" ht="24" customHeight="1">
      <c r="A667" s="1" t="s">
        <v>290</v>
      </c>
      <c r="B667" s="101"/>
      <c r="C667" s="101"/>
      <c r="D667" s="338" t="s">
        <v>17</v>
      </c>
      <c r="E667" s="101"/>
      <c r="F667" s="101"/>
      <c r="G667" s="101"/>
      <c r="H667" s="101"/>
      <c r="I667" s="101"/>
      <c r="J667" s="101"/>
      <c r="K667" s="101"/>
      <c r="L667" s="237">
        <v>284677</v>
      </c>
      <c r="M667" s="258">
        <v>283487</v>
      </c>
      <c r="N667" s="177">
        <v>309520</v>
      </c>
      <c r="O667" s="177">
        <v>295000</v>
      </c>
      <c r="P667" s="258">
        <v>312700</v>
      </c>
      <c r="Q667" s="258">
        <v>331462</v>
      </c>
      <c r="R667" s="258">
        <v>351350</v>
      </c>
      <c r="S667" s="221">
        <v>372431</v>
      </c>
      <c r="T667" s="221">
        <v>394777</v>
      </c>
    </row>
    <row r="668" spans="1:20" ht="24" customHeight="1">
      <c r="A668" s="1" t="s">
        <v>291</v>
      </c>
      <c r="B668" s="95"/>
      <c r="C668" s="95"/>
      <c r="D668" s="1" t="s">
        <v>292</v>
      </c>
      <c r="E668" s="95"/>
      <c r="F668" s="95"/>
      <c r="G668" s="95"/>
      <c r="H668" s="95"/>
      <c r="I668" s="95"/>
      <c r="J668" s="95"/>
      <c r="K668" s="95"/>
      <c r="L668" s="253">
        <v>2190</v>
      </c>
      <c r="M668" s="358">
        <v>3114</v>
      </c>
      <c r="N668" s="188">
        <v>3000</v>
      </c>
      <c r="O668" s="188">
        <v>3000</v>
      </c>
      <c r="P668" s="254">
        <v>4500</v>
      </c>
      <c r="Q668" s="254">
        <v>4500</v>
      </c>
      <c r="R668" s="254">
        <v>4500</v>
      </c>
      <c r="S668" s="254">
        <v>4500</v>
      </c>
      <c r="T668" s="254">
        <v>4500</v>
      </c>
    </row>
    <row r="669" spans="1:20" ht="24" customHeight="1">
      <c r="A669" s="1" t="s">
        <v>293</v>
      </c>
      <c r="B669" s="101"/>
      <c r="C669" s="101"/>
      <c r="D669" s="338" t="s">
        <v>83</v>
      </c>
      <c r="E669" s="101"/>
      <c r="F669" s="101"/>
      <c r="G669" s="95"/>
      <c r="H669" s="95"/>
      <c r="I669" s="95"/>
      <c r="J669" s="95"/>
      <c r="K669" s="95"/>
      <c r="L669" s="253">
        <v>1040</v>
      </c>
      <c r="M669" s="358">
        <v>1948</v>
      </c>
      <c r="N669" s="178">
        <v>1700</v>
      </c>
      <c r="O669" s="178">
        <v>2000</v>
      </c>
      <c r="P669" s="240">
        <v>2000</v>
      </c>
      <c r="Q669" s="240">
        <v>2000</v>
      </c>
      <c r="R669" s="240">
        <v>2000</v>
      </c>
      <c r="S669" s="240">
        <v>2000</v>
      </c>
      <c r="T669" s="240">
        <v>2000</v>
      </c>
    </row>
    <row r="670" spans="1:20" ht="24" customHeight="1">
      <c r="A670" s="1" t="s">
        <v>1033</v>
      </c>
      <c r="B670" s="95"/>
      <c r="C670" s="95"/>
      <c r="D670" s="168" t="s">
        <v>84</v>
      </c>
      <c r="E670" s="95"/>
      <c r="F670" s="95"/>
      <c r="G670" s="95"/>
      <c r="H670" s="95"/>
      <c r="I670" s="95"/>
      <c r="J670" s="95"/>
      <c r="K670" s="95"/>
      <c r="L670" s="239">
        <v>1020</v>
      </c>
      <c r="M670" s="245">
        <v>791</v>
      </c>
      <c r="N670" s="178">
        <v>788</v>
      </c>
      <c r="O670" s="178">
        <v>1290</v>
      </c>
      <c r="P670" s="245">
        <v>1329</v>
      </c>
      <c r="Q670" s="245">
        <v>1369</v>
      </c>
      <c r="R670" s="245">
        <v>1410</v>
      </c>
      <c r="S670" s="245">
        <v>1452</v>
      </c>
      <c r="T670" s="245">
        <v>1496</v>
      </c>
    </row>
    <row r="671" spans="1:20" ht="24" customHeight="1">
      <c r="A671" s="1" t="s">
        <v>796</v>
      </c>
      <c r="B671" s="101"/>
      <c r="C671" s="101"/>
      <c r="D671" s="1" t="s">
        <v>793</v>
      </c>
      <c r="E671" s="101"/>
      <c r="F671" s="101"/>
      <c r="G671" s="101"/>
      <c r="H671" s="101"/>
      <c r="I671" s="101"/>
      <c r="J671" s="101"/>
      <c r="K671" s="101"/>
      <c r="L671" s="255">
        <v>12403</v>
      </c>
      <c r="M671" s="386">
        <v>10978</v>
      </c>
      <c r="N671" s="189">
        <v>12000</v>
      </c>
      <c r="O671" s="189">
        <v>12000</v>
      </c>
      <c r="P671" s="220">
        <v>12000</v>
      </c>
      <c r="Q671" s="220">
        <v>12000</v>
      </c>
      <c r="R671" s="220">
        <v>12000</v>
      </c>
      <c r="S671" s="220">
        <v>12000</v>
      </c>
      <c r="T671" s="220">
        <v>12000</v>
      </c>
    </row>
    <row r="672" spans="1:20" ht="24" customHeight="1">
      <c r="A672" s="1" t="s">
        <v>875</v>
      </c>
      <c r="B672" s="101"/>
      <c r="C672" s="101"/>
      <c r="D672" s="338" t="s">
        <v>859</v>
      </c>
      <c r="E672" s="101"/>
      <c r="F672" s="101"/>
      <c r="G672" s="101"/>
      <c r="H672" s="101"/>
      <c r="I672" s="101"/>
      <c r="J672" s="101"/>
      <c r="K672" s="101"/>
      <c r="L672" s="255">
        <v>2421</v>
      </c>
      <c r="M672" s="386">
        <v>11105</v>
      </c>
      <c r="N672" s="189">
        <v>32000</v>
      </c>
      <c r="O672" s="189">
        <v>15000</v>
      </c>
      <c r="P672" s="386">
        <v>32000</v>
      </c>
      <c r="Q672" s="386">
        <v>32000</v>
      </c>
      <c r="R672" s="386">
        <v>32000</v>
      </c>
      <c r="S672" s="386">
        <v>32000</v>
      </c>
      <c r="T672" s="386">
        <v>32000</v>
      </c>
    </row>
    <row r="673" spans="1:20" ht="24" customHeight="1">
      <c r="A673" s="1" t="s">
        <v>556</v>
      </c>
      <c r="B673" s="101"/>
      <c r="C673" s="101"/>
      <c r="D673" s="1" t="s">
        <v>262</v>
      </c>
      <c r="E673" s="101"/>
      <c r="F673" s="101"/>
      <c r="G673" s="101"/>
      <c r="H673" s="101"/>
      <c r="I673" s="101"/>
      <c r="J673" s="101"/>
      <c r="K673" s="101"/>
      <c r="L673" s="255">
        <v>1888</v>
      </c>
      <c r="M673" s="386">
        <v>1299</v>
      </c>
      <c r="N673" s="189">
        <v>1300</v>
      </c>
      <c r="O673" s="189">
        <v>1300</v>
      </c>
      <c r="P673" s="220">
        <v>1300</v>
      </c>
      <c r="Q673" s="220">
        <v>1300</v>
      </c>
      <c r="R673" s="220">
        <v>825</v>
      </c>
      <c r="S673" s="220">
        <v>825</v>
      </c>
      <c r="T673" s="386">
        <v>350</v>
      </c>
    </row>
    <row r="674" spans="1:20" ht="24" customHeight="1">
      <c r="A674" s="1" t="s">
        <v>294</v>
      </c>
      <c r="B674" s="101"/>
      <c r="C674" s="101"/>
      <c r="D674" s="1" t="s">
        <v>18</v>
      </c>
      <c r="E674" s="101"/>
      <c r="F674" s="101"/>
      <c r="G674" s="101"/>
      <c r="H674" s="101"/>
      <c r="I674" s="101"/>
      <c r="J674" s="101"/>
      <c r="K674" s="101"/>
      <c r="L674" s="255">
        <v>3540</v>
      </c>
      <c r="M674" s="386">
        <v>4138</v>
      </c>
      <c r="N674" s="189">
        <v>10000</v>
      </c>
      <c r="O674" s="189">
        <v>10000</v>
      </c>
      <c r="P674" s="220">
        <v>10000</v>
      </c>
      <c r="Q674" s="220">
        <v>10000</v>
      </c>
      <c r="R674" s="220">
        <v>10000</v>
      </c>
      <c r="S674" s="220">
        <v>10000</v>
      </c>
      <c r="T674" s="220">
        <v>10000</v>
      </c>
    </row>
    <row r="675" spans="1:20" ht="24" customHeight="1">
      <c r="A675" s="1" t="s">
        <v>295</v>
      </c>
      <c r="B675" s="101"/>
      <c r="C675" s="101"/>
      <c r="D675" s="338" t="s">
        <v>91</v>
      </c>
      <c r="E675" s="101"/>
      <c r="F675" s="101"/>
      <c r="G675" s="101"/>
      <c r="H675" s="101"/>
      <c r="I675" s="101"/>
      <c r="J675" s="101"/>
      <c r="K675" s="101"/>
      <c r="L675" s="237">
        <v>2026</v>
      </c>
      <c r="M675" s="258">
        <v>3518</v>
      </c>
      <c r="N675" s="177">
        <v>5000</v>
      </c>
      <c r="O675" s="177">
        <v>5000</v>
      </c>
      <c r="P675" s="221">
        <v>5000</v>
      </c>
      <c r="Q675" s="221">
        <v>5000</v>
      </c>
      <c r="R675" s="221">
        <v>5000</v>
      </c>
      <c r="S675" s="221">
        <v>5000</v>
      </c>
      <c r="T675" s="221">
        <v>5000</v>
      </c>
    </row>
    <row r="676" spans="1:20" ht="24" customHeight="1">
      <c r="A676" s="1" t="s">
        <v>296</v>
      </c>
      <c r="B676" s="101"/>
      <c r="C676" s="101"/>
      <c r="D676" s="1" t="s">
        <v>12</v>
      </c>
      <c r="E676" s="101"/>
      <c r="F676" s="101"/>
      <c r="G676" s="101"/>
      <c r="H676" s="101"/>
      <c r="I676" s="101"/>
      <c r="J676" s="101"/>
      <c r="K676" s="101"/>
      <c r="L676" s="237">
        <v>5793</v>
      </c>
      <c r="M676" s="258">
        <v>8075</v>
      </c>
      <c r="N676" s="177">
        <v>16000</v>
      </c>
      <c r="O676" s="177">
        <v>16000</v>
      </c>
      <c r="P676" s="221">
        <v>11000</v>
      </c>
      <c r="Q676" s="221">
        <v>11000</v>
      </c>
      <c r="R676" s="221">
        <v>11000</v>
      </c>
      <c r="S676" s="221">
        <v>11000</v>
      </c>
      <c r="T676" s="221">
        <v>11000</v>
      </c>
    </row>
    <row r="677" spans="1:20" ht="24" customHeight="1">
      <c r="A677" s="1" t="s">
        <v>797</v>
      </c>
      <c r="B677" s="101"/>
      <c r="C677" s="101"/>
      <c r="D677" s="1" t="s">
        <v>795</v>
      </c>
      <c r="E677" s="101"/>
      <c r="F677" s="101"/>
      <c r="G677" s="101"/>
      <c r="H677" s="101"/>
      <c r="I677" s="101"/>
      <c r="J677" s="101"/>
      <c r="K677" s="101"/>
      <c r="L677" s="237">
        <v>1547</v>
      </c>
      <c r="M677" s="258">
        <v>1532</v>
      </c>
      <c r="N677" s="177">
        <v>2500</v>
      </c>
      <c r="O677" s="177">
        <v>2500</v>
      </c>
      <c r="P677" s="221">
        <v>2500</v>
      </c>
      <c r="Q677" s="221">
        <v>2500</v>
      </c>
      <c r="R677" s="221">
        <v>2500</v>
      </c>
      <c r="S677" s="221">
        <v>2500</v>
      </c>
      <c r="T677" s="221">
        <v>2500</v>
      </c>
    </row>
    <row r="678" spans="1:20" ht="24" customHeight="1">
      <c r="A678" s="1" t="s">
        <v>297</v>
      </c>
      <c r="B678" s="101"/>
      <c r="C678" s="101"/>
      <c r="D678" s="1" t="s">
        <v>16</v>
      </c>
      <c r="E678" s="101"/>
      <c r="F678" s="101"/>
      <c r="G678" s="101"/>
      <c r="H678" s="101"/>
      <c r="I678" s="101"/>
      <c r="J678" s="101"/>
      <c r="K678" s="101"/>
      <c r="L678" s="237">
        <v>583</v>
      </c>
      <c r="M678" s="258">
        <v>862</v>
      </c>
      <c r="N678" s="177">
        <v>4000</v>
      </c>
      <c r="O678" s="177">
        <v>4000</v>
      </c>
      <c r="P678" s="258">
        <v>8400</v>
      </c>
      <c r="Q678" s="221">
        <v>4000</v>
      </c>
      <c r="R678" s="221">
        <v>4000</v>
      </c>
      <c r="S678" s="221">
        <v>4000</v>
      </c>
      <c r="T678" s="221">
        <v>4000</v>
      </c>
    </row>
    <row r="679" spans="1:20" ht="24" customHeight="1">
      <c r="A679" s="1" t="s">
        <v>298</v>
      </c>
      <c r="B679" s="101"/>
      <c r="C679" s="101"/>
      <c r="D679" s="1" t="s">
        <v>299</v>
      </c>
      <c r="E679" s="101"/>
      <c r="F679" s="101"/>
      <c r="G679" s="101"/>
      <c r="H679" s="101"/>
      <c r="I679" s="101"/>
      <c r="J679" s="101"/>
      <c r="K679" s="101"/>
      <c r="L679" s="237">
        <v>158763</v>
      </c>
      <c r="M679" s="258">
        <v>178975</v>
      </c>
      <c r="N679" s="177">
        <v>178500</v>
      </c>
      <c r="O679" s="177">
        <v>178500</v>
      </c>
      <c r="P679" s="258">
        <v>191425</v>
      </c>
      <c r="Q679" s="258">
        <v>196796</v>
      </c>
      <c r="R679" s="258">
        <v>206636</v>
      </c>
      <c r="S679" s="258">
        <v>216968</v>
      </c>
      <c r="T679" s="258">
        <v>227816</v>
      </c>
    </row>
    <row r="680" spans="1:20" ht="24" customHeight="1">
      <c r="A680" s="1" t="s">
        <v>300</v>
      </c>
      <c r="B680" s="101"/>
      <c r="C680" s="101"/>
      <c r="D680" s="1" t="s">
        <v>858</v>
      </c>
      <c r="E680" s="101"/>
      <c r="F680" s="101"/>
      <c r="G680" s="101"/>
      <c r="H680" s="101"/>
      <c r="I680" s="101"/>
      <c r="J680" s="101"/>
      <c r="K680" s="101"/>
      <c r="L680" s="237">
        <v>5942</v>
      </c>
      <c r="M680" s="258">
        <v>8945</v>
      </c>
      <c r="N680" s="177">
        <v>27500</v>
      </c>
      <c r="O680" s="177">
        <v>27500</v>
      </c>
      <c r="P680" s="258">
        <v>27500</v>
      </c>
      <c r="Q680" s="221">
        <v>27500</v>
      </c>
      <c r="R680" s="221">
        <v>27500</v>
      </c>
      <c r="S680" s="221">
        <v>27500</v>
      </c>
      <c r="T680" s="221">
        <v>27500</v>
      </c>
    </row>
    <row r="681" spans="1:20" ht="24" customHeight="1">
      <c r="A681" s="1" t="s">
        <v>301</v>
      </c>
      <c r="B681" s="95"/>
      <c r="C681" s="95"/>
      <c r="D681" s="1" t="s">
        <v>860</v>
      </c>
      <c r="E681" s="95"/>
      <c r="F681" s="95"/>
      <c r="G681" s="95"/>
      <c r="H681" s="95"/>
      <c r="I681" s="95"/>
      <c r="J681" s="95"/>
      <c r="K681" s="95"/>
      <c r="L681" s="237">
        <v>136571</v>
      </c>
      <c r="M681" s="258">
        <v>164887</v>
      </c>
      <c r="N681" s="177">
        <v>100000</v>
      </c>
      <c r="O681" s="177">
        <v>165000</v>
      </c>
      <c r="P681" s="258">
        <v>100000</v>
      </c>
      <c r="Q681" s="221">
        <v>100000</v>
      </c>
      <c r="R681" s="221">
        <v>100000</v>
      </c>
      <c r="S681" s="221">
        <v>100000</v>
      </c>
      <c r="T681" s="221">
        <v>100000</v>
      </c>
    </row>
    <row r="682" spans="1:20" ht="24" customHeight="1">
      <c r="A682" s="1" t="s">
        <v>881</v>
      </c>
      <c r="B682" s="95"/>
      <c r="C682" s="95"/>
      <c r="D682" s="1" t="s">
        <v>882</v>
      </c>
      <c r="E682" s="95"/>
      <c r="F682" s="95"/>
      <c r="G682" s="95"/>
      <c r="H682" s="95"/>
      <c r="I682" s="95"/>
      <c r="J682" s="95"/>
      <c r="K682" s="95"/>
      <c r="L682" s="237">
        <v>380</v>
      </c>
      <c r="M682" s="258">
        <v>2681</v>
      </c>
      <c r="N682" s="188">
        <v>2233</v>
      </c>
      <c r="O682" s="188">
        <v>2233</v>
      </c>
      <c r="P682" s="358">
        <v>3000</v>
      </c>
      <c r="Q682" s="358">
        <v>3000</v>
      </c>
      <c r="R682" s="358">
        <v>3000</v>
      </c>
      <c r="S682" s="358">
        <v>3000</v>
      </c>
      <c r="T682" s="358">
        <v>3000</v>
      </c>
    </row>
    <row r="683" spans="1:20" ht="24" customHeight="1">
      <c r="A683" s="1" t="s">
        <v>302</v>
      </c>
      <c r="B683" s="101"/>
      <c r="C683" s="101"/>
      <c r="D683" s="338" t="s">
        <v>130</v>
      </c>
      <c r="E683" s="101"/>
      <c r="F683" s="101"/>
      <c r="G683" s="101"/>
      <c r="H683" s="101"/>
      <c r="I683" s="101"/>
      <c r="J683" s="101"/>
      <c r="K683" s="101"/>
      <c r="L683" s="237">
        <v>20705</v>
      </c>
      <c r="M683" s="258">
        <v>19221</v>
      </c>
      <c r="N683" s="177">
        <v>23540</v>
      </c>
      <c r="O683" s="177">
        <v>20000</v>
      </c>
      <c r="P683" s="258">
        <v>21400</v>
      </c>
      <c r="Q683" s="221">
        <v>22898</v>
      </c>
      <c r="R683" s="221">
        <v>24501</v>
      </c>
      <c r="S683" s="221">
        <v>26216</v>
      </c>
      <c r="T683" s="221">
        <v>28051</v>
      </c>
    </row>
    <row r="684" spans="1:20" ht="24" customHeight="1">
      <c r="A684" s="1" t="s">
        <v>1083</v>
      </c>
      <c r="B684" s="101"/>
      <c r="C684" s="101"/>
      <c r="D684" s="1" t="s">
        <v>1042</v>
      </c>
      <c r="E684" s="101"/>
      <c r="F684" s="101"/>
      <c r="G684" s="101"/>
      <c r="H684" s="101"/>
      <c r="I684" s="101"/>
      <c r="J684" s="101"/>
      <c r="K684" s="101"/>
      <c r="L684" s="237">
        <v>0</v>
      </c>
      <c r="M684" s="258">
        <v>0</v>
      </c>
      <c r="N684" s="177">
        <v>0</v>
      </c>
      <c r="O684" s="177">
        <v>0</v>
      </c>
      <c r="P684" s="258">
        <v>0</v>
      </c>
      <c r="Q684" s="258">
        <v>0</v>
      </c>
      <c r="R684" s="258">
        <v>0</v>
      </c>
      <c r="S684" s="258">
        <v>200000</v>
      </c>
      <c r="T684" s="258">
        <v>200000</v>
      </c>
    </row>
    <row r="685" spans="1:20" ht="24" customHeight="1">
      <c r="A685" s="1" t="s">
        <v>1179</v>
      </c>
      <c r="B685" s="101"/>
      <c r="C685" s="101"/>
      <c r="D685" s="1" t="s">
        <v>1180</v>
      </c>
      <c r="E685" s="101"/>
      <c r="F685" s="101"/>
      <c r="G685" s="101"/>
      <c r="H685" s="101"/>
      <c r="I685" s="101"/>
      <c r="J685" s="101"/>
      <c r="K685" s="101"/>
      <c r="L685" s="237">
        <v>0</v>
      </c>
      <c r="M685" s="258">
        <v>0</v>
      </c>
      <c r="N685" s="177">
        <v>18000</v>
      </c>
      <c r="O685" s="177">
        <v>0</v>
      </c>
      <c r="P685" s="258">
        <v>20000</v>
      </c>
      <c r="Q685" s="258">
        <v>520000</v>
      </c>
      <c r="R685" s="258">
        <v>20000</v>
      </c>
      <c r="S685" s="258">
        <v>530000</v>
      </c>
      <c r="T685" s="258">
        <v>0</v>
      </c>
    </row>
    <row r="686" spans="1:20" ht="24" customHeight="1">
      <c r="A686" s="1" t="s">
        <v>967</v>
      </c>
      <c r="B686" s="101"/>
      <c r="C686" s="101"/>
      <c r="D686" s="102" t="s">
        <v>968</v>
      </c>
      <c r="E686" s="101"/>
      <c r="F686" s="101"/>
      <c r="G686" s="101"/>
      <c r="H686" s="101"/>
      <c r="I686" s="101"/>
      <c r="J686" s="101"/>
      <c r="K686" s="101"/>
      <c r="L686" s="237">
        <v>119204</v>
      </c>
      <c r="M686" s="258">
        <v>492</v>
      </c>
      <c r="N686" s="177">
        <v>0</v>
      </c>
      <c r="O686" s="177">
        <v>0</v>
      </c>
      <c r="P686" s="258">
        <v>192000</v>
      </c>
      <c r="Q686" s="258">
        <v>200000</v>
      </c>
      <c r="R686" s="258">
        <v>0</v>
      </c>
      <c r="S686" s="258">
        <v>0</v>
      </c>
      <c r="T686" s="258">
        <v>0</v>
      </c>
    </row>
    <row r="687" spans="1:20" ht="24" customHeight="1">
      <c r="A687" s="1" t="s">
        <v>866</v>
      </c>
      <c r="B687" s="101"/>
      <c r="C687" s="101"/>
      <c r="D687" s="102" t="s">
        <v>864</v>
      </c>
      <c r="E687" s="101"/>
      <c r="F687" s="101"/>
      <c r="G687" s="101"/>
      <c r="H687" s="101"/>
      <c r="I687" s="101"/>
      <c r="J687" s="101"/>
      <c r="K687" s="101"/>
      <c r="L687" s="237">
        <v>15564</v>
      </c>
      <c r="M687" s="258">
        <v>631491</v>
      </c>
      <c r="N687" s="177">
        <v>634000</v>
      </c>
      <c r="O687" s="177">
        <v>35000</v>
      </c>
      <c r="P687" s="258">
        <v>950000</v>
      </c>
      <c r="Q687" s="258">
        <v>847000</v>
      </c>
      <c r="R687" s="258">
        <v>720000</v>
      </c>
      <c r="S687" s="258">
        <v>168000</v>
      </c>
      <c r="T687" s="258">
        <v>850000</v>
      </c>
    </row>
    <row r="688" spans="1:20" ht="24" customHeight="1">
      <c r="A688" s="1" t="s">
        <v>1147</v>
      </c>
      <c r="B688" s="101"/>
      <c r="C688" s="357"/>
      <c r="D688" s="343" t="s">
        <v>1145</v>
      </c>
      <c r="E688" s="357"/>
      <c r="F688" s="357"/>
      <c r="G688" s="357"/>
      <c r="H688" s="357"/>
      <c r="I688" s="357"/>
      <c r="J688" s="357"/>
      <c r="K688" s="357"/>
      <c r="L688" s="237">
        <v>42560</v>
      </c>
      <c r="M688" s="258">
        <v>271</v>
      </c>
      <c r="N688" s="177">
        <v>0</v>
      </c>
      <c r="O688" s="177">
        <v>0</v>
      </c>
      <c r="P688" s="258">
        <v>0</v>
      </c>
      <c r="Q688" s="258">
        <v>0</v>
      </c>
      <c r="R688" s="258">
        <v>0</v>
      </c>
      <c r="S688" s="258">
        <v>0</v>
      </c>
      <c r="T688" s="258">
        <v>0</v>
      </c>
    </row>
    <row r="689" spans="1:20" ht="24" customHeight="1">
      <c r="A689" s="101" t="s">
        <v>1015</v>
      </c>
      <c r="B689" s="103"/>
      <c r="C689" s="103"/>
      <c r="D689" s="1" t="s">
        <v>750</v>
      </c>
      <c r="E689" s="103"/>
      <c r="F689" s="103"/>
      <c r="G689" s="103"/>
      <c r="H689" s="103"/>
      <c r="I689" s="103"/>
      <c r="J689" s="103"/>
      <c r="K689" s="103"/>
      <c r="L689" s="250">
        <v>14939</v>
      </c>
      <c r="M689" s="341">
        <v>4475</v>
      </c>
      <c r="N689" s="185">
        <v>7700</v>
      </c>
      <c r="O689" s="185">
        <v>0</v>
      </c>
      <c r="P689" s="341">
        <v>21000</v>
      </c>
      <c r="Q689" s="341">
        <v>0</v>
      </c>
      <c r="R689" s="341">
        <v>0</v>
      </c>
      <c r="S689" s="341">
        <v>0</v>
      </c>
      <c r="T689" s="341">
        <v>0</v>
      </c>
    </row>
    <row r="690" spans="1:20" ht="24" customHeight="1">
      <c r="A690" s="1" t="s">
        <v>548</v>
      </c>
      <c r="B690" s="112"/>
      <c r="C690" s="112"/>
      <c r="D690" s="1" t="s">
        <v>247</v>
      </c>
      <c r="E690" s="114"/>
      <c r="F690" s="112"/>
      <c r="G690" s="112"/>
      <c r="H690" s="112"/>
      <c r="I690" s="112"/>
      <c r="J690" s="112"/>
      <c r="K690" s="112"/>
      <c r="L690" s="237">
        <v>0</v>
      </c>
      <c r="M690" s="258">
        <v>76438</v>
      </c>
      <c r="N690" s="177">
        <v>500300</v>
      </c>
      <c r="O690" s="177">
        <v>81165</v>
      </c>
      <c r="P690" s="258">
        <v>463000</v>
      </c>
      <c r="Q690" s="221">
        <v>7000</v>
      </c>
      <c r="R690" s="221">
        <v>7000</v>
      </c>
      <c r="S690" s="221">
        <v>7000</v>
      </c>
      <c r="T690" s="221">
        <v>7000</v>
      </c>
    </row>
    <row r="691" spans="1:20" ht="24" customHeight="1">
      <c r="A691" s="338" t="s">
        <v>903</v>
      </c>
      <c r="B691" s="112"/>
      <c r="C691" s="112"/>
      <c r="D691" s="338" t="s">
        <v>1051</v>
      </c>
      <c r="E691" s="365"/>
      <c r="F691" s="366"/>
      <c r="G691" s="366"/>
      <c r="H691" s="366"/>
      <c r="I691" s="366"/>
      <c r="J691" s="366"/>
      <c r="K691" s="366"/>
      <c r="L691" s="237">
        <v>288136</v>
      </c>
      <c r="M691" s="340">
        <v>8997</v>
      </c>
      <c r="N691" s="210">
        <v>12871</v>
      </c>
      <c r="O691" s="210">
        <v>26686</v>
      </c>
      <c r="P691" s="340">
        <v>33208</v>
      </c>
      <c r="Q691" s="340">
        <v>0</v>
      </c>
      <c r="R691" s="221">
        <v>0</v>
      </c>
      <c r="S691" s="221">
        <v>0</v>
      </c>
      <c r="T691" s="221">
        <v>0</v>
      </c>
    </row>
    <row r="692" spans="1:20" ht="24" customHeight="1">
      <c r="A692" s="1" t="s">
        <v>800</v>
      </c>
      <c r="B692" s="112"/>
      <c r="C692" s="112"/>
      <c r="D692" s="1" t="s">
        <v>248</v>
      </c>
      <c r="E692" s="114"/>
      <c r="F692" s="112"/>
      <c r="G692" s="112"/>
      <c r="H692" s="112"/>
      <c r="I692" s="112"/>
      <c r="J692" s="112"/>
      <c r="K692" s="112"/>
      <c r="L692" s="238">
        <v>44877</v>
      </c>
      <c r="M692" s="258">
        <v>0</v>
      </c>
      <c r="N692" s="177">
        <v>90000</v>
      </c>
      <c r="O692" s="177">
        <v>90000</v>
      </c>
      <c r="P692" s="258">
        <v>100000</v>
      </c>
      <c r="Q692" s="258">
        <v>0</v>
      </c>
      <c r="R692" s="221">
        <v>0</v>
      </c>
      <c r="S692" s="221">
        <v>0</v>
      </c>
      <c r="T692" s="221">
        <v>0</v>
      </c>
    </row>
    <row r="693" spans="1:20" ht="24" customHeight="1">
      <c r="A693" s="1" t="s">
        <v>303</v>
      </c>
      <c r="B693" s="112"/>
      <c r="C693" s="112"/>
      <c r="D693" s="1" t="s">
        <v>245</v>
      </c>
      <c r="E693" s="103"/>
      <c r="F693" s="103"/>
      <c r="G693" s="103"/>
      <c r="H693" s="103"/>
      <c r="I693" s="103"/>
      <c r="J693" s="103"/>
      <c r="K693" s="112"/>
      <c r="L693" s="237">
        <v>58053</v>
      </c>
      <c r="M693" s="258">
        <v>45372</v>
      </c>
      <c r="N693" s="177">
        <v>45372</v>
      </c>
      <c r="O693" s="177">
        <v>45372</v>
      </c>
      <c r="P693" s="221">
        <v>45372</v>
      </c>
      <c r="Q693" s="237">
        <v>18905</v>
      </c>
      <c r="R693" s="237">
        <v>0</v>
      </c>
      <c r="S693" s="237">
        <v>0</v>
      </c>
      <c r="T693" s="237">
        <v>0</v>
      </c>
    </row>
    <row r="694" spans="1:20" ht="24" customHeight="1">
      <c r="A694" s="1" t="s">
        <v>1062</v>
      </c>
      <c r="B694" s="112"/>
      <c r="C694" s="112"/>
      <c r="D694" s="1" t="s">
        <v>1049</v>
      </c>
      <c r="E694" s="114"/>
      <c r="F694" s="112"/>
      <c r="G694" s="112"/>
      <c r="H694" s="112"/>
      <c r="I694" s="112"/>
      <c r="J694" s="112"/>
      <c r="K694" s="112"/>
      <c r="L694" s="237">
        <v>0</v>
      </c>
      <c r="M694" s="340">
        <v>59622</v>
      </c>
      <c r="N694" s="210">
        <v>25000</v>
      </c>
      <c r="O694" s="210">
        <v>151403</v>
      </c>
      <c r="P694" s="340">
        <v>216000</v>
      </c>
      <c r="Q694" s="340">
        <v>173000</v>
      </c>
      <c r="R694" s="340">
        <v>0</v>
      </c>
      <c r="S694" s="221">
        <v>0</v>
      </c>
      <c r="T694" s="221">
        <v>0</v>
      </c>
    </row>
    <row r="695" spans="1:20" ht="24" customHeight="1">
      <c r="A695" s="6" t="s">
        <v>999</v>
      </c>
      <c r="B695" s="101"/>
      <c r="C695" s="101"/>
      <c r="D695" s="1"/>
      <c r="E695" s="101"/>
      <c r="F695" s="101"/>
      <c r="G695" s="101"/>
      <c r="H695" s="101"/>
      <c r="I695" s="101"/>
      <c r="J695" s="101"/>
      <c r="K695" s="101"/>
      <c r="L695" s="237"/>
      <c r="M695" s="258"/>
      <c r="N695" s="177"/>
      <c r="O695" s="177"/>
      <c r="P695" s="221"/>
      <c r="Q695" s="221"/>
      <c r="R695" s="221"/>
      <c r="S695" s="221"/>
      <c r="T695" s="221"/>
    </row>
    <row r="696" spans="1:20" ht="24" customHeight="1">
      <c r="A696" s="1" t="s">
        <v>976</v>
      </c>
      <c r="B696" s="101"/>
      <c r="C696" s="101"/>
      <c r="D696" s="1" t="s">
        <v>825</v>
      </c>
      <c r="E696" s="101"/>
      <c r="F696" s="101"/>
      <c r="G696" s="101"/>
      <c r="H696" s="101"/>
      <c r="I696" s="101"/>
      <c r="J696" s="101"/>
      <c r="K696" s="101"/>
      <c r="L696" s="237">
        <v>117668</v>
      </c>
      <c r="M696" s="258">
        <v>290483</v>
      </c>
      <c r="N696" s="177">
        <v>297837</v>
      </c>
      <c r="O696" s="177">
        <v>297837</v>
      </c>
      <c r="P696" s="221">
        <v>312545</v>
      </c>
      <c r="Q696" s="221">
        <v>323576</v>
      </c>
      <c r="R696" s="221">
        <v>338284</v>
      </c>
      <c r="S696" s="258">
        <v>349315</v>
      </c>
      <c r="T696" s="258">
        <v>158111</v>
      </c>
    </row>
    <row r="697" spans="1:20" ht="24" customHeight="1">
      <c r="A697" s="1" t="s">
        <v>977</v>
      </c>
      <c r="B697" s="101"/>
      <c r="C697" s="101"/>
      <c r="D697" s="1" t="s">
        <v>250</v>
      </c>
      <c r="E697" s="101"/>
      <c r="F697" s="101"/>
      <c r="G697" s="101"/>
      <c r="H697" s="101"/>
      <c r="I697" s="101"/>
      <c r="J697" s="101"/>
      <c r="K697" s="101"/>
      <c r="L697" s="237">
        <v>156496</v>
      </c>
      <c r="M697" s="258">
        <v>151787</v>
      </c>
      <c r="N697" s="177">
        <v>140167</v>
      </c>
      <c r="O697" s="177">
        <v>140167</v>
      </c>
      <c r="P697" s="221">
        <v>128254</v>
      </c>
      <c r="Q697" s="221">
        <v>115752</v>
      </c>
      <c r="R697" s="221">
        <v>102809</v>
      </c>
      <c r="S697" s="258">
        <v>89278</v>
      </c>
      <c r="T697" s="258">
        <v>75305</v>
      </c>
    </row>
    <row r="698" spans="1:20" ht="24" customHeight="1">
      <c r="A698" s="104" t="s">
        <v>1072</v>
      </c>
      <c r="B698" s="104"/>
      <c r="C698" s="104"/>
      <c r="D698" s="104"/>
      <c r="E698" s="104"/>
      <c r="F698" s="104"/>
      <c r="G698" s="104"/>
      <c r="H698" s="104"/>
      <c r="I698" s="104"/>
      <c r="J698" s="104"/>
      <c r="K698" s="104"/>
      <c r="L698" s="244"/>
      <c r="M698" s="294"/>
      <c r="N698" s="181"/>
      <c r="O698" s="181"/>
      <c r="P698" s="236"/>
      <c r="Q698" s="236"/>
      <c r="R698" s="236"/>
      <c r="S698" s="236"/>
      <c r="T698" s="236"/>
    </row>
    <row r="699" spans="1:20" ht="24" customHeight="1">
      <c r="A699" s="1" t="s">
        <v>1029</v>
      </c>
      <c r="B699" s="101"/>
      <c r="C699" s="101"/>
      <c r="D699" s="1" t="s">
        <v>825</v>
      </c>
      <c r="E699" s="101"/>
      <c r="F699" s="101"/>
      <c r="G699" s="101"/>
      <c r="H699" s="101"/>
      <c r="I699" s="101"/>
      <c r="J699" s="101"/>
      <c r="K699" s="101"/>
      <c r="L699" s="237">
        <v>470000</v>
      </c>
      <c r="M699" s="258">
        <v>1470000</v>
      </c>
      <c r="N699" s="177">
        <v>1475000</v>
      </c>
      <c r="O699" s="177">
        <v>1475000</v>
      </c>
      <c r="P699" s="221">
        <v>1040000</v>
      </c>
      <c r="Q699" s="221">
        <v>915000</v>
      </c>
      <c r="R699" s="221">
        <v>0</v>
      </c>
      <c r="S699" s="221">
        <v>0</v>
      </c>
      <c r="T699" s="221">
        <v>0</v>
      </c>
    </row>
    <row r="700" spans="1:20" ht="24" customHeight="1">
      <c r="A700" s="1" t="s">
        <v>1030</v>
      </c>
      <c r="B700" s="101"/>
      <c r="C700" s="101"/>
      <c r="D700" s="1" t="s">
        <v>250</v>
      </c>
      <c r="E700" s="101"/>
      <c r="F700" s="101"/>
      <c r="G700" s="101"/>
      <c r="H700" s="101"/>
      <c r="I700" s="101"/>
      <c r="J700" s="101"/>
      <c r="K700" s="101"/>
      <c r="L700" s="237">
        <v>195250</v>
      </c>
      <c r="M700" s="258">
        <v>176450</v>
      </c>
      <c r="N700" s="177">
        <v>117650</v>
      </c>
      <c r="O700" s="177">
        <v>117650</v>
      </c>
      <c r="P700" s="221">
        <v>58650</v>
      </c>
      <c r="Q700" s="221">
        <v>27450</v>
      </c>
      <c r="R700" s="221">
        <v>0</v>
      </c>
      <c r="S700" s="221">
        <v>0</v>
      </c>
      <c r="T700" s="221">
        <v>0</v>
      </c>
    </row>
    <row r="701" spans="1:20" ht="24" customHeight="1">
      <c r="A701" s="104" t="s">
        <v>304</v>
      </c>
      <c r="B701" s="104"/>
      <c r="C701" s="104"/>
      <c r="D701" s="104"/>
      <c r="E701" s="104"/>
      <c r="F701" s="104"/>
      <c r="G701" s="104"/>
      <c r="H701" s="104"/>
      <c r="I701" s="104"/>
      <c r="J701" s="104"/>
      <c r="K701" s="104"/>
      <c r="L701" s="244"/>
      <c r="M701" s="294"/>
      <c r="N701" s="181"/>
      <c r="O701" s="181"/>
      <c r="P701" s="236"/>
      <c r="Q701" s="236"/>
      <c r="R701" s="236"/>
      <c r="S701" s="236"/>
      <c r="T701" s="236"/>
    </row>
    <row r="702" spans="1:20" ht="24" customHeight="1">
      <c r="A702" s="1" t="s">
        <v>305</v>
      </c>
      <c r="B702" s="101"/>
      <c r="C702" s="101"/>
      <c r="D702" s="1" t="s">
        <v>825</v>
      </c>
      <c r="E702" s="101"/>
      <c r="F702" s="101"/>
      <c r="G702" s="101"/>
      <c r="H702" s="101"/>
      <c r="I702" s="101"/>
      <c r="J702" s="101"/>
      <c r="K702" s="101"/>
      <c r="L702" s="237">
        <v>300000</v>
      </c>
      <c r="M702" s="258">
        <v>0</v>
      </c>
      <c r="N702" s="177">
        <v>0</v>
      </c>
      <c r="O702" s="177">
        <v>0</v>
      </c>
      <c r="P702" s="221">
        <v>0</v>
      </c>
      <c r="Q702" s="221">
        <v>0</v>
      </c>
      <c r="R702" s="221">
        <v>0</v>
      </c>
      <c r="S702" s="221">
        <v>0</v>
      </c>
      <c r="T702" s="221">
        <v>0</v>
      </c>
    </row>
    <row r="703" spans="1:20" ht="24" customHeight="1">
      <c r="A703" s="1" t="s">
        <v>306</v>
      </c>
      <c r="B703" s="101"/>
      <c r="C703" s="101"/>
      <c r="D703" s="1" t="s">
        <v>874</v>
      </c>
      <c r="E703" s="101"/>
      <c r="F703" s="101"/>
      <c r="G703" s="101"/>
      <c r="H703" s="101"/>
      <c r="I703" s="101"/>
      <c r="J703" s="101"/>
      <c r="K703" s="101"/>
      <c r="L703" s="237">
        <v>13050</v>
      </c>
      <c r="M703" s="258">
        <v>0</v>
      </c>
      <c r="N703" s="177">
        <v>0</v>
      </c>
      <c r="O703" s="177">
        <v>0</v>
      </c>
      <c r="P703" s="221">
        <v>0</v>
      </c>
      <c r="Q703" s="221">
        <v>0</v>
      </c>
      <c r="R703" s="221">
        <v>0</v>
      </c>
      <c r="S703" s="221">
        <v>0</v>
      </c>
      <c r="T703" s="221">
        <v>0</v>
      </c>
    </row>
    <row r="704" spans="1:20" ht="24" customHeight="1">
      <c r="A704" s="104" t="s">
        <v>307</v>
      </c>
      <c r="B704" s="104"/>
      <c r="C704" s="104"/>
      <c r="D704" s="104"/>
      <c r="E704" s="104"/>
      <c r="F704" s="104"/>
      <c r="G704" s="104"/>
      <c r="H704" s="104"/>
      <c r="I704" s="104"/>
      <c r="J704" s="104"/>
      <c r="K704" s="104"/>
      <c r="L704" s="244"/>
      <c r="M704" s="294"/>
      <c r="N704" s="181"/>
      <c r="O704" s="181"/>
      <c r="P704" s="236"/>
      <c r="Q704" s="236"/>
      <c r="R704" s="236"/>
      <c r="S704" s="236"/>
      <c r="T704" s="236"/>
    </row>
    <row r="705" spans="1:32" ht="24" customHeight="1">
      <c r="A705" s="1" t="s">
        <v>308</v>
      </c>
      <c r="B705" s="101"/>
      <c r="C705" s="101"/>
      <c r="D705" s="1" t="s">
        <v>825</v>
      </c>
      <c r="E705" s="101"/>
      <c r="F705" s="101"/>
      <c r="G705" s="101"/>
      <c r="H705" s="101"/>
      <c r="I705" s="101"/>
      <c r="J705" s="101"/>
      <c r="K705" s="101"/>
      <c r="L705" s="237">
        <v>101860</v>
      </c>
      <c r="M705" s="258">
        <v>104423</v>
      </c>
      <c r="N705" s="177">
        <v>107050</v>
      </c>
      <c r="O705" s="177">
        <v>107050</v>
      </c>
      <c r="P705" s="221">
        <v>109743</v>
      </c>
      <c r="Q705" s="221">
        <v>112503</v>
      </c>
      <c r="R705" s="221">
        <v>115333</v>
      </c>
      <c r="S705" s="292">
        <v>118235</v>
      </c>
      <c r="T705" s="292">
        <v>121209</v>
      </c>
    </row>
    <row r="706" spans="1:32" ht="24" customHeight="1">
      <c r="A706" s="1" t="s">
        <v>309</v>
      </c>
      <c r="B706" s="101"/>
      <c r="C706" s="101"/>
      <c r="D706" s="1" t="s">
        <v>874</v>
      </c>
      <c r="E706" s="101"/>
      <c r="F706" s="101"/>
      <c r="G706" s="101"/>
      <c r="H706" s="101"/>
      <c r="I706" s="101"/>
      <c r="J706" s="101"/>
      <c r="K706" s="101"/>
      <c r="L706" s="237">
        <v>23170</v>
      </c>
      <c r="M706" s="258">
        <v>20607</v>
      </c>
      <c r="N706" s="177">
        <v>17981</v>
      </c>
      <c r="O706" s="177">
        <v>17981</v>
      </c>
      <c r="P706" s="221">
        <v>15288</v>
      </c>
      <c r="Q706" s="221">
        <v>12527</v>
      </c>
      <c r="R706" s="221">
        <v>9697</v>
      </c>
      <c r="S706" s="292">
        <v>6795</v>
      </c>
      <c r="T706" s="292">
        <v>3821</v>
      </c>
    </row>
    <row r="707" spans="1:32" ht="24" customHeight="1">
      <c r="A707" s="104" t="s">
        <v>990</v>
      </c>
      <c r="B707" s="104"/>
      <c r="C707" s="104"/>
      <c r="D707" s="104"/>
      <c r="E707" s="104"/>
      <c r="F707" s="104"/>
      <c r="G707" s="104"/>
      <c r="H707" s="104"/>
      <c r="I707" s="104"/>
      <c r="J707" s="104"/>
      <c r="K707" s="104"/>
      <c r="L707" s="244"/>
      <c r="M707" s="294"/>
      <c r="N707" s="181"/>
      <c r="O707" s="181"/>
      <c r="P707" s="236"/>
      <c r="Q707" s="236"/>
      <c r="R707" s="236"/>
      <c r="S707" s="236"/>
      <c r="T707" s="236"/>
    </row>
    <row r="708" spans="1:32" ht="24" customHeight="1">
      <c r="A708" s="1" t="s">
        <v>953</v>
      </c>
      <c r="B708" s="101"/>
      <c r="C708" s="101"/>
      <c r="D708" s="1" t="s">
        <v>825</v>
      </c>
      <c r="E708" s="101"/>
      <c r="F708" s="101"/>
      <c r="G708" s="101"/>
      <c r="H708" s="101"/>
      <c r="I708" s="101"/>
      <c r="J708" s="101"/>
      <c r="K708" s="101"/>
      <c r="L708" s="237">
        <v>130000</v>
      </c>
      <c r="M708" s="258">
        <v>125000</v>
      </c>
      <c r="N708" s="177">
        <v>130000</v>
      </c>
      <c r="O708" s="177">
        <v>130000</v>
      </c>
      <c r="P708" s="221">
        <v>135000</v>
      </c>
      <c r="Q708" s="221">
        <v>135000</v>
      </c>
      <c r="R708" s="221">
        <v>140000</v>
      </c>
      <c r="S708" s="221">
        <v>135000</v>
      </c>
      <c r="T708" s="221">
        <v>0</v>
      </c>
    </row>
    <row r="709" spans="1:32" ht="24" customHeight="1">
      <c r="A709" s="1" t="s">
        <v>954</v>
      </c>
      <c r="B709" s="101"/>
      <c r="C709" s="101"/>
      <c r="D709" s="1" t="s">
        <v>250</v>
      </c>
      <c r="E709" s="101"/>
      <c r="F709" s="101"/>
      <c r="G709" s="101"/>
      <c r="H709" s="101"/>
      <c r="I709" s="101"/>
      <c r="J709" s="101"/>
      <c r="K709" s="101"/>
      <c r="L709" s="241">
        <v>25350</v>
      </c>
      <c r="M709" s="287">
        <v>22750</v>
      </c>
      <c r="N709" s="180">
        <v>20250</v>
      </c>
      <c r="O709" s="180">
        <v>20250</v>
      </c>
      <c r="P709" s="242">
        <v>16350</v>
      </c>
      <c r="Q709" s="242">
        <v>12300</v>
      </c>
      <c r="R709" s="242">
        <v>8250</v>
      </c>
      <c r="S709" s="242">
        <v>4050</v>
      </c>
      <c r="T709" s="242">
        <v>0</v>
      </c>
    </row>
    <row r="710" spans="1:32" s="95" customFormat="1" ht="24" customHeight="1">
      <c r="A710" s="627" t="s">
        <v>1313</v>
      </c>
      <c r="B710" s="627"/>
      <c r="C710" s="627"/>
      <c r="D710" s="627"/>
      <c r="E710" s="627"/>
      <c r="F710" s="627"/>
      <c r="G710" s="627"/>
      <c r="H710" s="627"/>
      <c r="I710" s="627"/>
      <c r="J710" s="627"/>
      <c r="K710" s="627"/>
      <c r="L710" s="455">
        <f>SUM(L639:L709)</f>
        <v>3848997</v>
      </c>
      <c r="M710" s="455">
        <f>SUM(M639:M709)</f>
        <v>5024758</v>
      </c>
      <c r="N710" s="456">
        <f>SUM(N639:N709)</f>
        <v>5828132</v>
      </c>
      <c r="O710" s="456">
        <f>SUM(O639:O709)</f>
        <v>4819968</v>
      </c>
      <c r="P710" s="455">
        <f>SUM(P639:P709)</f>
        <v>6081733</v>
      </c>
      <c r="Q710" s="455">
        <f>SUM(Q639:Q709)</f>
        <v>5627880</v>
      </c>
      <c r="R710" s="455">
        <f>SUM(R639:R709)</f>
        <v>3700738</v>
      </c>
      <c r="S710" s="455">
        <f>SUM(S639:S709)</f>
        <v>3875626</v>
      </c>
      <c r="T710" s="455">
        <f>SUM(T639:T709)</f>
        <v>3756862</v>
      </c>
      <c r="U710" s="224"/>
      <c r="V710" s="224"/>
      <c r="W710" s="224"/>
      <c r="X710" s="224"/>
      <c r="Y710" s="224"/>
      <c r="Z710" s="224"/>
      <c r="AA710" s="224"/>
      <c r="AB710" s="224"/>
      <c r="AC710" s="224"/>
      <c r="AD710" s="224"/>
      <c r="AE710" s="224"/>
      <c r="AF710" s="224"/>
    </row>
    <row r="711" spans="1:32" s="600" customFormat="1" ht="6.95" customHeight="1">
      <c r="A711" s="598"/>
      <c r="B711" s="598"/>
      <c r="C711" s="598"/>
      <c r="D711" s="598"/>
      <c r="E711" s="598"/>
      <c r="F711" s="598"/>
      <c r="G711" s="598"/>
      <c r="H711" s="598"/>
      <c r="I711" s="598"/>
      <c r="J711" s="598"/>
      <c r="K711" s="598"/>
      <c r="L711" s="455"/>
      <c r="M711" s="455"/>
      <c r="N711" s="456"/>
      <c r="O711" s="456"/>
      <c r="P711" s="455"/>
      <c r="Q711" s="455"/>
      <c r="R711" s="455"/>
      <c r="S711" s="455"/>
      <c r="T711" s="455"/>
      <c r="U711" s="224"/>
      <c r="V711" s="224"/>
      <c r="W711" s="224"/>
      <c r="X711" s="224"/>
      <c r="Y711" s="224"/>
      <c r="Z711" s="224"/>
      <c r="AA711" s="224"/>
      <c r="AB711" s="224"/>
      <c r="AC711" s="224"/>
      <c r="AD711" s="224"/>
      <c r="AE711" s="224"/>
      <c r="AF711" s="224"/>
    </row>
    <row r="712" spans="1:32" s="600" customFormat="1" ht="24" customHeight="1">
      <c r="A712" s="601" t="s">
        <v>1452</v>
      </c>
      <c r="B712" s="599"/>
      <c r="C712" s="599"/>
      <c r="D712" s="601" t="s">
        <v>1404</v>
      </c>
      <c r="E712" s="599"/>
      <c r="F712" s="599"/>
      <c r="G712" s="599"/>
      <c r="H712" s="599"/>
      <c r="I712" s="599"/>
      <c r="J712" s="599"/>
      <c r="K712" s="599"/>
      <c r="L712" s="602">
        <v>0</v>
      </c>
      <c r="M712" s="602">
        <v>0</v>
      </c>
      <c r="N712" s="603">
        <v>0</v>
      </c>
      <c r="O712" s="603">
        <v>0</v>
      </c>
      <c r="P712" s="602">
        <v>0</v>
      </c>
      <c r="Q712" s="602">
        <v>0</v>
      </c>
      <c r="R712" s="602">
        <v>0</v>
      </c>
      <c r="S712" s="602">
        <v>348819</v>
      </c>
      <c r="T712" s="602">
        <v>347689</v>
      </c>
      <c r="U712" s="224"/>
      <c r="V712" s="224"/>
      <c r="W712" s="224"/>
      <c r="X712" s="224"/>
      <c r="Y712" s="224"/>
      <c r="Z712" s="224"/>
      <c r="AA712" s="224"/>
      <c r="AB712" s="224"/>
      <c r="AC712" s="224"/>
      <c r="AD712" s="224"/>
      <c r="AE712" s="224"/>
      <c r="AF712" s="224"/>
    </row>
    <row r="713" spans="1:32" s="600" customFormat="1" ht="24" customHeight="1">
      <c r="A713" s="627" t="s">
        <v>611</v>
      </c>
      <c r="B713" s="627"/>
      <c r="C713" s="627"/>
      <c r="D713" s="627"/>
      <c r="E713" s="627"/>
      <c r="F713" s="627"/>
      <c r="G713" s="627"/>
      <c r="H713" s="627"/>
      <c r="I713" s="627"/>
      <c r="J713" s="627"/>
      <c r="K713" s="627"/>
      <c r="L713" s="455">
        <f>SUM(L712)</f>
        <v>0</v>
      </c>
      <c r="M713" s="455">
        <f>SUM(M712)</f>
        <v>0</v>
      </c>
      <c r="N713" s="456">
        <f>SUM(N712)</f>
        <v>0</v>
      </c>
      <c r="O713" s="456">
        <f>SUM(O712)</f>
        <v>0</v>
      </c>
      <c r="P713" s="455">
        <f t="shared" ref="P713:T713" si="59">SUM(P712)</f>
        <v>0</v>
      </c>
      <c r="Q713" s="455">
        <f t="shared" si="59"/>
        <v>0</v>
      </c>
      <c r="R713" s="455">
        <f t="shared" si="59"/>
        <v>0</v>
      </c>
      <c r="S713" s="455">
        <f t="shared" si="59"/>
        <v>348819</v>
      </c>
      <c r="T713" s="455">
        <f t="shared" si="59"/>
        <v>347689</v>
      </c>
      <c r="U713" s="224"/>
      <c r="V713" s="224"/>
      <c r="W713" s="224"/>
      <c r="X713" s="224"/>
      <c r="Y713" s="224"/>
      <c r="Z713" s="224"/>
      <c r="AA713" s="224"/>
      <c r="AB713" s="224"/>
      <c r="AC713" s="224"/>
      <c r="AD713" s="224"/>
      <c r="AE713" s="224"/>
      <c r="AF713" s="224"/>
    </row>
    <row r="714" spans="1:32" s="95" customFormat="1" ht="15" customHeight="1">
      <c r="A714" s="546"/>
      <c r="B714" s="546"/>
      <c r="C714" s="546"/>
      <c r="D714" s="546"/>
      <c r="E714" s="546"/>
      <c r="F714" s="546"/>
      <c r="G714" s="546"/>
      <c r="H714" s="546"/>
      <c r="I714" s="546"/>
      <c r="J714" s="546"/>
      <c r="K714" s="546"/>
      <c r="L714" s="547"/>
      <c r="M714" s="547"/>
      <c r="N714" s="548"/>
      <c r="O714" s="548"/>
      <c r="P714" s="547"/>
      <c r="Q714" s="547"/>
      <c r="R714" s="547"/>
      <c r="S714" s="547"/>
      <c r="T714" s="547"/>
      <c r="U714" s="224"/>
      <c r="V714" s="224"/>
      <c r="W714" s="224"/>
      <c r="X714" s="224"/>
      <c r="Y714" s="224"/>
      <c r="Z714" s="224"/>
      <c r="AA714" s="224"/>
      <c r="AB714" s="224"/>
      <c r="AC714" s="224"/>
      <c r="AD714" s="224"/>
      <c r="AE714" s="224"/>
      <c r="AF714" s="224"/>
    </row>
    <row r="715" spans="1:32" s="600" customFormat="1" ht="24" customHeight="1">
      <c r="A715" s="634" t="s">
        <v>1453</v>
      </c>
      <c r="B715" s="634"/>
      <c r="C715" s="634"/>
      <c r="D715" s="634"/>
      <c r="E715" s="634"/>
      <c r="F715" s="634"/>
      <c r="G715" s="634"/>
      <c r="H715" s="634"/>
      <c r="I715" s="634"/>
      <c r="J715" s="634"/>
      <c r="K715" s="634"/>
      <c r="L715" s="456">
        <f>L710</f>
        <v>3848997</v>
      </c>
      <c r="M715" s="456">
        <f>M710</f>
        <v>5024758</v>
      </c>
      <c r="N715" s="456">
        <f>N710</f>
        <v>5828132</v>
      </c>
      <c r="O715" s="456">
        <f>O710</f>
        <v>4819968</v>
      </c>
      <c r="P715" s="456">
        <f>P710</f>
        <v>6081733</v>
      </c>
      <c r="Q715" s="456">
        <f>Q710</f>
        <v>5627880</v>
      </c>
      <c r="R715" s="456">
        <f>R710</f>
        <v>3700738</v>
      </c>
      <c r="S715" s="456">
        <f>S710</f>
        <v>3875626</v>
      </c>
      <c r="T715" s="456">
        <f>T710</f>
        <v>3756862</v>
      </c>
      <c r="U715" s="224"/>
      <c r="V715" s="224"/>
      <c r="W715" s="224"/>
      <c r="X715" s="224"/>
      <c r="Y715" s="224"/>
      <c r="Z715" s="224"/>
      <c r="AA715" s="224"/>
      <c r="AB715" s="224"/>
      <c r="AC715" s="224"/>
      <c r="AD715" s="224"/>
      <c r="AE715" s="224"/>
      <c r="AF715" s="224"/>
    </row>
    <row r="716" spans="1:32" s="600" customFormat="1" ht="15" customHeight="1">
      <c r="A716" s="604"/>
      <c r="B716" s="604"/>
      <c r="C716" s="604"/>
      <c r="D716" s="604"/>
      <c r="E716" s="604"/>
      <c r="F716" s="604"/>
      <c r="G716" s="604"/>
      <c r="H716" s="604"/>
      <c r="I716" s="604"/>
      <c r="J716" s="604"/>
      <c r="K716" s="605"/>
      <c r="L716" s="475"/>
      <c r="M716" s="475"/>
      <c r="N716" s="475"/>
      <c r="O716" s="475"/>
      <c r="P716" s="475"/>
      <c r="Q716" s="475"/>
      <c r="R716" s="475"/>
      <c r="S716" s="475"/>
      <c r="T716" s="475"/>
      <c r="U716" s="224"/>
      <c r="V716" s="224"/>
      <c r="W716" s="224"/>
      <c r="X716" s="224"/>
      <c r="Y716" s="224"/>
      <c r="Z716" s="224"/>
      <c r="AA716" s="224"/>
      <c r="AB716" s="224"/>
      <c r="AC716" s="224"/>
      <c r="AD716" s="224"/>
      <c r="AE716" s="224"/>
      <c r="AF716" s="224"/>
    </row>
    <row r="717" spans="1:32" s="523" customFormat="1" ht="24" customHeight="1">
      <c r="A717" s="467"/>
      <c r="B717" s="631" t="s">
        <v>865</v>
      </c>
      <c r="C717" s="631"/>
      <c r="D717" s="631"/>
      <c r="E717" s="631"/>
      <c r="F717" s="631"/>
      <c r="G717" s="631"/>
      <c r="H717" s="631"/>
      <c r="I717" s="631"/>
      <c r="J717" s="631"/>
      <c r="K717" s="631"/>
      <c r="L717" s="475">
        <f>L634</f>
        <v>142707</v>
      </c>
      <c r="M717" s="475">
        <f>M634</f>
        <v>178781</v>
      </c>
      <c r="N717" s="475">
        <f>N634</f>
        <v>179020</v>
      </c>
      <c r="O717" s="475">
        <f>O634</f>
        <v>179020</v>
      </c>
      <c r="P717" s="475">
        <f>P634</f>
        <v>180233</v>
      </c>
      <c r="Q717" s="475">
        <f>Q634</f>
        <v>177859</v>
      </c>
      <c r="R717" s="475">
        <f>R634</f>
        <v>178752</v>
      </c>
      <c r="S717" s="475">
        <f>S634</f>
        <v>173559</v>
      </c>
      <c r="T717" s="475">
        <f>T634</f>
        <v>55366</v>
      </c>
      <c r="U717" s="224"/>
      <c r="V717" s="224"/>
      <c r="W717" s="224"/>
      <c r="X717" s="224"/>
      <c r="Y717" s="224"/>
      <c r="Z717" s="224"/>
      <c r="AA717" s="224"/>
      <c r="AB717" s="224"/>
      <c r="AC717" s="224"/>
      <c r="AD717" s="224"/>
      <c r="AE717" s="224"/>
      <c r="AF717" s="224"/>
    </row>
    <row r="718" spans="1:32" s="523" customFormat="1" ht="24" customHeight="1">
      <c r="A718" s="468"/>
      <c r="B718" s="632" t="s">
        <v>1292</v>
      </c>
      <c r="C718" s="632"/>
      <c r="D718" s="632"/>
      <c r="E718" s="632"/>
      <c r="F718" s="632"/>
      <c r="G718" s="632"/>
      <c r="H718" s="632"/>
      <c r="I718" s="632"/>
      <c r="J718" s="632"/>
      <c r="K718" s="632"/>
      <c r="L718" s="536">
        <f>-L713</f>
        <v>0</v>
      </c>
      <c r="M718" s="536">
        <f>-M713</f>
        <v>0</v>
      </c>
      <c r="N718" s="536">
        <f>-N713</f>
        <v>0</v>
      </c>
      <c r="O718" s="536">
        <f>-O713</f>
        <v>0</v>
      </c>
      <c r="P718" s="536">
        <f>-P713</f>
        <v>0</v>
      </c>
      <c r="Q718" s="536">
        <f>-Q713</f>
        <v>0</v>
      </c>
      <c r="R718" s="536">
        <f>-R713</f>
        <v>0</v>
      </c>
      <c r="S718" s="536">
        <f>-S713</f>
        <v>-348819</v>
      </c>
      <c r="T718" s="536">
        <f>-T713</f>
        <v>-347689</v>
      </c>
      <c r="U718" s="224"/>
      <c r="V718" s="224"/>
      <c r="W718" s="224"/>
      <c r="X718" s="224"/>
      <c r="Y718" s="224"/>
      <c r="Z718" s="224"/>
      <c r="AA718" s="224"/>
      <c r="AB718" s="224"/>
      <c r="AC718" s="224"/>
      <c r="AD718" s="224"/>
      <c r="AE718" s="224"/>
      <c r="AF718" s="224"/>
    </row>
    <row r="719" spans="1:32" s="523" customFormat="1" ht="24" customHeight="1">
      <c r="A719" s="400"/>
      <c r="B719" s="634" t="s">
        <v>1314</v>
      </c>
      <c r="C719" s="634"/>
      <c r="D719" s="634"/>
      <c r="E719" s="634"/>
      <c r="F719" s="634"/>
      <c r="G719" s="634"/>
      <c r="H719" s="634"/>
      <c r="I719" s="634"/>
      <c r="J719" s="634"/>
      <c r="K719" s="634"/>
      <c r="L719" s="456">
        <f>L717+L718</f>
        <v>142707</v>
      </c>
      <c r="M719" s="456">
        <f>M717+M718</f>
        <v>178781</v>
      </c>
      <c r="N719" s="456">
        <f t="shared" ref="N719:O719" si="60">N717+N718</f>
        <v>179020</v>
      </c>
      <c r="O719" s="456">
        <f t="shared" si="60"/>
        <v>179020</v>
      </c>
      <c r="P719" s="456">
        <f>P717+P718</f>
        <v>180233</v>
      </c>
      <c r="Q719" s="456">
        <f t="shared" ref="Q719:T719" si="61">Q717+Q718</f>
        <v>177859</v>
      </c>
      <c r="R719" s="456">
        <f t="shared" si="61"/>
        <v>178752</v>
      </c>
      <c r="S719" s="456">
        <f t="shared" si="61"/>
        <v>-175260</v>
      </c>
      <c r="T719" s="456">
        <f t="shared" si="61"/>
        <v>-292323</v>
      </c>
      <c r="U719" s="224"/>
      <c r="V719" s="224"/>
      <c r="W719" s="224"/>
      <c r="X719" s="224"/>
      <c r="Y719" s="224"/>
      <c r="Z719" s="224"/>
      <c r="AA719" s="224"/>
      <c r="AB719" s="224"/>
      <c r="AC719" s="224"/>
      <c r="AD719" s="224"/>
      <c r="AE719" s="224"/>
      <c r="AF719" s="224"/>
    </row>
    <row r="720" spans="1:32" s="523" customFormat="1" ht="15" customHeight="1">
      <c r="A720" s="158"/>
      <c r="B720" s="158"/>
      <c r="C720" s="158"/>
      <c r="D720" s="158"/>
      <c r="E720" s="158"/>
      <c r="F720" s="158"/>
      <c r="G720" s="158"/>
      <c r="H720" s="158"/>
      <c r="I720" s="158"/>
      <c r="J720" s="158"/>
      <c r="K720" s="158"/>
      <c r="L720" s="475"/>
      <c r="M720" s="475"/>
      <c r="N720" s="475"/>
      <c r="O720" s="475"/>
      <c r="P720" s="475"/>
      <c r="Q720" s="475"/>
      <c r="R720" s="475"/>
      <c r="S720" s="475"/>
      <c r="T720" s="475"/>
      <c r="U720" s="224"/>
      <c r="V720" s="224"/>
      <c r="W720" s="224"/>
      <c r="X720" s="224"/>
      <c r="Y720" s="224"/>
      <c r="Z720" s="224"/>
      <c r="AA720" s="224"/>
      <c r="AB720" s="224"/>
      <c r="AC720" s="224"/>
      <c r="AD720" s="224"/>
      <c r="AE720" s="224"/>
      <c r="AF720" s="224"/>
    </row>
    <row r="721" spans="1:32" s="95" customFormat="1" ht="24" customHeight="1">
      <c r="A721" s="158"/>
      <c r="B721" s="158"/>
      <c r="C721" s="158"/>
      <c r="D721" s="158"/>
      <c r="E721" s="158"/>
      <c r="F721" s="158"/>
      <c r="G721" s="158"/>
      <c r="H721" s="158"/>
      <c r="I721" s="158"/>
      <c r="J721" s="158"/>
      <c r="K721" s="400" t="s">
        <v>436</v>
      </c>
      <c r="L721" s="313">
        <f>L630-L710+L719</f>
        <v>948764</v>
      </c>
      <c r="M721" s="313">
        <f>M630-M710+M719</f>
        <v>-264783</v>
      </c>
      <c r="N721" s="313">
        <f>N630-N710+N719</f>
        <v>-1176045</v>
      </c>
      <c r="O721" s="313">
        <f>O630-O710+O719</f>
        <v>352795</v>
      </c>
      <c r="P721" s="313">
        <f>P630-P710+P719</f>
        <v>-1020462</v>
      </c>
      <c r="Q721" s="313">
        <f>Q630-Q710+Q719</f>
        <v>-510072</v>
      </c>
      <c r="R721" s="313">
        <f>R630-R710+R719</f>
        <v>1614967</v>
      </c>
      <c r="S721" s="313">
        <f>S630-S710+S719</f>
        <v>1292353</v>
      </c>
      <c r="T721" s="313">
        <f>T630-T710+T719</f>
        <v>1510085</v>
      </c>
      <c r="U721" s="224"/>
      <c r="V721" s="224"/>
      <c r="W721" s="224"/>
      <c r="X721" s="224"/>
      <c r="Y721" s="224"/>
      <c r="Z721" s="224"/>
      <c r="AA721" s="224"/>
      <c r="AB721" s="224"/>
      <c r="AC721" s="224"/>
      <c r="AD721" s="224"/>
      <c r="AE721" s="224"/>
      <c r="AF721" s="224"/>
    </row>
    <row r="722" spans="1:32" s="95" customFormat="1" ht="15" customHeight="1">
      <c r="A722" s="158"/>
      <c r="B722" s="158"/>
      <c r="C722" s="158"/>
      <c r="D722" s="158"/>
      <c r="E722" s="158"/>
      <c r="F722" s="158"/>
      <c r="G722" s="158"/>
      <c r="H722" s="158"/>
      <c r="I722" s="158"/>
      <c r="J722" s="158"/>
      <c r="K722" s="158"/>
      <c r="L722" s="456"/>
      <c r="M722" s="456"/>
      <c r="N722" s="456"/>
      <c r="O722" s="456"/>
      <c r="P722" s="456"/>
      <c r="Q722" s="456"/>
      <c r="R722" s="456"/>
      <c r="S722" s="456"/>
      <c r="T722" s="456"/>
      <c r="U722" s="224"/>
      <c r="V722" s="224"/>
      <c r="W722" s="224"/>
      <c r="X722" s="224"/>
      <c r="Y722" s="224"/>
      <c r="Z722" s="224"/>
      <c r="AA722" s="224"/>
      <c r="AB722" s="224"/>
      <c r="AC722" s="224"/>
      <c r="AD722" s="224"/>
      <c r="AE722" s="224"/>
      <c r="AF722" s="224"/>
    </row>
    <row r="723" spans="1:32" s="95" customFormat="1" ht="24" customHeight="1">
      <c r="A723" s="637" t="s">
        <v>782</v>
      </c>
      <c r="B723" s="637"/>
      <c r="C723" s="637"/>
      <c r="D723" s="637"/>
      <c r="E723" s="637"/>
      <c r="F723" s="637"/>
      <c r="G723" s="637"/>
      <c r="H723" s="637"/>
      <c r="I723" s="637"/>
      <c r="J723" s="637"/>
      <c r="K723" s="637"/>
      <c r="L723" s="456">
        <v>3533027</v>
      </c>
      <c r="M723" s="456">
        <v>3268245</v>
      </c>
      <c r="N723" s="456">
        <v>1827113</v>
      </c>
      <c r="O723" s="456">
        <f>M723+O721</f>
        <v>3621040</v>
      </c>
      <c r="P723" s="456">
        <f>O723+P721</f>
        <v>2600578</v>
      </c>
      <c r="Q723" s="456">
        <f>P723+Q721</f>
        <v>2090506</v>
      </c>
      <c r="R723" s="456">
        <f>Q723+R721</f>
        <v>3705473</v>
      </c>
      <c r="S723" s="456">
        <f>R723+S721</f>
        <v>4997826</v>
      </c>
      <c r="T723" s="456">
        <f>S723+T721</f>
        <v>6507911</v>
      </c>
      <c r="U723" s="224"/>
      <c r="V723" s="224"/>
      <c r="W723" s="224"/>
      <c r="X723" s="224"/>
      <c r="Y723" s="224"/>
      <c r="Z723" s="224"/>
      <c r="AA723" s="224"/>
      <c r="AB723" s="224"/>
      <c r="AC723" s="224"/>
      <c r="AD723" s="224"/>
      <c r="AE723" s="224"/>
      <c r="AF723" s="224"/>
    </row>
    <row r="724" spans="1:32" s="110" customFormat="1" ht="24" customHeight="1">
      <c r="A724" s="550"/>
      <c r="B724" s="550"/>
      <c r="C724" s="550"/>
      <c r="D724" s="550"/>
      <c r="E724" s="550"/>
      <c r="F724" s="550"/>
      <c r="G724" s="550"/>
      <c r="H724" s="550"/>
      <c r="I724" s="550"/>
      <c r="J724" s="550"/>
      <c r="K724" s="550"/>
      <c r="L724" s="192">
        <f>L723/(L710+L713)</f>
        <v>0.91790848369068612</v>
      </c>
      <c r="M724" s="192">
        <f>M723/(M710+M713)</f>
        <v>0.65042833903642727</v>
      </c>
      <c r="N724" s="192">
        <f>N723/(N710+N713)</f>
        <v>0.31349890496646265</v>
      </c>
      <c r="O724" s="192">
        <f>O723/(O710+O713)</f>
        <v>0.75125809963883583</v>
      </c>
      <c r="P724" s="192">
        <f>P723/(P710+P713)</f>
        <v>0.42760476331335162</v>
      </c>
      <c r="Q724" s="192">
        <f>Q723/(Q710+Q713)</f>
        <v>0.37145532598420722</v>
      </c>
      <c r="R724" s="192">
        <f>R723/(R710+R713)</f>
        <v>1.0012794745264324</v>
      </c>
      <c r="S724" s="192">
        <f>S723/(S710+S713)</f>
        <v>1.1830728060135711</v>
      </c>
      <c r="T724" s="192">
        <f>T723/(T710+T713)</f>
        <v>1.5855354215357538</v>
      </c>
      <c r="U724" s="280"/>
      <c r="V724" s="280"/>
      <c r="W724" s="280"/>
      <c r="X724" s="280"/>
      <c r="Y724" s="280"/>
      <c r="Z724" s="280"/>
      <c r="AA724" s="280"/>
      <c r="AB724" s="280"/>
      <c r="AC724" s="280"/>
      <c r="AD724" s="280"/>
      <c r="AE724" s="280"/>
      <c r="AF724" s="280"/>
    </row>
    <row r="725" spans="1:32" s="157" customFormat="1" ht="15" customHeight="1">
      <c r="A725" s="339"/>
      <c r="B725" s="134"/>
      <c r="C725" s="134"/>
      <c r="D725" s="134"/>
      <c r="E725" s="134"/>
      <c r="F725" s="134"/>
      <c r="G725" s="134"/>
      <c r="H725" s="134"/>
      <c r="I725" s="134"/>
      <c r="J725" s="134"/>
      <c r="K725" s="134"/>
      <c r="L725" s="211"/>
      <c r="M725" s="211"/>
      <c r="N725" s="201"/>
      <c r="O725" s="201"/>
      <c r="P725" s="211"/>
      <c r="Q725" s="211"/>
      <c r="R725" s="211"/>
      <c r="S725" s="211"/>
      <c r="T725" s="211"/>
      <c r="U725" s="279"/>
      <c r="V725" s="279"/>
      <c r="W725" s="279"/>
      <c r="X725" s="279"/>
      <c r="Y725" s="279"/>
      <c r="Z725" s="279"/>
      <c r="AA725" s="279"/>
      <c r="AB725" s="279"/>
      <c r="AC725" s="279"/>
      <c r="AD725" s="279"/>
      <c r="AE725" s="279"/>
      <c r="AF725" s="279"/>
    </row>
    <row r="726" spans="1:32" ht="24" customHeight="1">
      <c r="A726" s="108" t="s">
        <v>1375</v>
      </c>
      <c r="B726" s="95"/>
      <c r="C726" s="95"/>
      <c r="D726" s="95"/>
      <c r="E726" s="95"/>
      <c r="F726" s="95"/>
      <c r="G726" s="95"/>
      <c r="H726" s="95"/>
      <c r="I726" s="95"/>
      <c r="J726" s="95"/>
      <c r="K726" s="95"/>
      <c r="L726" s="277"/>
      <c r="M726" s="277"/>
      <c r="N726" s="212"/>
      <c r="O726" s="198"/>
      <c r="P726" s="278"/>
      <c r="Q726" s="278"/>
      <c r="R726" s="278"/>
      <c r="S726" s="278"/>
      <c r="T726" s="278"/>
    </row>
    <row r="727" spans="1:32" ht="15" customHeight="1">
      <c r="A727" s="95"/>
      <c r="B727" s="95"/>
      <c r="C727" s="95"/>
      <c r="D727" s="95"/>
      <c r="E727" s="95"/>
      <c r="F727" s="95"/>
      <c r="G727" s="95"/>
      <c r="H727" s="95"/>
      <c r="I727" s="95"/>
      <c r="J727" s="95"/>
      <c r="K727" s="95"/>
      <c r="L727" s="277"/>
      <c r="M727" s="277"/>
      <c r="N727" s="198"/>
      <c r="O727" s="198"/>
      <c r="P727" s="278"/>
      <c r="Q727" s="278"/>
      <c r="R727" s="278"/>
      <c r="S727" s="278"/>
      <c r="T727" s="278"/>
    </row>
    <row r="728" spans="1:32" ht="24" customHeight="1">
      <c r="A728" s="613" t="s">
        <v>1460</v>
      </c>
      <c r="B728" s="612"/>
      <c r="C728" s="612"/>
      <c r="D728" s="613" t="s">
        <v>1461</v>
      </c>
      <c r="E728" s="612"/>
      <c r="F728" s="612"/>
      <c r="G728" s="612"/>
      <c r="H728" s="612"/>
      <c r="I728" s="612"/>
      <c r="J728" s="612"/>
      <c r="K728" s="612"/>
      <c r="L728" s="450">
        <v>0</v>
      </c>
      <c r="M728" s="489">
        <v>0</v>
      </c>
      <c r="N728" s="504">
        <v>0</v>
      </c>
      <c r="O728" s="504">
        <v>0</v>
      </c>
      <c r="P728" s="489">
        <v>84500</v>
      </c>
      <c r="Q728" s="489">
        <v>440000</v>
      </c>
      <c r="R728" s="489">
        <v>460000</v>
      </c>
      <c r="S728" s="489">
        <v>1100000</v>
      </c>
      <c r="T728" s="507">
        <v>0</v>
      </c>
    </row>
    <row r="729" spans="1:32" ht="24" customHeight="1">
      <c r="A729" s="1" t="s">
        <v>712</v>
      </c>
      <c r="B729" s="101"/>
      <c r="C729" s="101"/>
      <c r="D729" s="1" t="s">
        <v>733</v>
      </c>
      <c r="E729" s="101"/>
      <c r="F729" s="101"/>
      <c r="G729" s="101"/>
      <c r="H729" s="101"/>
      <c r="I729" s="101"/>
      <c r="J729" s="101"/>
      <c r="K729" s="101"/>
      <c r="L729" s="328">
        <v>18000</v>
      </c>
      <c r="M729" s="615">
        <v>0</v>
      </c>
      <c r="N729" s="616">
        <v>0</v>
      </c>
      <c r="O729" s="616">
        <v>0</v>
      </c>
      <c r="P729" s="617">
        <v>0</v>
      </c>
      <c r="Q729" s="617">
        <v>0</v>
      </c>
      <c r="R729" s="617">
        <v>0</v>
      </c>
      <c r="S729" s="617">
        <v>0</v>
      </c>
      <c r="T729" s="617">
        <v>0</v>
      </c>
    </row>
    <row r="730" spans="1:32" ht="24" customHeight="1">
      <c r="A730" s="1" t="s">
        <v>311</v>
      </c>
      <c r="B730" s="95"/>
      <c r="C730" s="95"/>
      <c r="D730" s="1" t="s">
        <v>312</v>
      </c>
      <c r="E730" s="95"/>
      <c r="F730" s="95"/>
      <c r="G730" s="101"/>
      <c r="H730" s="101"/>
      <c r="I730" s="101"/>
      <c r="J730" s="101"/>
      <c r="K730" s="101"/>
      <c r="L730" s="238">
        <v>970506</v>
      </c>
      <c r="M730" s="258">
        <v>1000794</v>
      </c>
      <c r="N730" s="177">
        <v>1024850</v>
      </c>
      <c r="O730" s="177">
        <v>1024850</v>
      </c>
      <c r="P730" s="258">
        <v>1055596</v>
      </c>
      <c r="Q730" s="258">
        <v>1087264</v>
      </c>
      <c r="R730" s="258">
        <v>1119882</v>
      </c>
      <c r="S730" s="258">
        <v>1153478</v>
      </c>
      <c r="T730" s="258">
        <v>1188082</v>
      </c>
    </row>
    <row r="731" spans="1:32" ht="24" customHeight="1">
      <c r="A731" s="1" t="s">
        <v>833</v>
      </c>
      <c r="B731" s="101"/>
      <c r="C731" s="101"/>
      <c r="D731" s="1" t="s">
        <v>835</v>
      </c>
      <c r="E731" s="101"/>
      <c r="F731" s="101"/>
      <c r="G731" s="101"/>
      <c r="H731" s="101"/>
      <c r="I731" s="101"/>
      <c r="J731" s="101"/>
      <c r="K731" s="101"/>
      <c r="L731" s="237">
        <v>375560</v>
      </c>
      <c r="M731" s="238">
        <v>387142</v>
      </c>
      <c r="N731" s="179">
        <v>390000</v>
      </c>
      <c r="O731" s="179">
        <v>390000</v>
      </c>
      <c r="P731" s="237">
        <v>395000</v>
      </c>
      <c r="Q731" s="237">
        <v>400000</v>
      </c>
      <c r="R731" s="237">
        <v>405000</v>
      </c>
      <c r="S731" s="237">
        <v>410000</v>
      </c>
      <c r="T731" s="237">
        <v>415000</v>
      </c>
    </row>
    <row r="732" spans="1:32" ht="24" customHeight="1">
      <c r="A732" s="1" t="s">
        <v>313</v>
      </c>
      <c r="B732" s="101"/>
      <c r="C732" s="101"/>
      <c r="D732" s="1" t="s">
        <v>314</v>
      </c>
      <c r="E732" s="101"/>
      <c r="F732" s="101"/>
      <c r="G732" s="101"/>
      <c r="H732" s="101"/>
      <c r="I732" s="101"/>
      <c r="J732" s="101"/>
      <c r="K732" s="101"/>
      <c r="L732" s="237">
        <v>89378</v>
      </c>
      <c r="M732" s="258">
        <v>74200</v>
      </c>
      <c r="N732" s="185">
        <v>23300</v>
      </c>
      <c r="O732" s="185">
        <v>75000</v>
      </c>
      <c r="P732" s="251">
        <v>23300</v>
      </c>
      <c r="Q732" s="251">
        <v>23300</v>
      </c>
      <c r="R732" s="251">
        <v>23300</v>
      </c>
      <c r="S732" s="251">
        <v>23300</v>
      </c>
      <c r="T732" s="251">
        <v>23300</v>
      </c>
    </row>
    <row r="733" spans="1:32" ht="24" customHeight="1">
      <c r="A733" s="1" t="s">
        <v>315</v>
      </c>
      <c r="B733" s="101"/>
      <c r="C733" s="101"/>
      <c r="D733" s="1" t="s">
        <v>316</v>
      </c>
      <c r="E733" s="101"/>
      <c r="F733" s="101"/>
      <c r="G733" s="101"/>
      <c r="H733" s="101"/>
      <c r="I733" s="101"/>
      <c r="J733" s="101"/>
      <c r="K733" s="101"/>
      <c r="L733" s="237">
        <v>82800</v>
      </c>
      <c r="M733" s="258">
        <v>124500</v>
      </c>
      <c r="N733" s="185">
        <v>180000</v>
      </c>
      <c r="O733" s="185">
        <v>205000</v>
      </c>
      <c r="P733" s="251">
        <v>180000</v>
      </c>
      <c r="Q733" s="251">
        <v>180000</v>
      </c>
      <c r="R733" s="251">
        <v>180000</v>
      </c>
      <c r="S733" s="251">
        <v>180000</v>
      </c>
      <c r="T733" s="251">
        <v>180000</v>
      </c>
    </row>
    <row r="734" spans="1:32" ht="24" customHeight="1">
      <c r="A734" s="1" t="s">
        <v>834</v>
      </c>
      <c r="B734" s="101"/>
      <c r="C734" s="101"/>
      <c r="D734" s="1" t="s">
        <v>790</v>
      </c>
      <c r="E734" s="101"/>
      <c r="F734" s="101"/>
      <c r="G734" s="101"/>
      <c r="H734" s="101"/>
      <c r="I734" s="101"/>
      <c r="J734" s="101"/>
      <c r="K734" s="101"/>
      <c r="L734" s="237">
        <v>15537</v>
      </c>
      <c r="M734" s="341">
        <v>14611</v>
      </c>
      <c r="N734" s="185">
        <v>17500</v>
      </c>
      <c r="O734" s="177">
        <v>0</v>
      </c>
      <c r="P734" s="251">
        <v>15957</v>
      </c>
      <c r="Q734" s="251">
        <v>16360</v>
      </c>
      <c r="R734" s="251">
        <v>16774</v>
      </c>
      <c r="S734" s="251">
        <v>17198</v>
      </c>
      <c r="T734" s="251">
        <v>17634</v>
      </c>
    </row>
    <row r="735" spans="1:32" ht="24" customHeight="1">
      <c r="A735" s="1" t="s">
        <v>317</v>
      </c>
      <c r="B735" s="101"/>
      <c r="C735" s="101"/>
      <c r="D735" s="1" t="s">
        <v>318</v>
      </c>
      <c r="E735" s="101"/>
      <c r="F735" s="101"/>
      <c r="G735" s="101"/>
      <c r="H735" s="101"/>
      <c r="I735" s="101"/>
      <c r="J735" s="101"/>
      <c r="K735" s="101"/>
      <c r="L735" s="237">
        <v>378</v>
      </c>
      <c r="M735" s="258">
        <v>600</v>
      </c>
      <c r="N735" s="177">
        <v>0</v>
      </c>
      <c r="O735" s="177">
        <v>378</v>
      </c>
      <c r="P735" s="221">
        <v>0</v>
      </c>
      <c r="Q735" s="221">
        <v>0</v>
      </c>
      <c r="R735" s="221">
        <v>0</v>
      </c>
      <c r="S735" s="221">
        <v>0</v>
      </c>
      <c r="T735" s="221">
        <v>0</v>
      </c>
    </row>
    <row r="736" spans="1:32" ht="24" customHeight="1">
      <c r="A736" s="1" t="s">
        <v>319</v>
      </c>
      <c r="B736" s="101"/>
      <c r="C736" s="101"/>
      <c r="D736" s="628" t="s">
        <v>6</v>
      </c>
      <c r="E736" s="628"/>
      <c r="F736" s="628"/>
      <c r="G736" s="628"/>
      <c r="H736" s="628"/>
      <c r="I736" s="628"/>
      <c r="J736" s="628"/>
      <c r="K736" s="628"/>
      <c r="L736" s="237">
        <v>9679</v>
      </c>
      <c r="M736" s="258">
        <v>7292</v>
      </c>
      <c r="N736" s="177">
        <v>7473</v>
      </c>
      <c r="O736" s="177">
        <v>650</v>
      </c>
      <c r="P736" s="258">
        <v>1500</v>
      </c>
      <c r="Q736" s="258">
        <v>2500</v>
      </c>
      <c r="R736" s="258">
        <v>5000</v>
      </c>
      <c r="S736" s="258">
        <v>7500</v>
      </c>
      <c r="T736" s="258">
        <v>10000</v>
      </c>
    </row>
    <row r="737" spans="1:32" ht="24" customHeight="1">
      <c r="A737" s="1" t="s">
        <v>1156</v>
      </c>
      <c r="B737" s="101"/>
      <c r="C737" s="101"/>
      <c r="D737" s="4" t="s">
        <v>1150</v>
      </c>
      <c r="E737" s="101"/>
      <c r="F737" s="101"/>
      <c r="G737" s="101"/>
      <c r="H737" s="101"/>
      <c r="I737" s="101"/>
      <c r="J737" s="101"/>
      <c r="K737" s="101"/>
      <c r="L737" s="237">
        <v>0</v>
      </c>
      <c r="M737" s="258">
        <v>31459</v>
      </c>
      <c r="N737" s="177">
        <v>0</v>
      </c>
      <c r="O737" s="177">
        <v>0</v>
      </c>
      <c r="P737" s="221">
        <v>0</v>
      </c>
      <c r="Q737" s="221">
        <v>0</v>
      </c>
      <c r="R737" s="221">
        <v>0</v>
      </c>
      <c r="S737" s="221">
        <v>0</v>
      </c>
      <c r="T737" s="221">
        <v>0</v>
      </c>
    </row>
    <row r="738" spans="1:32" ht="24" customHeight="1">
      <c r="A738" s="1" t="s">
        <v>320</v>
      </c>
      <c r="B738" s="101"/>
      <c r="C738" s="101"/>
      <c r="D738" s="628" t="s">
        <v>61</v>
      </c>
      <c r="E738" s="628"/>
      <c r="F738" s="628"/>
      <c r="G738" s="628"/>
      <c r="H738" s="628"/>
      <c r="I738" s="628"/>
      <c r="J738" s="628"/>
      <c r="K738" s="628"/>
      <c r="L738" s="285">
        <v>4885</v>
      </c>
      <c r="M738" s="287">
        <v>1630</v>
      </c>
      <c r="N738" s="180">
        <v>0</v>
      </c>
      <c r="O738" s="180">
        <v>1800</v>
      </c>
      <c r="P738" s="242">
        <v>0</v>
      </c>
      <c r="Q738" s="242">
        <v>0</v>
      </c>
      <c r="R738" s="242">
        <v>0</v>
      </c>
      <c r="S738" s="242">
        <v>0</v>
      </c>
      <c r="T738" s="242">
        <v>0</v>
      </c>
    </row>
    <row r="739" spans="1:32" ht="24" customHeight="1">
      <c r="A739" s="627" t="s">
        <v>1315</v>
      </c>
      <c r="B739" s="627"/>
      <c r="C739" s="627"/>
      <c r="D739" s="627"/>
      <c r="E739" s="627"/>
      <c r="F739" s="627"/>
      <c r="G739" s="627"/>
      <c r="H739" s="627"/>
      <c r="I739" s="627"/>
      <c r="J739" s="627"/>
      <c r="K739" s="627"/>
      <c r="L739" s="453">
        <f>SUM(L728:L738)</f>
        <v>1566723</v>
      </c>
      <c r="M739" s="453">
        <f>SUM(M728:M738)</f>
        <v>1642228</v>
      </c>
      <c r="N739" s="454">
        <f t="shared" ref="N739:O739" si="62">SUM(N728:N738)</f>
        <v>1643123</v>
      </c>
      <c r="O739" s="454">
        <f t="shared" si="62"/>
        <v>1697678</v>
      </c>
      <c r="P739" s="453">
        <f>SUM(P728:P738)</f>
        <v>1755853</v>
      </c>
      <c r="Q739" s="453">
        <f>SUM(Q728:Q738)</f>
        <v>2149424</v>
      </c>
      <c r="R739" s="453">
        <f>SUM(R728:R738)</f>
        <v>2209956</v>
      </c>
      <c r="S739" s="453">
        <f t="shared" ref="S739:T739" si="63">SUM(S728:S738)</f>
        <v>2891476</v>
      </c>
      <c r="T739" s="453">
        <f t="shared" si="63"/>
        <v>1834016</v>
      </c>
    </row>
    <row r="740" spans="1:32" ht="6.95" customHeight="1">
      <c r="A740" s="521"/>
      <c r="B740" s="522"/>
      <c r="C740" s="522"/>
      <c r="D740" s="522"/>
      <c r="E740" s="522"/>
      <c r="F740" s="522"/>
      <c r="G740" s="522"/>
      <c r="H740" s="522"/>
      <c r="I740" s="522"/>
      <c r="J740" s="522"/>
      <c r="K740" s="522"/>
      <c r="L740" s="238"/>
      <c r="M740" s="258"/>
      <c r="N740" s="177"/>
      <c r="O740" s="177"/>
      <c r="P740" s="221"/>
      <c r="Q740" s="221"/>
      <c r="R740" s="221"/>
      <c r="S740" s="221"/>
      <c r="T740" s="221"/>
    </row>
    <row r="741" spans="1:32" ht="24" customHeight="1">
      <c r="A741" s="1" t="s">
        <v>321</v>
      </c>
      <c r="B741" s="101"/>
      <c r="C741" s="101"/>
      <c r="D741" s="1" t="s">
        <v>240</v>
      </c>
      <c r="E741" s="101"/>
      <c r="F741" s="101"/>
      <c r="G741" s="101"/>
      <c r="H741" s="101"/>
      <c r="I741" s="101"/>
      <c r="J741" s="101"/>
      <c r="K741" s="101"/>
      <c r="L741" s="482">
        <v>856583</v>
      </c>
      <c r="M741" s="483">
        <v>575030</v>
      </c>
      <c r="N741" s="499">
        <v>174744</v>
      </c>
      <c r="O741" s="499">
        <v>174744</v>
      </c>
      <c r="P741" s="483">
        <v>519749</v>
      </c>
      <c r="Q741" s="483">
        <v>554479</v>
      </c>
      <c r="R741" s="483">
        <v>674606</v>
      </c>
      <c r="S741" s="483">
        <v>36806</v>
      </c>
      <c r="T741" s="483">
        <v>1147080</v>
      </c>
    </row>
    <row r="742" spans="1:32" ht="24" customHeight="1">
      <c r="A742" s="627" t="s">
        <v>604</v>
      </c>
      <c r="B742" s="627"/>
      <c r="C742" s="627"/>
      <c r="D742" s="627"/>
      <c r="E742" s="627"/>
      <c r="F742" s="627"/>
      <c r="G742" s="627"/>
      <c r="H742" s="627"/>
      <c r="I742" s="627"/>
      <c r="J742" s="627"/>
      <c r="K742" s="627"/>
      <c r="L742" s="457">
        <f>L741</f>
        <v>856583</v>
      </c>
      <c r="M742" s="457">
        <f>M741</f>
        <v>575030</v>
      </c>
      <c r="N742" s="454">
        <f t="shared" ref="N742:O742" si="64">N741</f>
        <v>174744</v>
      </c>
      <c r="O742" s="454">
        <f t="shared" si="64"/>
        <v>174744</v>
      </c>
      <c r="P742" s="457">
        <f>P741</f>
        <v>519749</v>
      </c>
      <c r="Q742" s="457">
        <f t="shared" ref="Q742:T742" si="65">Q741</f>
        <v>554479</v>
      </c>
      <c r="R742" s="457">
        <f t="shared" si="65"/>
        <v>674606</v>
      </c>
      <c r="S742" s="457">
        <f t="shared" si="65"/>
        <v>36806</v>
      </c>
      <c r="T742" s="457">
        <f t="shared" si="65"/>
        <v>1147080</v>
      </c>
    </row>
    <row r="743" spans="1:32" ht="15" customHeight="1">
      <c r="A743" s="1"/>
      <c r="B743" s="101"/>
      <c r="C743" s="101"/>
      <c r="D743" s="95"/>
      <c r="E743" s="101"/>
      <c r="F743" s="101"/>
      <c r="G743" s="101"/>
      <c r="H743" s="101"/>
      <c r="I743" s="101"/>
      <c r="J743" s="101"/>
      <c r="K743" s="101"/>
      <c r="L743" s="241"/>
      <c r="M743" s="285"/>
      <c r="N743" s="180"/>
      <c r="O743" s="180"/>
      <c r="P743" s="242"/>
      <c r="Q743" s="242"/>
      <c r="R743" s="242"/>
      <c r="S743" s="242"/>
      <c r="T743" s="242"/>
    </row>
    <row r="744" spans="1:32" s="95" customFormat="1" ht="24" customHeight="1">
      <c r="A744" s="627" t="s">
        <v>1338</v>
      </c>
      <c r="B744" s="627"/>
      <c r="C744" s="627"/>
      <c r="D744" s="627"/>
      <c r="E744" s="627"/>
      <c r="F744" s="627"/>
      <c r="G744" s="627"/>
      <c r="H744" s="627"/>
      <c r="I744" s="627"/>
      <c r="J744" s="627"/>
      <c r="K744" s="627"/>
      <c r="L744" s="455">
        <f>L739+L742</f>
        <v>2423306</v>
      </c>
      <c r="M744" s="455">
        <f>M739+M742</f>
        <v>2217258</v>
      </c>
      <c r="N744" s="456">
        <f>N739+N742</f>
        <v>1817867</v>
      </c>
      <c r="O744" s="456">
        <f>O739+O742</f>
        <v>1872422</v>
      </c>
      <c r="P744" s="455">
        <f>P739+P742</f>
        <v>2275602</v>
      </c>
      <c r="Q744" s="455">
        <f>Q739+Q742</f>
        <v>2703903</v>
      </c>
      <c r="R744" s="455">
        <f>R739+R742</f>
        <v>2884562</v>
      </c>
      <c r="S744" s="455">
        <f>S739+S742</f>
        <v>2928282</v>
      </c>
      <c r="T744" s="455">
        <f>T739+T742</f>
        <v>2981096</v>
      </c>
      <c r="U744" s="224"/>
      <c r="V744" s="224"/>
      <c r="W744" s="224"/>
      <c r="X744" s="224"/>
      <c r="Y744" s="224"/>
      <c r="Z744" s="224"/>
      <c r="AA744" s="224"/>
      <c r="AB744" s="224"/>
      <c r="AC744" s="224"/>
      <c r="AD744" s="224"/>
      <c r="AE744" s="224"/>
      <c r="AF744" s="224"/>
    </row>
    <row r="745" spans="1:32" ht="15" customHeight="1">
      <c r="A745" s="95"/>
      <c r="B745" s="95"/>
      <c r="C745" s="95"/>
      <c r="D745" s="95"/>
      <c r="E745" s="95"/>
      <c r="F745" s="95"/>
      <c r="G745" s="95"/>
      <c r="H745" s="95"/>
      <c r="I745" s="95"/>
      <c r="J745" s="95"/>
      <c r="K745" s="95"/>
      <c r="L745" s="244"/>
      <c r="M745" s="334"/>
      <c r="N745" s="196"/>
      <c r="O745" s="196"/>
      <c r="P745" s="273"/>
      <c r="Q745" s="273"/>
      <c r="R745" s="273"/>
      <c r="S745" s="273"/>
      <c r="T745" s="273"/>
    </row>
    <row r="746" spans="1:32" ht="15" customHeight="1">
      <c r="A746" s="444"/>
      <c r="B746" s="339"/>
      <c r="C746" s="339"/>
      <c r="D746" s="339"/>
      <c r="E746" s="339"/>
      <c r="F746" s="339"/>
      <c r="G746" s="339"/>
      <c r="H746" s="339"/>
      <c r="I746" s="339"/>
      <c r="J746" s="339"/>
      <c r="K746" s="339"/>
      <c r="L746" s="392"/>
      <c r="M746" s="392"/>
      <c r="N746" s="395"/>
      <c r="O746" s="395"/>
      <c r="P746" s="392"/>
      <c r="Q746" s="392"/>
      <c r="R746" s="392"/>
      <c r="S746" s="392"/>
      <c r="T746" s="392"/>
    </row>
    <row r="747" spans="1:32" ht="24" customHeight="1">
      <c r="A747" s="104" t="s">
        <v>1377</v>
      </c>
      <c r="B747" s="95"/>
      <c r="C747" s="95"/>
      <c r="D747" s="95"/>
      <c r="E747" s="95"/>
      <c r="F747" s="95"/>
      <c r="G747" s="95"/>
      <c r="H747" s="95"/>
      <c r="I747" s="95"/>
      <c r="J747" s="95"/>
      <c r="K747" s="95"/>
      <c r="L747" s="244"/>
      <c r="M747" s="334"/>
      <c r="N747" s="196"/>
      <c r="O747" s="196"/>
      <c r="P747" s="273"/>
      <c r="Q747" s="273"/>
      <c r="R747" s="273"/>
      <c r="S747" s="273"/>
      <c r="T747" s="273"/>
    </row>
    <row r="748" spans="1:32" ht="24" customHeight="1">
      <c r="A748" s="1" t="s">
        <v>322</v>
      </c>
      <c r="B748" s="101"/>
      <c r="C748" s="101"/>
      <c r="D748" s="1" t="s">
        <v>747</v>
      </c>
      <c r="E748" s="101"/>
      <c r="F748" s="101"/>
      <c r="G748" s="101"/>
      <c r="H748" s="101"/>
      <c r="I748" s="101"/>
      <c r="J748" s="101"/>
      <c r="K748" s="101"/>
      <c r="L748" s="450">
        <v>192436</v>
      </c>
      <c r="M748" s="451">
        <v>198203</v>
      </c>
      <c r="N748" s="452">
        <v>250561</v>
      </c>
      <c r="O748" s="452">
        <v>243000</v>
      </c>
      <c r="P748" s="451">
        <v>271613</v>
      </c>
      <c r="Q748" s="451">
        <v>277724</v>
      </c>
      <c r="R748" s="451">
        <v>284667</v>
      </c>
      <c r="S748" s="451">
        <v>293207</v>
      </c>
      <c r="T748" s="451">
        <v>302003</v>
      </c>
    </row>
    <row r="749" spans="1:32" ht="24" customHeight="1">
      <c r="A749" s="1" t="s">
        <v>1178</v>
      </c>
      <c r="B749" s="101"/>
      <c r="C749" s="101"/>
      <c r="D749" s="1" t="s">
        <v>67</v>
      </c>
      <c r="E749" s="101"/>
      <c r="F749" s="101"/>
      <c r="G749" s="101"/>
      <c r="H749" s="101"/>
      <c r="I749" s="101"/>
      <c r="J749" s="101"/>
      <c r="K749" s="101"/>
      <c r="L749" s="237">
        <v>112</v>
      </c>
      <c r="M749" s="245">
        <v>5328</v>
      </c>
      <c r="N749" s="178">
        <v>5000</v>
      </c>
      <c r="O749" s="178">
        <v>0</v>
      </c>
      <c r="P749" s="245">
        <v>6720</v>
      </c>
      <c r="Q749" s="245">
        <v>6720</v>
      </c>
      <c r="R749" s="245">
        <v>6720</v>
      </c>
      <c r="S749" s="245">
        <v>6720</v>
      </c>
      <c r="T749" s="245">
        <v>6720</v>
      </c>
    </row>
    <row r="750" spans="1:32" ht="24" customHeight="1">
      <c r="A750" s="1" t="s">
        <v>323</v>
      </c>
      <c r="B750" s="101"/>
      <c r="C750" s="101"/>
      <c r="D750" s="1" t="s">
        <v>14</v>
      </c>
      <c r="E750" s="101"/>
      <c r="F750" s="101"/>
      <c r="G750" s="101"/>
      <c r="H750" s="101"/>
      <c r="I750" s="101"/>
      <c r="J750" s="101"/>
      <c r="K750" s="101"/>
      <c r="L750" s="237">
        <v>176</v>
      </c>
      <c r="M750" s="258">
        <v>280</v>
      </c>
      <c r="N750" s="177">
        <v>500</v>
      </c>
      <c r="O750" s="177">
        <v>250</v>
      </c>
      <c r="P750" s="258">
        <v>500</v>
      </c>
      <c r="Q750" s="258">
        <v>500</v>
      </c>
      <c r="R750" s="258">
        <v>500</v>
      </c>
      <c r="S750" s="258">
        <v>500</v>
      </c>
      <c r="T750" s="258">
        <v>500</v>
      </c>
    </row>
    <row r="751" spans="1:32" ht="24" customHeight="1">
      <c r="A751" s="1" t="s">
        <v>324</v>
      </c>
      <c r="B751" s="101"/>
      <c r="C751" s="101"/>
      <c r="D751" s="1" t="s">
        <v>8</v>
      </c>
      <c r="E751" s="101"/>
      <c r="F751" s="101"/>
      <c r="G751" s="101"/>
      <c r="H751" s="101"/>
      <c r="I751" s="101"/>
      <c r="J751" s="101"/>
      <c r="K751" s="101"/>
      <c r="L751" s="237">
        <v>19737</v>
      </c>
      <c r="M751" s="245">
        <v>19733</v>
      </c>
      <c r="N751" s="178">
        <v>28403</v>
      </c>
      <c r="O751" s="178">
        <v>28000</v>
      </c>
      <c r="P751" s="245">
        <v>28321</v>
      </c>
      <c r="Q751" s="258">
        <v>31857</v>
      </c>
      <c r="R751" s="258">
        <v>33479</v>
      </c>
      <c r="S751" s="258">
        <v>35245</v>
      </c>
      <c r="T751" s="258">
        <v>36300</v>
      </c>
    </row>
    <row r="752" spans="1:32" ht="24" customHeight="1">
      <c r="A752" s="1" t="s">
        <v>325</v>
      </c>
      <c r="B752" s="95"/>
      <c r="C752" s="95"/>
      <c r="D752" s="1" t="s">
        <v>9</v>
      </c>
      <c r="E752" s="95"/>
      <c r="F752" s="95"/>
      <c r="G752" s="95"/>
      <c r="H752" s="95"/>
      <c r="I752" s="95"/>
      <c r="J752" s="95"/>
      <c r="K752" s="95"/>
      <c r="L752" s="237">
        <v>14273</v>
      </c>
      <c r="M752" s="245">
        <v>14720</v>
      </c>
      <c r="N752" s="178">
        <v>18509</v>
      </c>
      <c r="O752" s="178">
        <v>18509</v>
      </c>
      <c r="P752" s="245">
        <v>20151</v>
      </c>
      <c r="Q752" s="245">
        <v>20604</v>
      </c>
      <c r="R752" s="245">
        <v>21119</v>
      </c>
      <c r="S752" s="245">
        <v>21753</v>
      </c>
      <c r="T752" s="245">
        <v>22406</v>
      </c>
    </row>
    <row r="753" spans="1:20" ht="24" customHeight="1">
      <c r="A753" s="1" t="s">
        <v>466</v>
      </c>
      <c r="B753" s="95"/>
      <c r="C753" s="95"/>
      <c r="D753" s="1" t="s">
        <v>13</v>
      </c>
      <c r="E753" s="95"/>
      <c r="F753" s="95"/>
      <c r="G753" s="95"/>
      <c r="H753" s="95"/>
      <c r="I753" s="95"/>
      <c r="J753" s="95"/>
      <c r="K753" s="95"/>
      <c r="L753" s="237">
        <v>43862</v>
      </c>
      <c r="M753" s="245">
        <v>65585</v>
      </c>
      <c r="N753" s="178">
        <v>79026</v>
      </c>
      <c r="O753" s="178">
        <v>68202</v>
      </c>
      <c r="P753" s="245">
        <v>80510</v>
      </c>
      <c r="Q753" s="245">
        <v>86951</v>
      </c>
      <c r="R753" s="245">
        <v>93907</v>
      </c>
      <c r="S753" s="245">
        <v>101420</v>
      </c>
      <c r="T753" s="245">
        <v>109534</v>
      </c>
    </row>
    <row r="754" spans="1:20" ht="24" customHeight="1">
      <c r="A754" s="1" t="s">
        <v>467</v>
      </c>
      <c r="B754" s="95"/>
      <c r="C754" s="95"/>
      <c r="D754" s="1" t="s">
        <v>163</v>
      </c>
      <c r="E754" s="95"/>
      <c r="F754" s="95"/>
      <c r="G754" s="95"/>
      <c r="H754" s="95"/>
      <c r="I754" s="95"/>
      <c r="J754" s="95"/>
      <c r="K754" s="95"/>
      <c r="L754" s="237">
        <v>212</v>
      </c>
      <c r="M754" s="245">
        <v>242</v>
      </c>
      <c r="N754" s="178">
        <v>314</v>
      </c>
      <c r="O754" s="178">
        <v>314</v>
      </c>
      <c r="P754" s="245">
        <v>529</v>
      </c>
      <c r="Q754" s="258">
        <v>534</v>
      </c>
      <c r="R754" s="258">
        <v>539</v>
      </c>
      <c r="S754" s="258">
        <v>544</v>
      </c>
      <c r="T754" s="258">
        <v>549</v>
      </c>
    </row>
    <row r="755" spans="1:20" ht="24" customHeight="1">
      <c r="A755" s="1" t="s">
        <v>468</v>
      </c>
      <c r="B755" s="95"/>
      <c r="C755" s="95"/>
      <c r="D755" s="1" t="s">
        <v>472</v>
      </c>
      <c r="E755" s="95"/>
      <c r="F755" s="95"/>
      <c r="G755" s="95"/>
      <c r="H755" s="95"/>
      <c r="I755" s="95"/>
      <c r="J755" s="95"/>
      <c r="K755" s="95"/>
      <c r="L755" s="237">
        <v>3367</v>
      </c>
      <c r="M755" s="245">
        <v>4644</v>
      </c>
      <c r="N755" s="178">
        <v>5021</v>
      </c>
      <c r="O755" s="178">
        <v>4917</v>
      </c>
      <c r="P755" s="245">
        <v>5527</v>
      </c>
      <c r="Q755" s="258">
        <v>5803</v>
      </c>
      <c r="R755" s="258">
        <v>6093</v>
      </c>
      <c r="S755" s="258">
        <v>6398</v>
      </c>
      <c r="T755" s="258">
        <v>6718</v>
      </c>
    </row>
    <row r="756" spans="1:20" ht="24" customHeight="1">
      <c r="A756" s="1" t="s">
        <v>480</v>
      </c>
      <c r="B756" s="95"/>
      <c r="C756" s="95"/>
      <c r="D756" s="1" t="s">
        <v>474</v>
      </c>
      <c r="E756" s="95"/>
      <c r="F756" s="95"/>
      <c r="G756" s="95"/>
      <c r="H756" s="95"/>
      <c r="I756" s="95"/>
      <c r="J756" s="95"/>
      <c r="K756" s="95"/>
      <c r="L756" s="237">
        <v>493</v>
      </c>
      <c r="M756" s="245">
        <v>647</v>
      </c>
      <c r="N756" s="177">
        <v>736</v>
      </c>
      <c r="O756" s="178">
        <v>795</v>
      </c>
      <c r="P756" s="258">
        <v>830</v>
      </c>
      <c r="Q756" s="258">
        <v>855</v>
      </c>
      <c r="R756" s="258">
        <v>881</v>
      </c>
      <c r="S756" s="258">
        <v>907</v>
      </c>
      <c r="T756" s="258">
        <v>934</v>
      </c>
    </row>
    <row r="757" spans="1:20" ht="24" customHeight="1">
      <c r="A757" s="1" t="s">
        <v>447</v>
      </c>
      <c r="B757" s="95"/>
      <c r="C757" s="95"/>
      <c r="D757" s="1" t="s">
        <v>162</v>
      </c>
      <c r="E757" s="95"/>
      <c r="F757" s="95"/>
      <c r="G757" s="95"/>
      <c r="H757" s="95"/>
      <c r="I757" s="95"/>
      <c r="J757" s="95"/>
      <c r="K757" s="95"/>
      <c r="L757" s="237">
        <v>820</v>
      </c>
      <c r="M757" s="258">
        <v>724</v>
      </c>
      <c r="N757" s="177">
        <v>750</v>
      </c>
      <c r="O757" s="177">
        <v>850</v>
      </c>
      <c r="P757" s="258">
        <v>850</v>
      </c>
      <c r="Q757" s="258">
        <v>850</v>
      </c>
      <c r="R757" s="258">
        <v>850</v>
      </c>
      <c r="S757" s="258">
        <v>850</v>
      </c>
      <c r="T757" s="258">
        <v>850</v>
      </c>
    </row>
    <row r="758" spans="1:20" ht="24" customHeight="1">
      <c r="A758" s="1" t="s">
        <v>445</v>
      </c>
      <c r="B758" s="95"/>
      <c r="C758" s="95"/>
      <c r="D758" s="1" t="s">
        <v>216</v>
      </c>
      <c r="E758" s="95"/>
      <c r="F758" s="95"/>
      <c r="G758" s="95"/>
      <c r="H758" s="95"/>
      <c r="I758" s="95"/>
      <c r="J758" s="95"/>
      <c r="K758" s="95"/>
      <c r="L758" s="237">
        <v>13247</v>
      </c>
      <c r="M758" s="258">
        <v>13616</v>
      </c>
      <c r="N758" s="177">
        <v>15025</v>
      </c>
      <c r="O758" s="177">
        <v>14185</v>
      </c>
      <c r="P758" s="258">
        <v>15036</v>
      </c>
      <c r="Q758" s="258">
        <v>15938</v>
      </c>
      <c r="R758" s="258">
        <v>16894</v>
      </c>
      <c r="S758" s="258">
        <v>17908</v>
      </c>
      <c r="T758" s="258">
        <v>18982</v>
      </c>
    </row>
    <row r="759" spans="1:20" ht="24" customHeight="1">
      <c r="A759" s="1" t="s">
        <v>1067</v>
      </c>
      <c r="B759" s="95"/>
      <c r="C759" s="95"/>
      <c r="D759" s="95" t="s">
        <v>1066</v>
      </c>
      <c r="E759" s="95"/>
      <c r="F759" s="95"/>
      <c r="G759" s="95"/>
      <c r="H759" s="95"/>
      <c r="I759" s="95"/>
      <c r="J759" s="95"/>
      <c r="K759" s="95"/>
      <c r="L759" s="237">
        <v>40176</v>
      </c>
      <c r="M759" s="258">
        <v>42696</v>
      </c>
      <c r="N759" s="178">
        <v>44709</v>
      </c>
      <c r="O759" s="178">
        <v>44709</v>
      </c>
      <c r="P759" s="245">
        <v>45563</v>
      </c>
      <c r="Q759" s="258">
        <v>46588</v>
      </c>
      <c r="R759" s="258">
        <v>47753</v>
      </c>
      <c r="S759" s="258">
        <v>49186</v>
      </c>
      <c r="T759" s="258">
        <v>50662</v>
      </c>
    </row>
    <row r="760" spans="1:20" ht="24" customHeight="1">
      <c r="A760" s="592" t="s">
        <v>1442</v>
      </c>
      <c r="B760" s="593"/>
      <c r="C760" s="593"/>
      <c r="D760" s="592" t="s">
        <v>1440</v>
      </c>
      <c r="E760" s="593"/>
      <c r="F760" s="593"/>
      <c r="G760" s="593"/>
      <c r="H760" s="593"/>
      <c r="I760" s="593"/>
      <c r="J760" s="593"/>
      <c r="K760" s="593"/>
      <c r="L760" s="328">
        <v>0</v>
      </c>
      <c r="M760" s="292">
        <v>0</v>
      </c>
      <c r="N760" s="569">
        <v>0</v>
      </c>
      <c r="O760" s="569">
        <v>0</v>
      </c>
      <c r="P760" s="292">
        <v>0</v>
      </c>
      <c r="Q760" s="258">
        <v>0</v>
      </c>
      <c r="R760" s="258">
        <v>22593</v>
      </c>
      <c r="S760" s="258">
        <v>0</v>
      </c>
      <c r="T760" s="258">
        <v>0</v>
      </c>
    </row>
    <row r="761" spans="1:20" ht="24" customHeight="1">
      <c r="A761" s="1" t="s">
        <v>713</v>
      </c>
      <c r="B761" s="95"/>
      <c r="C761" s="95"/>
      <c r="D761" s="95" t="s">
        <v>709</v>
      </c>
      <c r="E761" s="95"/>
      <c r="F761" s="95"/>
      <c r="G761" s="95"/>
      <c r="H761" s="95"/>
      <c r="I761" s="95"/>
      <c r="J761" s="95"/>
      <c r="K761" s="95"/>
      <c r="L761" s="237">
        <v>18000</v>
      </c>
      <c r="M761" s="258">
        <v>0</v>
      </c>
      <c r="N761" s="177">
        <v>0</v>
      </c>
      <c r="O761" s="177">
        <v>0</v>
      </c>
      <c r="P761" s="258">
        <v>0</v>
      </c>
      <c r="Q761" s="258">
        <v>0</v>
      </c>
      <c r="R761" s="258">
        <v>0</v>
      </c>
      <c r="S761" s="258">
        <v>0</v>
      </c>
      <c r="T761" s="258">
        <v>0</v>
      </c>
    </row>
    <row r="762" spans="1:20" ht="24" customHeight="1">
      <c r="A762" s="1" t="s">
        <v>326</v>
      </c>
      <c r="B762" s="101"/>
      <c r="C762" s="101"/>
      <c r="D762" s="1" t="s">
        <v>88</v>
      </c>
      <c r="E762" s="101"/>
      <c r="F762" s="101"/>
      <c r="G762" s="101"/>
      <c r="H762" s="101"/>
      <c r="I762" s="101"/>
      <c r="J762" s="101"/>
      <c r="K762" s="101"/>
      <c r="L762" s="237">
        <v>277</v>
      </c>
      <c r="M762" s="258">
        <v>1570</v>
      </c>
      <c r="N762" s="177">
        <v>3500</v>
      </c>
      <c r="O762" s="177">
        <v>1500</v>
      </c>
      <c r="P762" s="258">
        <v>3500</v>
      </c>
      <c r="Q762" s="258">
        <v>3500</v>
      </c>
      <c r="R762" s="258">
        <v>3500</v>
      </c>
      <c r="S762" s="258">
        <v>3500</v>
      </c>
      <c r="T762" s="258">
        <v>3500</v>
      </c>
    </row>
    <row r="763" spans="1:20" ht="24" customHeight="1">
      <c r="A763" s="1" t="s">
        <v>327</v>
      </c>
      <c r="B763" s="95"/>
      <c r="C763" s="95"/>
      <c r="D763" s="1" t="s">
        <v>855</v>
      </c>
      <c r="E763" s="95"/>
      <c r="F763" s="95"/>
      <c r="G763" s="101"/>
      <c r="H763" s="101"/>
      <c r="I763" s="101"/>
      <c r="J763" s="101"/>
      <c r="K763" s="101"/>
      <c r="L763" s="237">
        <v>1308</v>
      </c>
      <c r="M763" s="258">
        <v>1216</v>
      </c>
      <c r="N763" s="177">
        <v>3000</v>
      </c>
      <c r="O763" s="177">
        <v>0</v>
      </c>
      <c r="P763" s="258">
        <v>3000</v>
      </c>
      <c r="Q763" s="258">
        <v>3000</v>
      </c>
      <c r="R763" s="258">
        <v>3000</v>
      </c>
      <c r="S763" s="258">
        <v>3000</v>
      </c>
      <c r="T763" s="258">
        <v>3000</v>
      </c>
    </row>
    <row r="764" spans="1:20" ht="24" customHeight="1">
      <c r="A764" s="1" t="s">
        <v>1106</v>
      </c>
      <c r="B764" s="95"/>
      <c r="C764" s="95"/>
      <c r="D764" s="349" t="s">
        <v>1100</v>
      </c>
      <c r="E764" s="95"/>
      <c r="F764" s="95"/>
      <c r="G764" s="95"/>
      <c r="H764" s="95"/>
      <c r="I764" s="95"/>
      <c r="J764" s="95"/>
      <c r="K764" s="95"/>
      <c r="L764" s="239">
        <v>316</v>
      </c>
      <c r="M764" s="245">
        <v>5176</v>
      </c>
      <c r="N764" s="178">
        <v>0</v>
      </c>
      <c r="O764" s="178">
        <v>0</v>
      </c>
      <c r="P764" s="245">
        <v>0</v>
      </c>
      <c r="Q764" s="245">
        <v>8065</v>
      </c>
      <c r="R764" s="245">
        <v>0</v>
      </c>
      <c r="S764" s="245">
        <v>0</v>
      </c>
      <c r="T764" s="245">
        <v>8720</v>
      </c>
    </row>
    <row r="765" spans="1:20" ht="24" customHeight="1">
      <c r="A765" s="1" t="s">
        <v>547</v>
      </c>
      <c r="B765" s="95"/>
      <c r="C765" s="95"/>
      <c r="D765" s="1" t="s">
        <v>856</v>
      </c>
      <c r="E765" s="95"/>
      <c r="F765" s="95"/>
      <c r="G765" s="101"/>
      <c r="H765" s="101"/>
      <c r="I765" s="101"/>
      <c r="J765" s="101"/>
      <c r="K765" s="101"/>
      <c r="L765" s="237">
        <v>1286</v>
      </c>
      <c r="M765" s="258">
        <v>1630</v>
      </c>
      <c r="N765" s="177">
        <v>1500</v>
      </c>
      <c r="O765" s="177">
        <v>1500</v>
      </c>
      <c r="P765" s="258">
        <v>1500</v>
      </c>
      <c r="Q765" s="258">
        <v>1500</v>
      </c>
      <c r="R765" s="258">
        <v>1500</v>
      </c>
      <c r="S765" s="258">
        <v>1500</v>
      </c>
      <c r="T765" s="258">
        <v>1500</v>
      </c>
    </row>
    <row r="766" spans="1:20" ht="24" customHeight="1">
      <c r="A766" s="1" t="s">
        <v>328</v>
      </c>
      <c r="B766" s="95"/>
      <c r="C766" s="95"/>
      <c r="D766" s="1" t="s">
        <v>211</v>
      </c>
      <c r="E766" s="95"/>
      <c r="F766" s="101"/>
      <c r="G766" s="95"/>
      <c r="H766" s="95"/>
      <c r="I766" s="95"/>
      <c r="J766" s="95"/>
      <c r="K766" s="95"/>
      <c r="L766" s="237">
        <v>8307</v>
      </c>
      <c r="M766" s="258">
        <v>8641</v>
      </c>
      <c r="N766" s="177">
        <v>13500</v>
      </c>
      <c r="O766" s="177">
        <v>13500</v>
      </c>
      <c r="P766" s="258">
        <v>13500</v>
      </c>
      <c r="Q766" s="258">
        <v>13500</v>
      </c>
      <c r="R766" s="258">
        <v>13500</v>
      </c>
      <c r="S766" s="258">
        <v>13500</v>
      </c>
      <c r="T766" s="258">
        <v>13500</v>
      </c>
    </row>
    <row r="767" spans="1:20" ht="24" customHeight="1">
      <c r="A767" s="1" t="s">
        <v>572</v>
      </c>
      <c r="B767" s="95"/>
      <c r="C767" s="95"/>
      <c r="D767" s="1" t="s">
        <v>573</v>
      </c>
      <c r="E767" s="95"/>
      <c r="F767" s="101"/>
      <c r="G767" s="95"/>
      <c r="H767" s="95"/>
      <c r="I767" s="95"/>
      <c r="J767" s="95"/>
      <c r="K767" s="95"/>
      <c r="L767" s="237">
        <v>14783</v>
      </c>
      <c r="M767" s="258">
        <v>15591</v>
      </c>
      <c r="N767" s="177">
        <v>64000</v>
      </c>
      <c r="O767" s="177">
        <v>94162</v>
      </c>
      <c r="P767" s="258">
        <v>36000</v>
      </c>
      <c r="Q767" s="258">
        <v>20000</v>
      </c>
      <c r="R767" s="258">
        <v>20000</v>
      </c>
      <c r="S767" s="258">
        <v>20000</v>
      </c>
      <c r="T767" s="258">
        <v>20000</v>
      </c>
    </row>
    <row r="768" spans="1:20" ht="24" customHeight="1">
      <c r="A768" s="581" t="s">
        <v>1428</v>
      </c>
      <c r="B768" s="520"/>
      <c r="C768" s="520"/>
      <c r="D768" s="102" t="s">
        <v>1423</v>
      </c>
      <c r="E768" s="520"/>
      <c r="F768" s="520"/>
      <c r="G768" s="520"/>
      <c r="H768" s="520"/>
      <c r="I768" s="520"/>
      <c r="J768" s="520"/>
      <c r="K768" s="520"/>
      <c r="L768" s="237">
        <v>0</v>
      </c>
      <c r="M768" s="258">
        <v>0</v>
      </c>
      <c r="N768" s="177">
        <v>0</v>
      </c>
      <c r="O768" s="177">
        <v>0</v>
      </c>
      <c r="P768" s="258">
        <v>14774</v>
      </c>
      <c r="Q768" s="258">
        <v>15458</v>
      </c>
      <c r="R768" s="258">
        <v>16154</v>
      </c>
      <c r="S768" s="258">
        <v>16916</v>
      </c>
      <c r="T768" s="258">
        <v>17704</v>
      </c>
    </row>
    <row r="769" spans="1:20" ht="24" customHeight="1">
      <c r="A769" s="1" t="s">
        <v>329</v>
      </c>
      <c r="B769" s="95"/>
      <c r="C769" s="95"/>
      <c r="D769" s="1" t="s">
        <v>10</v>
      </c>
      <c r="E769" s="95"/>
      <c r="F769" s="95"/>
      <c r="G769" s="101"/>
      <c r="H769" s="101"/>
      <c r="I769" s="101"/>
      <c r="J769" s="101"/>
      <c r="K769" s="101"/>
      <c r="L769" s="237">
        <v>18260</v>
      </c>
      <c r="M769" s="258">
        <v>18556</v>
      </c>
      <c r="N769" s="177">
        <v>45500</v>
      </c>
      <c r="O769" s="177">
        <v>33000</v>
      </c>
      <c r="P769" s="258">
        <v>35500</v>
      </c>
      <c r="Q769" s="258">
        <v>34250</v>
      </c>
      <c r="R769" s="258">
        <v>23000</v>
      </c>
      <c r="S769" s="258">
        <v>23000</v>
      </c>
      <c r="T769" s="258">
        <v>23000</v>
      </c>
    </row>
    <row r="770" spans="1:20" ht="24" customHeight="1">
      <c r="A770" s="1" t="s">
        <v>330</v>
      </c>
      <c r="B770" s="101"/>
      <c r="C770" s="101"/>
      <c r="D770" s="1" t="s">
        <v>17</v>
      </c>
      <c r="E770" s="101"/>
      <c r="F770" s="101"/>
      <c r="G770" s="101"/>
      <c r="H770" s="101"/>
      <c r="I770" s="101"/>
      <c r="J770" s="101"/>
      <c r="K770" s="101"/>
      <c r="L770" s="237">
        <v>13748</v>
      </c>
      <c r="M770" s="258">
        <v>24249</v>
      </c>
      <c r="N770" s="177">
        <v>23820</v>
      </c>
      <c r="O770" s="177">
        <v>23820</v>
      </c>
      <c r="P770" s="221">
        <v>25249</v>
      </c>
      <c r="Q770" s="258">
        <v>26764</v>
      </c>
      <c r="R770" s="258">
        <v>28370</v>
      </c>
      <c r="S770" s="258">
        <v>30072</v>
      </c>
      <c r="T770" s="258">
        <v>31876</v>
      </c>
    </row>
    <row r="771" spans="1:20" ht="24" customHeight="1">
      <c r="A771" s="1" t="s">
        <v>1095</v>
      </c>
      <c r="B771" s="95"/>
      <c r="C771" s="95"/>
      <c r="D771" s="1" t="s">
        <v>292</v>
      </c>
      <c r="E771" s="95"/>
      <c r="F771" s="95"/>
      <c r="G771" s="95"/>
      <c r="H771" s="95"/>
      <c r="I771" s="95"/>
      <c r="J771" s="95"/>
      <c r="K771" s="95"/>
      <c r="L771" s="253">
        <v>2190</v>
      </c>
      <c r="M771" s="358">
        <v>3114</v>
      </c>
      <c r="N771" s="188">
        <v>3000</v>
      </c>
      <c r="O771" s="188">
        <v>3000</v>
      </c>
      <c r="P771" s="254">
        <v>4500</v>
      </c>
      <c r="Q771" s="254">
        <v>4500</v>
      </c>
      <c r="R771" s="254">
        <v>4500</v>
      </c>
      <c r="S771" s="254">
        <v>4500</v>
      </c>
      <c r="T771" s="254">
        <v>4500</v>
      </c>
    </row>
    <row r="772" spans="1:20" ht="24" customHeight="1">
      <c r="A772" s="1" t="s">
        <v>331</v>
      </c>
      <c r="B772" s="101"/>
      <c r="C772" s="101"/>
      <c r="D772" s="1" t="s">
        <v>83</v>
      </c>
      <c r="E772" s="101"/>
      <c r="F772" s="101"/>
      <c r="G772" s="95"/>
      <c r="H772" s="95"/>
      <c r="I772" s="95"/>
      <c r="J772" s="95"/>
      <c r="K772" s="95"/>
      <c r="L772" s="253">
        <v>1031</v>
      </c>
      <c r="M772" s="358">
        <v>1497</v>
      </c>
      <c r="N772" s="178">
        <v>1100</v>
      </c>
      <c r="O772" s="178">
        <v>1500</v>
      </c>
      <c r="P772" s="240">
        <v>1500</v>
      </c>
      <c r="Q772" s="240">
        <v>1500</v>
      </c>
      <c r="R772" s="240">
        <v>1500</v>
      </c>
      <c r="S772" s="240">
        <v>1500</v>
      </c>
      <c r="T772" s="240">
        <v>1500</v>
      </c>
    </row>
    <row r="773" spans="1:20" ht="24" customHeight="1">
      <c r="A773" s="1" t="s">
        <v>1034</v>
      </c>
      <c r="B773" s="95"/>
      <c r="C773" s="95"/>
      <c r="D773" s="168" t="s">
        <v>84</v>
      </c>
      <c r="E773" s="95"/>
      <c r="F773" s="95"/>
      <c r="G773" s="95"/>
      <c r="H773" s="95"/>
      <c r="I773" s="95"/>
      <c r="J773" s="95"/>
      <c r="K773" s="95"/>
      <c r="L773" s="239">
        <v>737</v>
      </c>
      <c r="M773" s="245">
        <v>791</v>
      </c>
      <c r="N773" s="178">
        <v>788</v>
      </c>
      <c r="O773" s="178">
        <v>1309</v>
      </c>
      <c r="P773" s="245">
        <v>1329</v>
      </c>
      <c r="Q773" s="245">
        <v>1369</v>
      </c>
      <c r="R773" s="245">
        <v>1410</v>
      </c>
      <c r="S773" s="245">
        <v>1452</v>
      </c>
      <c r="T773" s="245">
        <v>1496</v>
      </c>
    </row>
    <row r="774" spans="1:20" ht="24" customHeight="1">
      <c r="A774" s="1" t="s">
        <v>798</v>
      </c>
      <c r="B774" s="101"/>
      <c r="C774" s="101"/>
      <c r="D774" s="1" t="s">
        <v>793</v>
      </c>
      <c r="E774" s="101"/>
      <c r="F774" s="101"/>
      <c r="G774" s="101"/>
      <c r="H774" s="101"/>
      <c r="I774" s="101"/>
      <c r="J774" s="101"/>
      <c r="K774" s="101"/>
      <c r="L774" s="255">
        <v>12605</v>
      </c>
      <c r="M774" s="386">
        <v>5542</v>
      </c>
      <c r="N774" s="189">
        <v>10000</v>
      </c>
      <c r="O774" s="189">
        <v>45000</v>
      </c>
      <c r="P774" s="220">
        <v>10000</v>
      </c>
      <c r="Q774" s="220">
        <v>10000</v>
      </c>
      <c r="R774" s="220">
        <v>10000</v>
      </c>
      <c r="S774" s="220">
        <v>10000</v>
      </c>
      <c r="T774" s="220">
        <v>10000</v>
      </c>
    </row>
    <row r="775" spans="1:20" ht="24" customHeight="1">
      <c r="A775" s="1" t="s">
        <v>876</v>
      </c>
      <c r="B775" s="101"/>
      <c r="C775" s="101"/>
      <c r="D775" s="1" t="s">
        <v>859</v>
      </c>
      <c r="E775" s="101"/>
      <c r="F775" s="101"/>
      <c r="G775" s="101"/>
      <c r="H775" s="101"/>
      <c r="I775" s="101"/>
      <c r="J775" s="101"/>
      <c r="K775" s="101"/>
      <c r="L775" s="255">
        <v>11030</v>
      </c>
      <c r="M775" s="386">
        <v>7988</v>
      </c>
      <c r="N775" s="189">
        <v>16000</v>
      </c>
      <c r="O775" s="189">
        <v>8000</v>
      </c>
      <c r="P775" s="220">
        <v>16000</v>
      </c>
      <c r="Q775" s="220">
        <v>16000</v>
      </c>
      <c r="R775" s="220">
        <v>16000</v>
      </c>
      <c r="S775" s="220">
        <v>16000</v>
      </c>
      <c r="T775" s="220">
        <v>16000</v>
      </c>
    </row>
    <row r="776" spans="1:20" ht="24" customHeight="1">
      <c r="A776" s="1" t="s">
        <v>558</v>
      </c>
      <c r="B776" s="101"/>
      <c r="C776" s="101"/>
      <c r="D776" s="1" t="s">
        <v>262</v>
      </c>
      <c r="E776" s="101"/>
      <c r="F776" s="101"/>
      <c r="G776" s="101"/>
      <c r="H776" s="101"/>
      <c r="I776" s="101"/>
      <c r="J776" s="101"/>
      <c r="K776" s="101"/>
      <c r="L776" s="255">
        <v>689</v>
      </c>
      <c r="M776" s="386">
        <v>589</v>
      </c>
      <c r="N776" s="189">
        <v>750</v>
      </c>
      <c r="O776" s="189">
        <v>689</v>
      </c>
      <c r="P776" s="220">
        <v>750</v>
      </c>
      <c r="Q776" s="220">
        <v>750</v>
      </c>
      <c r="R776" s="220">
        <v>750</v>
      </c>
      <c r="S776" s="220">
        <v>750</v>
      </c>
      <c r="T776" s="220">
        <v>750</v>
      </c>
    </row>
    <row r="777" spans="1:20" ht="24" customHeight="1">
      <c r="A777" s="1" t="s">
        <v>557</v>
      </c>
      <c r="B777" s="101"/>
      <c r="C777" s="101"/>
      <c r="D777" s="1" t="s">
        <v>18</v>
      </c>
      <c r="E777" s="101"/>
      <c r="F777" s="101"/>
      <c r="G777" s="101"/>
      <c r="H777" s="101"/>
      <c r="I777" s="101"/>
      <c r="J777" s="101"/>
      <c r="K777" s="101"/>
      <c r="L777" s="237">
        <v>1251</v>
      </c>
      <c r="M777" s="258">
        <v>1396</v>
      </c>
      <c r="N777" s="177">
        <v>3000</v>
      </c>
      <c r="O777" s="177">
        <v>3000</v>
      </c>
      <c r="P777" s="221">
        <v>2000</v>
      </c>
      <c r="Q777" s="221">
        <v>2000</v>
      </c>
      <c r="R777" s="221">
        <v>2000</v>
      </c>
      <c r="S777" s="221">
        <v>2000</v>
      </c>
      <c r="T777" s="221">
        <v>2000</v>
      </c>
    </row>
    <row r="778" spans="1:20" ht="24" customHeight="1">
      <c r="A778" s="1" t="s">
        <v>332</v>
      </c>
      <c r="B778" s="101"/>
      <c r="C778" s="101"/>
      <c r="D778" s="338" t="s">
        <v>91</v>
      </c>
      <c r="E778" s="101"/>
      <c r="F778" s="101"/>
      <c r="G778" s="101"/>
      <c r="H778" s="101"/>
      <c r="I778" s="101"/>
      <c r="J778" s="101"/>
      <c r="K778" s="101"/>
      <c r="L778" s="237">
        <v>2289</v>
      </c>
      <c r="M778" s="258">
        <v>1354</v>
      </c>
      <c r="N778" s="177">
        <v>3980</v>
      </c>
      <c r="O778" s="177">
        <v>3980</v>
      </c>
      <c r="P778" s="221">
        <v>3980</v>
      </c>
      <c r="Q778" s="221">
        <v>3980</v>
      </c>
      <c r="R778" s="221">
        <v>3980</v>
      </c>
      <c r="S778" s="221">
        <v>3980</v>
      </c>
      <c r="T778" s="221">
        <v>3980</v>
      </c>
    </row>
    <row r="779" spans="1:20" ht="24" customHeight="1">
      <c r="A779" s="1" t="s">
        <v>333</v>
      </c>
      <c r="B779" s="101"/>
      <c r="C779" s="101"/>
      <c r="D779" s="1" t="s">
        <v>11</v>
      </c>
      <c r="E779" s="101"/>
      <c r="F779" s="101"/>
      <c r="G779" s="101"/>
      <c r="H779" s="101"/>
      <c r="I779" s="101"/>
      <c r="J779" s="101"/>
      <c r="K779" s="101"/>
      <c r="L779" s="237">
        <v>870</v>
      </c>
      <c r="M779" s="258">
        <v>1667</v>
      </c>
      <c r="N779" s="177">
        <v>1000</v>
      </c>
      <c r="O779" s="177">
        <v>1250</v>
      </c>
      <c r="P779" s="221">
        <v>1250</v>
      </c>
      <c r="Q779" s="221">
        <v>1250</v>
      </c>
      <c r="R779" s="221">
        <v>1250</v>
      </c>
      <c r="S779" s="221">
        <v>1250</v>
      </c>
      <c r="T779" s="221">
        <v>1250</v>
      </c>
    </row>
    <row r="780" spans="1:20" ht="24" customHeight="1">
      <c r="A780" s="1" t="s">
        <v>334</v>
      </c>
      <c r="B780" s="101"/>
      <c r="C780" s="101"/>
      <c r="D780" s="1" t="s">
        <v>335</v>
      </c>
      <c r="E780" s="101"/>
      <c r="F780" s="101"/>
      <c r="G780" s="101"/>
      <c r="H780" s="101"/>
      <c r="I780" s="101"/>
      <c r="J780" s="101"/>
      <c r="K780" s="101"/>
      <c r="L780" s="238">
        <v>19361</v>
      </c>
      <c r="M780" s="258">
        <v>9473</v>
      </c>
      <c r="N780" s="177">
        <v>8000</v>
      </c>
      <c r="O780" s="177">
        <v>8000</v>
      </c>
      <c r="P780" s="221">
        <v>8000</v>
      </c>
      <c r="Q780" s="221">
        <v>8000</v>
      </c>
      <c r="R780" s="221">
        <v>8000</v>
      </c>
      <c r="S780" s="221">
        <v>8000</v>
      </c>
      <c r="T780" s="221">
        <v>8000</v>
      </c>
    </row>
    <row r="781" spans="1:20" ht="24" customHeight="1">
      <c r="A781" s="1" t="s">
        <v>336</v>
      </c>
      <c r="B781" s="101"/>
      <c r="C781" s="101"/>
      <c r="D781" s="1" t="s">
        <v>12</v>
      </c>
      <c r="E781" s="101"/>
      <c r="F781" s="101"/>
      <c r="G781" s="101"/>
      <c r="H781" s="101"/>
      <c r="I781" s="101"/>
      <c r="J781" s="101"/>
      <c r="K781" s="101"/>
      <c r="L781" s="237">
        <v>5332</v>
      </c>
      <c r="M781" s="258">
        <v>9351</v>
      </c>
      <c r="N781" s="177">
        <v>12000</v>
      </c>
      <c r="O781" s="177">
        <v>12000</v>
      </c>
      <c r="P781" s="221">
        <v>9500</v>
      </c>
      <c r="Q781" s="221">
        <v>9500</v>
      </c>
      <c r="R781" s="221">
        <v>9500</v>
      </c>
      <c r="S781" s="221">
        <v>9500</v>
      </c>
      <c r="T781" s="221">
        <v>9500</v>
      </c>
    </row>
    <row r="782" spans="1:20" ht="24" customHeight="1">
      <c r="A782" s="1" t="s">
        <v>799</v>
      </c>
      <c r="B782" s="101"/>
      <c r="C782" s="101"/>
      <c r="D782" s="1" t="s">
        <v>795</v>
      </c>
      <c r="E782" s="101"/>
      <c r="F782" s="101"/>
      <c r="G782" s="101"/>
      <c r="H782" s="101"/>
      <c r="I782" s="101"/>
      <c r="J782" s="101"/>
      <c r="K782" s="101"/>
      <c r="L782" s="237">
        <v>8968</v>
      </c>
      <c r="M782" s="258">
        <v>4786</v>
      </c>
      <c r="N782" s="177">
        <v>10000</v>
      </c>
      <c r="O782" s="177">
        <v>10000</v>
      </c>
      <c r="P782" s="258">
        <v>10000</v>
      </c>
      <c r="Q782" s="221">
        <v>10000</v>
      </c>
      <c r="R782" s="221">
        <v>10000</v>
      </c>
      <c r="S782" s="221">
        <v>10000</v>
      </c>
      <c r="T782" s="221">
        <v>10000</v>
      </c>
    </row>
    <row r="783" spans="1:20" ht="24" customHeight="1">
      <c r="A783" s="1" t="s">
        <v>337</v>
      </c>
      <c r="B783" s="101"/>
      <c r="C783" s="101"/>
      <c r="D783" s="1" t="s">
        <v>16</v>
      </c>
      <c r="E783" s="101"/>
      <c r="F783" s="101"/>
      <c r="G783" s="101"/>
      <c r="H783" s="101"/>
      <c r="I783" s="101"/>
      <c r="J783" s="101"/>
      <c r="K783" s="101"/>
      <c r="L783" s="237">
        <v>775</v>
      </c>
      <c r="M783" s="258">
        <v>1157</v>
      </c>
      <c r="N783" s="177">
        <v>2000</v>
      </c>
      <c r="O783" s="177">
        <v>2000</v>
      </c>
      <c r="P783" s="258">
        <v>5600</v>
      </c>
      <c r="Q783" s="221">
        <v>2000</v>
      </c>
      <c r="R783" s="221">
        <v>2000</v>
      </c>
      <c r="S783" s="221">
        <v>2000</v>
      </c>
      <c r="T783" s="221">
        <v>2000</v>
      </c>
    </row>
    <row r="784" spans="1:20" ht="24" customHeight="1">
      <c r="A784" s="1" t="s">
        <v>338</v>
      </c>
      <c r="B784" s="101"/>
      <c r="C784" s="101"/>
      <c r="D784" s="1" t="s">
        <v>858</v>
      </c>
      <c r="E784" s="101"/>
      <c r="F784" s="101"/>
      <c r="G784" s="101"/>
      <c r="H784" s="101"/>
      <c r="I784" s="101"/>
      <c r="J784" s="101"/>
      <c r="K784" s="101"/>
      <c r="L784" s="237">
        <v>2497</v>
      </c>
      <c r="M784" s="258">
        <v>3008</v>
      </c>
      <c r="N784" s="177">
        <v>5000</v>
      </c>
      <c r="O784" s="177">
        <v>4000</v>
      </c>
      <c r="P784" s="258">
        <v>5000</v>
      </c>
      <c r="Q784" s="221">
        <v>5000</v>
      </c>
      <c r="R784" s="221">
        <v>5000</v>
      </c>
      <c r="S784" s="221">
        <v>5000</v>
      </c>
      <c r="T784" s="221">
        <v>5000</v>
      </c>
    </row>
    <row r="785" spans="1:20" ht="24" customHeight="1">
      <c r="A785" s="1" t="s">
        <v>1097</v>
      </c>
      <c r="B785" s="95"/>
      <c r="C785" s="95"/>
      <c r="D785" s="1" t="s">
        <v>882</v>
      </c>
      <c r="E785" s="95"/>
      <c r="F785" s="95"/>
      <c r="G785" s="95"/>
      <c r="H785" s="95"/>
      <c r="I785" s="95"/>
      <c r="J785" s="95"/>
      <c r="K785" s="95"/>
      <c r="L785" s="237">
        <v>380</v>
      </c>
      <c r="M785" s="258">
        <v>2680</v>
      </c>
      <c r="N785" s="188">
        <v>2233</v>
      </c>
      <c r="O785" s="188">
        <v>2233</v>
      </c>
      <c r="P785" s="358">
        <v>2233</v>
      </c>
      <c r="Q785" s="254">
        <v>1200</v>
      </c>
      <c r="R785" s="254">
        <v>1200</v>
      </c>
      <c r="S785" s="254">
        <v>1200</v>
      </c>
      <c r="T785" s="254">
        <v>1200</v>
      </c>
    </row>
    <row r="786" spans="1:20" ht="24" customHeight="1">
      <c r="A786" s="1" t="s">
        <v>339</v>
      </c>
      <c r="B786" s="101"/>
      <c r="C786" s="101"/>
      <c r="D786" s="1" t="s">
        <v>130</v>
      </c>
      <c r="E786" s="101"/>
      <c r="F786" s="101"/>
      <c r="G786" s="101"/>
      <c r="H786" s="101"/>
      <c r="I786" s="101"/>
      <c r="J786" s="101"/>
      <c r="K786" s="101"/>
      <c r="L786" s="237">
        <v>19870</v>
      </c>
      <c r="M786" s="258">
        <v>17706</v>
      </c>
      <c r="N786" s="177">
        <v>24043</v>
      </c>
      <c r="O786" s="177">
        <v>15000</v>
      </c>
      <c r="P786" s="258">
        <v>20000</v>
      </c>
      <c r="Q786" s="221">
        <v>21000</v>
      </c>
      <c r="R786" s="221">
        <v>22050</v>
      </c>
      <c r="S786" s="221">
        <v>23153</v>
      </c>
      <c r="T786" s="221">
        <v>24311</v>
      </c>
    </row>
    <row r="787" spans="1:20" ht="24" customHeight="1">
      <c r="A787" s="1" t="s">
        <v>1130</v>
      </c>
      <c r="B787" s="101"/>
      <c r="C787" s="101"/>
      <c r="D787" s="1" t="s">
        <v>1131</v>
      </c>
      <c r="E787" s="101"/>
      <c r="F787" s="101"/>
      <c r="G787" s="101"/>
      <c r="H787" s="101"/>
      <c r="I787" s="101"/>
      <c r="J787" s="101"/>
      <c r="K787" s="101"/>
      <c r="L787" s="237">
        <v>0</v>
      </c>
      <c r="M787" s="258">
        <v>0</v>
      </c>
      <c r="N787" s="177">
        <v>67000</v>
      </c>
      <c r="O787" s="177">
        <v>88495</v>
      </c>
      <c r="P787" s="258">
        <v>67000</v>
      </c>
      <c r="Q787" s="258">
        <v>0</v>
      </c>
      <c r="R787" s="221">
        <v>0</v>
      </c>
      <c r="S787" s="221">
        <v>0</v>
      </c>
      <c r="T787" s="221">
        <v>0</v>
      </c>
    </row>
    <row r="788" spans="1:20" ht="24" customHeight="1">
      <c r="A788" s="1" t="s">
        <v>867</v>
      </c>
      <c r="B788" s="101"/>
      <c r="C788" s="101"/>
      <c r="D788" s="102" t="s">
        <v>864</v>
      </c>
      <c r="E788" s="101"/>
      <c r="F788" s="101"/>
      <c r="G788" s="101"/>
      <c r="H788" s="101"/>
      <c r="I788" s="101"/>
      <c r="J788" s="101"/>
      <c r="K788" s="101"/>
      <c r="L788" s="237">
        <v>134529</v>
      </c>
      <c r="M788" s="258">
        <v>59900</v>
      </c>
      <c r="N788" s="177">
        <v>0</v>
      </c>
      <c r="O788" s="177">
        <v>0</v>
      </c>
      <c r="P788" s="221">
        <v>0</v>
      </c>
      <c r="Q788" s="258">
        <v>440000</v>
      </c>
      <c r="R788" s="258">
        <v>460000</v>
      </c>
      <c r="S788" s="258">
        <v>1100000</v>
      </c>
      <c r="T788" s="258">
        <v>0</v>
      </c>
    </row>
    <row r="789" spans="1:20" ht="24" customHeight="1">
      <c r="A789" s="1" t="s">
        <v>1148</v>
      </c>
      <c r="B789" s="101"/>
      <c r="C789" s="101"/>
      <c r="D789" s="102" t="s">
        <v>1145</v>
      </c>
      <c r="E789" s="101"/>
      <c r="F789" s="101"/>
      <c r="G789" s="101"/>
      <c r="H789" s="101"/>
      <c r="I789" s="101"/>
      <c r="J789" s="101"/>
      <c r="K789" s="101"/>
      <c r="L789" s="237">
        <v>73554</v>
      </c>
      <c r="M789" s="258">
        <v>0</v>
      </c>
      <c r="N789" s="177">
        <v>0</v>
      </c>
      <c r="O789" s="177">
        <v>0</v>
      </c>
      <c r="P789" s="221">
        <v>0</v>
      </c>
      <c r="Q789" s="221">
        <v>0</v>
      </c>
      <c r="R789" s="221">
        <v>0</v>
      </c>
      <c r="S789" s="221">
        <v>0</v>
      </c>
      <c r="T789" s="221">
        <v>0</v>
      </c>
    </row>
    <row r="790" spans="1:20" ht="24" customHeight="1">
      <c r="A790" s="101" t="s">
        <v>1016</v>
      </c>
      <c r="B790" s="103"/>
      <c r="C790" s="103"/>
      <c r="D790" s="1" t="s">
        <v>750</v>
      </c>
      <c r="E790" s="103"/>
      <c r="F790" s="103"/>
      <c r="G790" s="103"/>
      <c r="H790" s="103"/>
      <c r="I790" s="103"/>
      <c r="J790" s="103"/>
      <c r="K790" s="103"/>
      <c r="L790" s="250">
        <v>978</v>
      </c>
      <c r="M790" s="341">
        <v>236</v>
      </c>
      <c r="N790" s="185">
        <v>650</v>
      </c>
      <c r="O790" s="185">
        <v>0</v>
      </c>
      <c r="P790" s="341">
        <v>1100</v>
      </c>
      <c r="Q790" s="251">
        <v>0</v>
      </c>
      <c r="R790" s="251">
        <v>0</v>
      </c>
      <c r="S790" s="251">
        <v>0</v>
      </c>
      <c r="T790" s="251">
        <v>0</v>
      </c>
    </row>
    <row r="791" spans="1:20" ht="24" customHeight="1">
      <c r="A791" s="101" t="s">
        <v>1075</v>
      </c>
      <c r="B791" s="103"/>
      <c r="C791" s="103"/>
      <c r="D791" s="1" t="s">
        <v>247</v>
      </c>
      <c r="E791" s="103"/>
      <c r="F791" s="103"/>
      <c r="G791" s="103"/>
      <c r="H791" s="103"/>
      <c r="I791" s="103"/>
      <c r="J791" s="103"/>
      <c r="K791" s="103"/>
      <c r="L791" s="250">
        <v>0</v>
      </c>
      <c r="M791" s="341">
        <v>0</v>
      </c>
      <c r="N791" s="185">
        <v>80000</v>
      </c>
      <c r="O791" s="185">
        <v>0</v>
      </c>
      <c r="P791" s="258">
        <v>82000</v>
      </c>
      <c r="Q791" s="341">
        <v>0</v>
      </c>
      <c r="R791" s="251">
        <v>0</v>
      </c>
      <c r="S791" s="251">
        <v>0</v>
      </c>
      <c r="T791" s="251">
        <v>0</v>
      </c>
    </row>
    <row r="792" spans="1:20" ht="24" customHeight="1">
      <c r="A792" s="338" t="s">
        <v>1043</v>
      </c>
      <c r="B792" s="112"/>
      <c r="C792" s="112"/>
      <c r="D792" s="1" t="s">
        <v>1050</v>
      </c>
      <c r="E792" s="114"/>
      <c r="F792" s="112"/>
      <c r="G792" s="112"/>
      <c r="H792" s="112"/>
      <c r="I792" s="112"/>
      <c r="J792" s="112"/>
      <c r="K792" s="112"/>
      <c r="L792" s="237">
        <v>574</v>
      </c>
      <c r="M792" s="340">
        <v>12225</v>
      </c>
      <c r="N792" s="210">
        <v>34223</v>
      </c>
      <c r="O792" s="210">
        <v>50702</v>
      </c>
      <c r="P792" s="340">
        <v>68721</v>
      </c>
      <c r="Q792" s="251">
        <v>0</v>
      </c>
      <c r="R792" s="251">
        <v>0</v>
      </c>
      <c r="S792" s="251">
        <v>0</v>
      </c>
      <c r="T792" s="251">
        <v>0</v>
      </c>
    </row>
    <row r="793" spans="1:20" ht="24" customHeight="1">
      <c r="A793" s="1" t="s">
        <v>1134</v>
      </c>
      <c r="B793" s="112"/>
      <c r="C793" s="112"/>
      <c r="D793" s="1" t="s">
        <v>248</v>
      </c>
      <c r="E793" s="114"/>
      <c r="F793" s="112"/>
      <c r="G793" s="112"/>
      <c r="H793" s="112"/>
      <c r="I793" s="112"/>
      <c r="J793" s="112"/>
      <c r="K793" s="112"/>
      <c r="L793" s="237">
        <v>0</v>
      </c>
      <c r="M793" s="340">
        <v>38002</v>
      </c>
      <c r="N793" s="210">
        <v>0</v>
      </c>
      <c r="O793" s="210">
        <v>0</v>
      </c>
      <c r="P793" s="258">
        <v>100000</v>
      </c>
      <c r="Q793" s="258">
        <v>0</v>
      </c>
      <c r="R793" s="251">
        <v>0</v>
      </c>
      <c r="S793" s="251">
        <v>0</v>
      </c>
      <c r="T793" s="251">
        <v>0</v>
      </c>
    </row>
    <row r="794" spans="1:20" ht="24" customHeight="1">
      <c r="A794" s="1" t="s">
        <v>340</v>
      </c>
      <c r="B794" s="95"/>
      <c r="C794" s="95"/>
      <c r="D794" s="1" t="s">
        <v>245</v>
      </c>
      <c r="E794" s="103"/>
      <c r="F794" s="103"/>
      <c r="G794" s="103"/>
      <c r="H794" s="103"/>
      <c r="I794" s="103"/>
      <c r="J794" s="103"/>
      <c r="K794" s="112"/>
      <c r="L794" s="237">
        <v>25526</v>
      </c>
      <c r="M794" s="258">
        <v>22482</v>
      </c>
      <c r="N794" s="177">
        <v>22488</v>
      </c>
      <c r="O794" s="177">
        <v>22488</v>
      </c>
      <c r="P794" s="221">
        <v>22488</v>
      </c>
      <c r="Q794" s="237">
        <v>9370</v>
      </c>
      <c r="R794" s="237">
        <v>0</v>
      </c>
      <c r="S794" s="237">
        <v>0</v>
      </c>
      <c r="T794" s="237">
        <v>0</v>
      </c>
    </row>
    <row r="795" spans="1:20" ht="24" customHeight="1">
      <c r="A795" s="1" t="s">
        <v>341</v>
      </c>
      <c r="B795" s="95"/>
      <c r="C795" s="95"/>
      <c r="D795" s="1" t="s">
        <v>1204</v>
      </c>
      <c r="E795" s="95"/>
      <c r="F795" s="95"/>
      <c r="G795" s="95"/>
      <c r="H795" s="95"/>
      <c r="I795" s="95"/>
      <c r="J795" s="95"/>
      <c r="K795" s="95"/>
      <c r="L795" s="237">
        <v>35938</v>
      </c>
      <c r="M795" s="258">
        <v>30948</v>
      </c>
      <c r="N795" s="177">
        <v>0</v>
      </c>
      <c r="O795" s="177">
        <v>0</v>
      </c>
      <c r="P795" s="221">
        <v>0</v>
      </c>
      <c r="Q795" s="221">
        <v>0</v>
      </c>
      <c r="R795" s="221">
        <v>0</v>
      </c>
      <c r="S795" s="221">
        <v>0</v>
      </c>
      <c r="T795" s="221">
        <v>0</v>
      </c>
    </row>
    <row r="796" spans="1:20" ht="24" customHeight="1">
      <c r="A796" s="104" t="s">
        <v>342</v>
      </c>
      <c r="B796" s="104"/>
      <c r="C796" s="104"/>
      <c r="D796" s="104"/>
      <c r="E796" s="104"/>
      <c r="F796" s="104"/>
      <c r="G796" s="104"/>
      <c r="H796" s="104"/>
      <c r="I796" s="104"/>
      <c r="J796" s="104"/>
      <c r="K796" s="104"/>
      <c r="L796" s="244"/>
      <c r="M796" s="294"/>
      <c r="N796" s="181"/>
      <c r="O796" s="181"/>
      <c r="P796" s="236"/>
      <c r="Q796" s="236"/>
      <c r="R796" s="236"/>
      <c r="S796" s="236"/>
      <c r="T796" s="236"/>
    </row>
    <row r="797" spans="1:20" ht="24" customHeight="1">
      <c r="A797" s="1" t="s">
        <v>343</v>
      </c>
      <c r="B797" s="101"/>
      <c r="C797" s="101"/>
      <c r="D797" s="1" t="s">
        <v>825</v>
      </c>
      <c r="E797" s="101"/>
      <c r="F797" s="101"/>
      <c r="G797" s="101"/>
      <c r="H797" s="101"/>
      <c r="I797" s="101"/>
      <c r="J797" s="101"/>
      <c r="K797" s="101"/>
      <c r="L797" s="237">
        <v>455000</v>
      </c>
      <c r="M797" s="258">
        <v>0</v>
      </c>
      <c r="N797" s="177">
        <v>0</v>
      </c>
      <c r="O797" s="177">
        <v>0</v>
      </c>
      <c r="P797" s="221">
        <v>0</v>
      </c>
      <c r="Q797" s="221">
        <v>0</v>
      </c>
      <c r="R797" s="221">
        <v>0</v>
      </c>
      <c r="S797" s="221">
        <v>0</v>
      </c>
      <c r="T797" s="221">
        <v>0</v>
      </c>
    </row>
    <row r="798" spans="1:20" ht="24" customHeight="1">
      <c r="A798" s="1" t="s">
        <v>344</v>
      </c>
      <c r="B798" s="101"/>
      <c r="C798" s="101"/>
      <c r="D798" s="1" t="s">
        <v>874</v>
      </c>
      <c r="E798" s="101"/>
      <c r="F798" s="101"/>
      <c r="G798" s="101"/>
      <c r="H798" s="101"/>
      <c r="I798" s="101"/>
      <c r="J798" s="101"/>
      <c r="K798" s="101"/>
      <c r="L798" s="237">
        <v>18200</v>
      </c>
      <c r="M798" s="258">
        <v>0</v>
      </c>
      <c r="N798" s="177">
        <v>0</v>
      </c>
      <c r="O798" s="177">
        <v>0</v>
      </c>
      <c r="P798" s="221">
        <v>0</v>
      </c>
      <c r="Q798" s="221">
        <v>0</v>
      </c>
      <c r="R798" s="221">
        <v>0</v>
      </c>
      <c r="S798" s="221">
        <v>0</v>
      </c>
      <c r="T798" s="221">
        <v>0</v>
      </c>
    </row>
    <row r="799" spans="1:20" ht="24" customHeight="1">
      <c r="A799" s="104" t="s">
        <v>1273</v>
      </c>
      <c r="B799" s="104"/>
      <c r="C799" s="104"/>
      <c r="D799" s="104"/>
      <c r="E799" s="104"/>
      <c r="F799" s="104"/>
      <c r="G799" s="104"/>
      <c r="H799" s="104"/>
      <c r="I799" s="104"/>
      <c r="J799" s="104"/>
      <c r="K799" s="104"/>
      <c r="L799" s="244"/>
      <c r="M799" s="294"/>
      <c r="N799" s="181"/>
      <c r="O799" s="181"/>
      <c r="P799" s="236"/>
      <c r="Q799" s="236"/>
      <c r="R799" s="236"/>
      <c r="S799" s="236"/>
      <c r="T799" s="236"/>
    </row>
    <row r="800" spans="1:20" ht="24" customHeight="1">
      <c r="A800" s="1" t="s">
        <v>345</v>
      </c>
      <c r="B800" s="101"/>
      <c r="C800" s="101"/>
      <c r="D800" s="1" t="s">
        <v>825</v>
      </c>
      <c r="E800" s="101"/>
      <c r="F800" s="101"/>
      <c r="G800" s="101"/>
      <c r="H800" s="101"/>
      <c r="I800" s="101"/>
      <c r="J800" s="101"/>
      <c r="K800" s="101"/>
      <c r="L800" s="237">
        <v>130000</v>
      </c>
      <c r="M800" s="258">
        <v>135000</v>
      </c>
      <c r="N800" s="177">
        <v>140000</v>
      </c>
      <c r="O800" s="177">
        <v>140000</v>
      </c>
      <c r="P800" s="221">
        <v>150000</v>
      </c>
      <c r="Q800" s="221">
        <v>155000</v>
      </c>
      <c r="R800" s="221">
        <v>0</v>
      </c>
      <c r="S800" s="221">
        <v>0</v>
      </c>
      <c r="T800" s="221">
        <v>0</v>
      </c>
    </row>
    <row r="801" spans="1:20" ht="24" customHeight="1">
      <c r="A801" s="1" t="s">
        <v>346</v>
      </c>
      <c r="B801" s="101"/>
      <c r="C801" s="101"/>
      <c r="D801" s="1" t="s">
        <v>874</v>
      </c>
      <c r="E801" s="101"/>
      <c r="F801" s="101"/>
      <c r="G801" s="101"/>
      <c r="H801" s="101"/>
      <c r="I801" s="101"/>
      <c r="J801" s="101"/>
      <c r="K801" s="101"/>
      <c r="L801" s="237">
        <v>36233</v>
      </c>
      <c r="M801" s="258">
        <v>29668</v>
      </c>
      <c r="N801" s="177">
        <v>22850</v>
      </c>
      <c r="O801" s="177">
        <v>22850</v>
      </c>
      <c r="P801" s="221">
        <v>15710</v>
      </c>
      <c r="Q801" s="221">
        <v>8060</v>
      </c>
      <c r="R801" s="221">
        <v>0</v>
      </c>
      <c r="S801" s="221">
        <v>0</v>
      </c>
      <c r="T801" s="221">
        <v>0</v>
      </c>
    </row>
    <row r="802" spans="1:20" ht="24" customHeight="1">
      <c r="A802" s="104" t="s">
        <v>347</v>
      </c>
      <c r="B802" s="104"/>
      <c r="C802" s="104"/>
      <c r="D802" s="104"/>
      <c r="E802" s="104"/>
      <c r="F802" s="104"/>
      <c r="G802" s="104"/>
      <c r="H802" s="104"/>
      <c r="I802" s="104"/>
      <c r="J802" s="104"/>
      <c r="K802" s="104"/>
      <c r="L802" s="244"/>
      <c r="M802" s="294"/>
      <c r="N802" s="181"/>
      <c r="O802" s="181"/>
      <c r="P802" s="236"/>
      <c r="Q802" s="236"/>
      <c r="R802" s="236"/>
      <c r="S802" s="236"/>
      <c r="T802" s="236"/>
    </row>
    <row r="803" spans="1:20" ht="24" customHeight="1">
      <c r="A803" s="1" t="s">
        <v>717</v>
      </c>
      <c r="B803" s="101"/>
      <c r="C803" s="101"/>
      <c r="D803" s="1" t="s">
        <v>825</v>
      </c>
      <c r="E803" s="101"/>
      <c r="F803" s="101"/>
      <c r="G803" s="101"/>
      <c r="H803" s="101"/>
      <c r="I803" s="101"/>
      <c r="J803" s="101"/>
      <c r="K803" s="101"/>
      <c r="L803" s="237">
        <v>810000</v>
      </c>
      <c r="M803" s="258">
        <v>845000</v>
      </c>
      <c r="N803" s="177">
        <v>885000</v>
      </c>
      <c r="O803" s="177">
        <v>885000</v>
      </c>
      <c r="P803" s="221">
        <v>920000</v>
      </c>
      <c r="Q803" s="221">
        <v>960000</v>
      </c>
      <c r="R803" s="221">
        <v>1000000</v>
      </c>
      <c r="S803" s="221">
        <v>1045000</v>
      </c>
      <c r="T803" s="221">
        <v>1100000</v>
      </c>
    </row>
    <row r="804" spans="1:20" ht="24" customHeight="1">
      <c r="A804" s="1" t="s">
        <v>718</v>
      </c>
      <c r="B804" s="101"/>
      <c r="C804" s="101"/>
      <c r="D804" s="1" t="s">
        <v>874</v>
      </c>
      <c r="E804" s="101"/>
      <c r="F804" s="101"/>
      <c r="G804" s="101"/>
      <c r="H804" s="101"/>
      <c r="I804" s="101"/>
      <c r="J804" s="101"/>
      <c r="K804" s="101"/>
      <c r="L804" s="237">
        <v>323782</v>
      </c>
      <c r="M804" s="258">
        <v>289114</v>
      </c>
      <c r="N804" s="177">
        <v>252948</v>
      </c>
      <c r="O804" s="177">
        <v>252948</v>
      </c>
      <c r="P804" s="221">
        <v>215070</v>
      </c>
      <c r="Q804" s="221">
        <v>175964</v>
      </c>
      <c r="R804" s="221">
        <v>134606</v>
      </c>
      <c r="S804" s="221">
        <v>91806</v>
      </c>
      <c r="T804" s="221">
        <v>47080</v>
      </c>
    </row>
    <row r="805" spans="1:20" ht="24" customHeight="1">
      <c r="A805" s="104" t="s">
        <v>348</v>
      </c>
      <c r="B805" s="104"/>
      <c r="C805" s="104"/>
      <c r="D805" s="104"/>
      <c r="E805" s="104"/>
      <c r="F805" s="104"/>
      <c r="G805" s="104"/>
      <c r="H805" s="104"/>
      <c r="I805" s="104"/>
      <c r="J805" s="104"/>
      <c r="K805" s="104"/>
      <c r="L805" s="244"/>
      <c r="M805" s="294"/>
      <c r="N805" s="181"/>
      <c r="O805" s="181"/>
      <c r="P805" s="236"/>
      <c r="Q805" s="236"/>
      <c r="R805" s="236"/>
      <c r="S805" s="236"/>
      <c r="T805" s="236"/>
    </row>
    <row r="806" spans="1:20" ht="24" customHeight="1">
      <c r="A806" s="1" t="s">
        <v>349</v>
      </c>
      <c r="B806" s="101"/>
      <c r="C806" s="101"/>
      <c r="D806" s="1" t="s">
        <v>825</v>
      </c>
      <c r="E806" s="101"/>
      <c r="F806" s="101"/>
      <c r="G806" s="101"/>
      <c r="H806" s="101"/>
      <c r="I806" s="101"/>
      <c r="J806" s="101"/>
      <c r="K806" s="101"/>
      <c r="L806" s="237">
        <v>103619</v>
      </c>
      <c r="M806" s="258">
        <v>52832</v>
      </c>
      <c r="N806" s="177">
        <v>0</v>
      </c>
      <c r="O806" s="177">
        <v>0</v>
      </c>
      <c r="P806" s="221">
        <v>0</v>
      </c>
      <c r="Q806" s="221">
        <v>0</v>
      </c>
      <c r="R806" s="221">
        <v>0</v>
      </c>
      <c r="S806" s="221">
        <v>0</v>
      </c>
      <c r="T806" s="221">
        <v>0</v>
      </c>
    </row>
    <row r="807" spans="1:20" ht="24" customHeight="1">
      <c r="A807" s="1" t="s">
        <v>350</v>
      </c>
      <c r="B807" s="101"/>
      <c r="C807" s="101"/>
      <c r="D807" s="1" t="s">
        <v>874</v>
      </c>
      <c r="E807" s="101"/>
      <c r="F807" s="101"/>
      <c r="G807" s="101"/>
      <c r="H807" s="101"/>
      <c r="I807" s="101"/>
      <c r="J807" s="101"/>
      <c r="K807" s="101"/>
      <c r="L807" s="241">
        <v>3431</v>
      </c>
      <c r="M807" s="287">
        <v>693</v>
      </c>
      <c r="N807" s="180">
        <v>0</v>
      </c>
      <c r="O807" s="180">
        <v>0</v>
      </c>
      <c r="P807" s="242">
        <v>0</v>
      </c>
      <c r="Q807" s="242">
        <v>0</v>
      </c>
      <c r="R807" s="242">
        <v>0</v>
      </c>
      <c r="S807" s="242">
        <v>0</v>
      </c>
      <c r="T807" s="242">
        <v>0</v>
      </c>
    </row>
    <row r="808" spans="1:20" ht="24" customHeight="1">
      <c r="A808" s="627" t="s">
        <v>1317</v>
      </c>
      <c r="B808" s="627"/>
      <c r="C808" s="627"/>
      <c r="D808" s="627"/>
      <c r="E808" s="627"/>
      <c r="F808" s="627"/>
      <c r="G808" s="627"/>
      <c r="H808" s="627"/>
      <c r="I808" s="627"/>
      <c r="J808" s="627"/>
      <c r="K808" s="627"/>
      <c r="L808" s="457">
        <f>SUM(L748:L807)</f>
        <v>2646435</v>
      </c>
      <c r="M808" s="457">
        <f>SUM(M748:M807)</f>
        <v>2031246</v>
      </c>
      <c r="N808" s="454">
        <f t="shared" ref="N808:O808" si="66">SUM(N748:N807)</f>
        <v>2211427</v>
      </c>
      <c r="O808" s="454">
        <f t="shared" si="66"/>
        <v>2174657</v>
      </c>
      <c r="P808" s="457">
        <f>SUM(P748:P807)</f>
        <v>2352904</v>
      </c>
      <c r="Q808" s="457">
        <f t="shared" ref="Q808:T808" si="67">SUM(Q748:Q807)</f>
        <v>2467404</v>
      </c>
      <c r="R808" s="457">
        <f t="shared" si="67"/>
        <v>2338765</v>
      </c>
      <c r="S808" s="457">
        <f t="shared" si="67"/>
        <v>2983217</v>
      </c>
      <c r="T808" s="457">
        <f t="shared" si="67"/>
        <v>1927525</v>
      </c>
    </row>
    <row r="809" spans="1:20" ht="6.75" customHeight="1">
      <c r="A809" s="521"/>
      <c r="B809" s="522"/>
      <c r="C809" s="522"/>
      <c r="D809" s="521"/>
      <c r="E809" s="522"/>
      <c r="F809" s="522"/>
      <c r="G809" s="522"/>
      <c r="H809" s="522"/>
      <c r="I809" s="522"/>
      <c r="J809" s="522"/>
      <c r="K809" s="522"/>
      <c r="L809" s="237"/>
      <c r="M809" s="258"/>
      <c r="N809" s="177"/>
      <c r="O809" s="177"/>
      <c r="P809" s="221"/>
      <c r="Q809" s="221"/>
      <c r="R809" s="221"/>
      <c r="S809" s="221"/>
      <c r="T809" s="221"/>
    </row>
    <row r="810" spans="1:20" ht="24" customHeight="1">
      <c r="A810" s="601" t="s">
        <v>1451</v>
      </c>
      <c r="B810" s="599"/>
      <c r="C810" s="599"/>
      <c r="D810" s="601" t="s">
        <v>1404</v>
      </c>
      <c r="E810" s="599"/>
      <c r="F810" s="599"/>
      <c r="G810" s="599"/>
      <c r="H810" s="599"/>
      <c r="I810" s="599"/>
      <c r="J810" s="599"/>
      <c r="K810" s="599"/>
      <c r="L810" s="450">
        <v>0</v>
      </c>
      <c r="M810" s="451">
        <v>0</v>
      </c>
      <c r="N810" s="452">
        <v>0</v>
      </c>
      <c r="O810" s="452">
        <v>0</v>
      </c>
      <c r="P810" s="461">
        <v>0</v>
      </c>
      <c r="Q810" s="461">
        <v>0</v>
      </c>
      <c r="R810" s="461">
        <v>0</v>
      </c>
      <c r="S810" s="461">
        <v>234141</v>
      </c>
      <c r="T810" s="461">
        <v>233383</v>
      </c>
    </row>
    <row r="811" spans="1:20" ht="24" customHeight="1">
      <c r="A811" s="1" t="s">
        <v>722</v>
      </c>
      <c r="B811" s="101"/>
      <c r="C811" s="101"/>
      <c r="D811" s="1" t="s">
        <v>195</v>
      </c>
      <c r="E811" s="101"/>
      <c r="F811" s="101"/>
      <c r="G811" s="101"/>
      <c r="H811" s="101"/>
      <c r="I811" s="101"/>
      <c r="J811" s="101"/>
      <c r="K811" s="101"/>
      <c r="L811" s="329">
        <v>77675</v>
      </c>
      <c r="M811" s="595">
        <v>73875</v>
      </c>
      <c r="N811" s="596">
        <v>75125</v>
      </c>
      <c r="O811" s="596">
        <v>75125</v>
      </c>
      <c r="P811" s="597">
        <v>75675</v>
      </c>
      <c r="Q811" s="597">
        <v>73650</v>
      </c>
      <c r="R811" s="597">
        <v>74125</v>
      </c>
      <c r="S811" s="597">
        <v>69525</v>
      </c>
      <c r="T811" s="597">
        <v>0</v>
      </c>
    </row>
    <row r="812" spans="1:20" ht="24" customHeight="1">
      <c r="A812" s="627" t="s">
        <v>611</v>
      </c>
      <c r="B812" s="627"/>
      <c r="C812" s="627"/>
      <c r="D812" s="627"/>
      <c r="E812" s="627"/>
      <c r="F812" s="627"/>
      <c r="G812" s="627"/>
      <c r="H812" s="627"/>
      <c r="I812" s="627"/>
      <c r="J812" s="627"/>
      <c r="K812" s="627"/>
      <c r="L812" s="457">
        <f>L811+L810</f>
        <v>77675</v>
      </c>
      <c r="M812" s="457">
        <f>M811+M810</f>
        <v>73875</v>
      </c>
      <c r="N812" s="454">
        <f t="shared" ref="N812:O812" si="68">N811+N810</f>
        <v>75125</v>
      </c>
      <c r="O812" s="454">
        <f t="shared" si="68"/>
        <v>75125</v>
      </c>
      <c r="P812" s="457">
        <f t="shared" ref="P812:T812" si="69">P811+P810</f>
        <v>75675</v>
      </c>
      <c r="Q812" s="457">
        <f t="shared" si="69"/>
        <v>73650</v>
      </c>
      <c r="R812" s="457">
        <f t="shared" si="69"/>
        <v>74125</v>
      </c>
      <c r="S812" s="457">
        <f t="shared" si="69"/>
        <v>303666</v>
      </c>
      <c r="T812" s="457">
        <f t="shared" si="69"/>
        <v>233383</v>
      </c>
    </row>
    <row r="813" spans="1:20" ht="15" customHeight="1">
      <c r="A813" s="552"/>
      <c r="B813" s="552"/>
      <c r="C813" s="552"/>
      <c r="D813" s="552"/>
      <c r="E813" s="552"/>
      <c r="F813" s="552"/>
      <c r="G813" s="552"/>
      <c r="H813" s="552"/>
      <c r="I813" s="552"/>
      <c r="J813" s="552"/>
      <c r="K813" s="552"/>
      <c r="L813" s="551"/>
      <c r="M813" s="551"/>
      <c r="N813" s="553"/>
      <c r="O813" s="553"/>
      <c r="P813" s="551"/>
      <c r="Q813" s="551"/>
      <c r="R813" s="551"/>
      <c r="S813" s="551"/>
      <c r="T813" s="551"/>
    </row>
    <row r="814" spans="1:20" ht="24" customHeight="1">
      <c r="A814" s="400"/>
      <c r="B814" s="634" t="s">
        <v>1316</v>
      </c>
      <c r="C814" s="634"/>
      <c r="D814" s="634"/>
      <c r="E814" s="634"/>
      <c r="F814" s="634"/>
      <c r="G814" s="634"/>
      <c r="H814" s="634"/>
      <c r="I814" s="634"/>
      <c r="J814" s="634"/>
      <c r="K814" s="634"/>
      <c r="L814" s="454">
        <f>L808</f>
        <v>2646435</v>
      </c>
      <c r="M814" s="454">
        <f>M808</f>
        <v>2031246</v>
      </c>
      <c r="N814" s="454">
        <f>N808</f>
        <v>2211427</v>
      </c>
      <c r="O814" s="454">
        <f>O808</f>
        <v>2174657</v>
      </c>
      <c r="P814" s="454">
        <f>P808</f>
        <v>2352904</v>
      </c>
      <c r="Q814" s="454">
        <f>Q808</f>
        <v>2467404</v>
      </c>
      <c r="R814" s="454">
        <f>R808</f>
        <v>2338765</v>
      </c>
      <c r="S814" s="454">
        <f>S808</f>
        <v>2983217</v>
      </c>
      <c r="T814" s="454">
        <f>T808</f>
        <v>1927525</v>
      </c>
    </row>
    <row r="815" spans="1:20" ht="15" customHeight="1">
      <c r="A815" s="467"/>
      <c r="B815" s="400"/>
      <c r="C815" s="400"/>
      <c r="D815" s="400"/>
      <c r="E815" s="400"/>
      <c r="F815" s="400"/>
      <c r="G815" s="400"/>
      <c r="H815" s="400"/>
      <c r="I815" s="400"/>
      <c r="J815" s="400"/>
      <c r="K815" s="400"/>
      <c r="L815" s="200"/>
      <c r="M815" s="180"/>
      <c r="N815" s="180"/>
      <c r="O815" s="180"/>
      <c r="P815" s="180"/>
      <c r="Q815" s="180"/>
      <c r="R815" s="180"/>
      <c r="S815" s="180"/>
      <c r="T815" s="180"/>
    </row>
    <row r="816" spans="1:20" ht="24" customHeight="1">
      <c r="A816" s="467"/>
      <c r="B816" s="631" t="s">
        <v>865</v>
      </c>
      <c r="C816" s="631"/>
      <c r="D816" s="631"/>
      <c r="E816" s="631"/>
      <c r="F816" s="631"/>
      <c r="G816" s="631"/>
      <c r="H816" s="631"/>
      <c r="I816" s="631"/>
      <c r="J816" s="631"/>
      <c r="K816" s="631"/>
      <c r="L816" s="515">
        <f>L742</f>
        <v>856583</v>
      </c>
      <c r="M816" s="515">
        <f>M742</f>
        <v>575030</v>
      </c>
      <c r="N816" s="515">
        <f>N742</f>
        <v>174744</v>
      </c>
      <c r="O816" s="515">
        <f>O742</f>
        <v>174744</v>
      </c>
      <c r="P816" s="515">
        <f>P742</f>
        <v>519749</v>
      </c>
      <c r="Q816" s="515">
        <f>Q742</f>
        <v>554479</v>
      </c>
      <c r="R816" s="515">
        <f>R742</f>
        <v>674606</v>
      </c>
      <c r="S816" s="515">
        <f>S742</f>
        <v>36806</v>
      </c>
      <c r="T816" s="515">
        <f>T742</f>
        <v>1147080</v>
      </c>
    </row>
    <row r="817" spans="1:32" ht="24" customHeight="1">
      <c r="A817" s="468"/>
      <c r="B817" s="632" t="s">
        <v>1292</v>
      </c>
      <c r="C817" s="632"/>
      <c r="D817" s="632"/>
      <c r="E817" s="632"/>
      <c r="F817" s="632"/>
      <c r="G817" s="632"/>
      <c r="H817" s="632"/>
      <c r="I817" s="632"/>
      <c r="J817" s="632"/>
      <c r="K817" s="632"/>
      <c r="L817" s="466">
        <f>-L812</f>
        <v>-77675</v>
      </c>
      <c r="M817" s="466">
        <f>-M812</f>
        <v>-73875</v>
      </c>
      <c r="N817" s="466">
        <f>-N812</f>
        <v>-75125</v>
      </c>
      <c r="O817" s="466">
        <f>-O812</f>
        <v>-75125</v>
      </c>
      <c r="P817" s="466">
        <f>-P812</f>
        <v>-75675</v>
      </c>
      <c r="Q817" s="466">
        <f>-Q812</f>
        <v>-73650</v>
      </c>
      <c r="R817" s="466">
        <f>-R812</f>
        <v>-74125</v>
      </c>
      <c r="S817" s="466">
        <f>-S812</f>
        <v>-303666</v>
      </c>
      <c r="T817" s="466">
        <f>-T812</f>
        <v>-233383</v>
      </c>
    </row>
    <row r="818" spans="1:32" ht="24" customHeight="1">
      <c r="A818" s="400"/>
      <c r="B818" s="634" t="s">
        <v>1318</v>
      </c>
      <c r="C818" s="634"/>
      <c r="D818" s="634"/>
      <c r="E818" s="634"/>
      <c r="F818" s="634"/>
      <c r="G818" s="634"/>
      <c r="H818" s="634"/>
      <c r="I818" s="634"/>
      <c r="J818" s="634"/>
      <c r="K818" s="634"/>
      <c r="L818" s="454">
        <f>SUM(L816:L817)</f>
        <v>778908</v>
      </c>
      <c r="M818" s="454">
        <f>SUM(M816:M817)</f>
        <v>501155</v>
      </c>
      <c r="N818" s="454">
        <f t="shared" ref="N818:O818" si="70">SUM(N816:N817)</f>
        <v>99619</v>
      </c>
      <c r="O818" s="454">
        <f t="shared" si="70"/>
        <v>99619</v>
      </c>
      <c r="P818" s="454">
        <f>SUM(P816:P817)</f>
        <v>444074</v>
      </c>
      <c r="Q818" s="454">
        <f t="shared" ref="Q818:T818" si="71">SUM(Q816:Q817)</f>
        <v>480829</v>
      </c>
      <c r="R818" s="454">
        <f t="shared" si="71"/>
        <v>600481</v>
      </c>
      <c r="S818" s="454">
        <f t="shared" si="71"/>
        <v>-266860</v>
      </c>
      <c r="T818" s="454">
        <f t="shared" si="71"/>
        <v>913697</v>
      </c>
    </row>
    <row r="819" spans="1:32" s="95" customFormat="1" ht="15" customHeight="1">
      <c r="A819" s="158"/>
      <c r="B819" s="158"/>
      <c r="C819" s="158"/>
      <c r="D819" s="158"/>
      <c r="E819" s="158"/>
      <c r="F819" s="158"/>
      <c r="G819" s="158"/>
      <c r="H819" s="158"/>
      <c r="I819" s="158"/>
      <c r="J819" s="158"/>
      <c r="K819" s="158"/>
      <c r="L819" s="456"/>
      <c r="M819" s="456"/>
      <c r="N819" s="456"/>
      <c r="O819" s="456"/>
      <c r="P819" s="456"/>
      <c r="Q819" s="456"/>
      <c r="R819" s="456"/>
      <c r="S819" s="456"/>
      <c r="T819" s="456"/>
      <c r="U819" s="224"/>
      <c r="V819" s="224"/>
      <c r="W819" s="224"/>
      <c r="X819" s="224"/>
      <c r="Y819" s="224"/>
      <c r="Z819" s="224"/>
      <c r="AA819" s="224"/>
      <c r="AB819" s="224"/>
      <c r="AC819" s="224"/>
      <c r="AD819" s="224"/>
      <c r="AE819" s="224"/>
      <c r="AF819" s="224"/>
    </row>
    <row r="820" spans="1:32" s="95" customFormat="1" ht="24" customHeight="1">
      <c r="A820" s="158"/>
      <c r="B820" s="158"/>
      <c r="C820" s="158"/>
      <c r="D820" s="158"/>
      <c r="E820" s="158"/>
      <c r="F820" s="158"/>
      <c r="G820" s="158"/>
      <c r="H820" s="158"/>
      <c r="I820" s="158"/>
      <c r="J820" s="158"/>
      <c r="K820" s="400" t="s">
        <v>436</v>
      </c>
      <c r="L820" s="313">
        <f>L739-L808+L818</f>
        <v>-300804</v>
      </c>
      <c r="M820" s="313">
        <f>M739-M808+M818</f>
        <v>112137</v>
      </c>
      <c r="N820" s="313">
        <f>N739-N808+N818</f>
        <v>-468685</v>
      </c>
      <c r="O820" s="313">
        <f>O739-O808+O818</f>
        <v>-377360</v>
      </c>
      <c r="P820" s="313">
        <f>P739-P808+P818</f>
        <v>-152977</v>
      </c>
      <c r="Q820" s="313">
        <f>Q739-Q808+Q818</f>
        <v>162849</v>
      </c>
      <c r="R820" s="313">
        <f>R739-R808+R818</f>
        <v>471672</v>
      </c>
      <c r="S820" s="313">
        <f>S739-S808+S818</f>
        <v>-358601</v>
      </c>
      <c r="T820" s="313">
        <f>T739-T808+T818</f>
        <v>820188</v>
      </c>
      <c r="U820" s="224"/>
      <c r="V820" s="224"/>
      <c r="W820" s="224"/>
      <c r="X820" s="224"/>
      <c r="Y820" s="224"/>
      <c r="Z820" s="224"/>
      <c r="AA820" s="224"/>
      <c r="AB820" s="224"/>
      <c r="AC820" s="224"/>
      <c r="AD820" s="224"/>
      <c r="AE820" s="224"/>
      <c r="AF820" s="224"/>
    </row>
    <row r="821" spans="1:32" s="95" customFormat="1" ht="15" customHeight="1">
      <c r="A821" s="158"/>
      <c r="B821" s="158"/>
      <c r="C821" s="158"/>
      <c r="D821" s="158"/>
      <c r="E821" s="158"/>
      <c r="F821" s="158"/>
      <c r="G821" s="158"/>
      <c r="H821" s="158"/>
      <c r="I821" s="158"/>
      <c r="J821" s="158"/>
      <c r="K821" s="158"/>
      <c r="L821" s="456"/>
      <c r="M821" s="456"/>
      <c r="N821" s="456"/>
      <c r="O821" s="456"/>
      <c r="P821" s="456"/>
      <c r="Q821" s="456"/>
      <c r="R821" s="456"/>
      <c r="S821" s="456"/>
      <c r="T821" s="456"/>
      <c r="U821" s="224"/>
      <c r="V821" s="224"/>
      <c r="W821" s="224"/>
      <c r="X821" s="224"/>
      <c r="Y821" s="224"/>
      <c r="Z821" s="224"/>
      <c r="AA821" s="224"/>
      <c r="AB821" s="224"/>
      <c r="AC821" s="224"/>
      <c r="AD821" s="224"/>
      <c r="AE821" s="224"/>
      <c r="AF821" s="224"/>
    </row>
    <row r="822" spans="1:32" s="95" customFormat="1" ht="24" customHeight="1">
      <c r="A822" s="637" t="s">
        <v>782</v>
      </c>
      <c r="B822" s="637"/>
      <c r="C822" s="637"/>
      <c r="D822" s="637"/>
      <c r="E822" s="637"/>
      <c r="F822" s="637"/>
      <c r="G822" s="637"/>
      <c r="H822" s="637"/>
      <c r="I822" s="637"/>
      <c r="J822" s="637"/>
      <c r="K822" s="637"/>
      <c r="L822" s="456">
        <v>1110251</v>
      </c>
      <c r="M822" s="456">
        <v>1222388</v>
      </c>
      <c r="N822" s="456">
        <v>606819</v>
      </c>
      <c r="O822" s="456">
        <f>M822+O820</f>
        <v>845028</v>
      </c>
      <c r="P822" s="456">
        <f>O822+P820</f>
        <v>692051</v>
      </c>
      <c r="Q822" s="456">
        <f>P822+Q820</f>
        <v>854900</v>
      </c>
      <c r="R822" s="456">
        <f>Q822+R820</f>
        <v>1326572</v>
      </c>
      <c r="S822" s="456">
        <f>R822+S820</f>
        <v>967971</v>
      </c>
      <c r="T822" s="456">
        <f>S822+T820</f>
        <v>1788159</v>
      </c>
      <c r="U822" s="224"/>
      <c r="V822" s="224"/>
      <c r="W822" s="224"/>
      <c r="X822" s="224"/>
      <c r="Y822" s="224"/>
      <c r="Z822" s="224"/>
      <c r="AA822" s="224"/>
      <c r="AB822" s="224"/>
      <c r="AC822" s="224"/>
      <c r="AD822" s="224"/>
      <c r="AE822" s="224"/>
      <c r="AF822" s="224"/>
    </row>
    <row r="823" spans="1:32" s="110" customFormat="1" ht="24" customHeight="1">
      <c r="A823" s="550"/>
      <c r="B823" s="550"/>
      <c r="C823" s="550"/>
      <c r="D823" s="550"/>
      <c r="E823" s="550"/>
      <c r="F823" s="550"/>
      <c r="G823" s="550"/>
      <c r="H823" s="550"/>
      <c r="I823" s="550"/>
      <c r="J823" s="550"/>
      <c r="K823" s="550"/>
      <c r="L823" s="192">
        <f>L822/(L808+L812)</f>
        <v>0.40756467249854078</v>
      </c>
      <c r="M823" s="192">
        <f>M822/(M808+M812)</f>
        <v>0.58067350997876133</v>
      </c>
      <c r="N823" s="192">
        <f>N822/(N808+N812)</f>
        <v>0.2653860485132199</v>
      </c>
      <c r="O823" s="192">
        <f>O822/(O808+O812)</f>
        <v>0.37560439189219225</v>
      </c>
      <c r="P823" s="192">
        <f>P822/(P808+P812)</f>
        <v>0.28496128806186666</v>
      </c>
      <c r="Q823" s="192">
        <f>Q822/(Q808+Q812)</f>
        <v>0.33643519578883407</v>
      </c>
      <c r="R823" s="192">
        <f>R822/(R808+R812)</f>
        <v>0.54978552689927851</v>
      </c>
      <c r="S823" s="192">
        <f>S822/(S808+S812)</f>
        <v>0.29449511893182689</v>
      </c>
      <c r="T823" s="192">
        <f>T822/(T808+T812)</f>
        <v>0.82750353092311191</v>
      </c>
      <c r="U823" s="280"/>
      <c r="V823" s="280"/>
      <c r="W823" s="280"/>
      <c r="X823" s="280"/>
      <c r="Y823" s="280"/>
      <c r="Z823" s="280"/>
      <c r="AA823" s="280"/>
      <c r="AB823" s="280"/>
      <c r="AC823" s="280"/>
      <c r="AD823" s="280"/>
      <c r="AE823" s="280"/>
      <c r="AF823" s="280"/>
    </row>
    <row r="824" spans="1:32" ht="15" customHeight="1">
      <c r="A824" s="95"/>
      <c r="B824" s="95"/>
      <c r="C824" s="95"/>
      <c r="D824" s="95"/>
      <c r="E824" s="95"/>
      <c r="F824" s="95"/>
      <c r="G824" s="95"/>
      <c r="H824" s="95"/>
      <c r="I824" s="95"/>
      <c r="J824" s="95"/>
      <c r="K824" s="95"/>
      <c r="L824" s="290"/>
      <c r="M824" s="290"/>
      <c r="N824" s="209"/>
      <c r="O824" s="209"/>
      <c r="P824" s="291"/>
      <c r="Q824" s="291"/>
      <c r="R824" s="291"/>
      <c r="S824" s="291"/>
      <c r="T824" s="291"/>
    </row>
    <row r="825" spans="1:32" ht="24" customHeight="1">
      <c r="A825" s="176" t="s">
        <v>1378</v>
      </c>
      <c r="B825" s="95"/>
      <c r="C825" s="95"/>
      <c r="D825" s="95"/>
      <c r="E825" s="95"/>
      <c r="F825" s="95"/>
      <c r="G825" s="95"/>
      <c r="H825" s="95"/>
      <c r="I825" s="95"/>
      <c r="J825" s="95"/>
      <c r="K825" s="95"/>
      <c r="L825" s="277"/>
      <c r="M825" s="276"/>
      <c r="N825" s="198"/>
      <c r="O825" s="198"/>
      <c r="P825" s="278"/>
      <c r="Q825" s="278"/>
      <c r="R825" s="278"/>
      <c r="S825" s="278"/>
      <c r="T825" s="278"/>
    </row>
    <row r="826" spans="1:32" ht="15" customHeight="1">
      <c r="A826" s="95"/>
      <c r="B826" s="95"/>
      <c r="C826" s="95"/>
      <c r="D826" s="95"/>
      <c r="E826" s="95"/>
      <c r="F826" s="95"/>
      <c r="G826" s="95"/>
      <c r="H826" s="95"/>
      <c r="I826" s="95"/>
      <c r="J826" s="95"/>
      <c r="K826" s="95"/>
      <c r="L826" s="277"/>
      <c r="M826" s="276"/>
      <c r="N826" s="198"/>
      <c r="O826" s="198"/>
      <c r="P826" s="278"/>
      <c r="Q826" s="278"/>
      <c r="R826" s="278"/>
      <c r="S826" s="278"/>
      <c r="T826" s="278"/>
    </row>
    <row r="827" spans="1:32" ht="24" customHeight="1">
      <c r="A827" s="1" t="s">
        <v>534</v>
      </c>
      <c r="B827" s="101"/>
      <c r="C827" s="101"/>
      <c r="D827" s="115" t="s">
        <v>964</v>
      </c>
      <c r="E827" s="101"/>
      <c r="F827" s="101"/>
      <c r="G827" s="101"/>
      <c r="H827" s="101"/>
      <c r="I827" s="101"/>
      <c r="J827" s="101"/>
      <c r="K827" s="101"/>
      <c r="L827" s="450">
        <v>312671</v>
      </c>
      <c r="M827" s="451">
        <v>0</v>
      </c>
      <c r="N827" s="497">
        <v>0</v>
      </c>
      <c r="O827" s="497">
        <v>0</v>
      </c>
      <c r="P827" s="501">
        <v>0</v>
      </c>
      <c r="Q827" s="501">
        <v>0</v>
      </c>
      <c r="R827" s="501">
        <v>0</v>
      </c>
      <c r="S827" s="501">
        <v>0</v>
      </c>
      <c r="T827" s="501">
        <v>0</v>
      </c>
    </row>
    <row r="828" spans="1:32" ht="24" customHeight="1">
      <c r="A828" s="1" t="s">
        <v>962</v>
      </c>
      <c r="B828" s="101"/>
      <c r="C828" s="101"/>
      <c r="D828" s="115" t="s">
        <v>963</v>
      </c>
      <c r="E828" s="101"/>
      <c r="F828" s="101"/>
      <c r="G828" s="101"/>
      <c r="H828" s="101"/>
      <c r="I828" s="101"/>
      <c r="J828" s="101"/>
      <c r="K828" s="101"/>
      <c r="L828" s="237">
        <v>389803</v>
      </c>
      <c r="M828" s="258">
        <v>0</v>
      </c>
      <c r="N828" s="177">
        <v>0</v>
      </c>
      <c r="O828" s="177">
        <v>0</v>
      </c>
      <c r="P828" s="221">
        <v>0</v>
      </c>
      <c r="Q828" s="221">
        <v>0</v>
      </c>
      <c r="R828" s="221">
        <v>0</v>
      </c>
      <c r="S828" s="221">
        <v>0</v>
      </c>
      <c r="T828" s="221">
        <v>0</v>
      </c>
    </row>
    <row r="829" spans="1:32" ht="24" customHeight="1">
      <c r="A829" s="360" t="s">
        <v>1215</v>
      </c>
      <c r="B829" s="359"/>
      <c r="C829" s="359"/>
      <c r="D829" s="359" t="s">
        <v>1216</v>
      </c>
      <c r="E829" s="359"/>
      <c r="F829" s="359"/>
      <c r="G829" s="359"/>
      <c r="H829" s="359"/>
      <c r="I829" s="359"/>
      <c r="J829" s="359"/>
      <c r="K829" s="359"/>
      <c r="L829" s="237">
        <v>0</v>
      </c>
      <c r="M829" s="258">
        <v>2812</v>
      </c>
      <c r="N829" s="177">
        <v>1406</v>
      </c>
      <c r="O829" s="177">
        <v>0</v>
      </c>
      <c r="P829" s="258">
        <v>1406</v>
      </c>
      <c r="Q829" s="258">
        <v>0</v>
      </c>
      <c r="R829" s="258">
        <v>0</v>
      </c>
      <c r="S829" s="258">
        <v>0</v>
      </c>
      <c r="T829" s="258">
        <v>0</v>
      </c>
    </row>
    <row r="830" spans="1:32" ht="24" customHeight="1">
      <c r="A830" s="95" t="s">
        <v>1168</v>
      </c>
      <c r="B830" s="101"/>
      <c r="C830" s="101"/>
      <c r="D830" s="101" t="s">
        <v>1169</v>
      </c>
      <c r="E830" s="101"/>
      <c r="F830" s="101"/>
      <c r="G830" s="101"/>
      <c r="H830" s="101"/>
      <c r="I830" s="101"/>
      <c r="J830" s="101"/>
      <c r="K830" s="101"/>
      <c r="L830" s="237">
        <v>0</v>
      </c>
      <c r="M830" s="258">
        <v>0</v>
      </c>
      <c r="N830" s="177">
        <v>4699</v>
      </c>
      <c r="O830" s="177">
        <v>0</v>
      </c>
      <c r="P830" s="258">
        <v>4699</v>
      </c>
      <c r="Q830" s="258">
        <v>4699</v>
      </c>
      <c r="R830" s="258">
        <v>0</v>
      </c>
      <c r="S830" s="258">
        <v>0</v>
      </c>
      <c r="T830" s="258">
        <v>0</v>
      </c>
    </row>
    <row r="831" spans="1:32" ht="24" customHeight="1">
      <c r="A831" s="95" t="s">
        <v>351</v>
      </c>
      <c r="B831" s="95"/>
      <c r="C831" s="95"/>
      <c r="D831" s="95" t="s">
        <v>352</v>
      </c>
      <c r="E831" s="95"/>
      <c r="F831" s="95"/>
      <c r="G831" s="95"/>
      <c r="H831" s="95"/>
      <c r="I831" s="95"/>
      <c r="J831" s="95"/>
      <c r="K831" s="95"/>
      <c r="L831" s="237">
        <v>3003</v>
      </c>
      <c r="M831" s="258">
        <v>6006</v>
      </c>
      <c r="N831" s="177">
        <v>0</v>
      </c>
      <c r="O831" s="177">
        <v>0</v>
      </c>
      <c r="P831" s="258">
        <v>0</v>
      </c>
      <c r="Q831" s="258">
        <v>0</v>
      </c>
      <c r="R831" s="258">
        <v>0</v>
      </c>
      <c r="S831" s="258">
        <v>0</v>
      </c>
      <c r="T831" s="258">
        <v>0</v>
      </c>
    </row>
    <row r="832" spans="1:32" ht="24" customHeight="1">
      <c r="A832" s="95" t="s">
        <v>353</v>
      </c>
      <c r="B832" s="95"/>
      <c r="C832" s="95"/>
      <c r="D832" s="95" t="s">
        <v>354</v>
      </c>
      <c r="E832" s="95"/>
      <c r="F832" s="95"/>
      <c r="G832" s="95"/>
      <c r="H832" s="95"/>
      <c r="I832" s="95"/>
      <c r="J832" s="95"/>
      <c r="K832" s="95"/>
      <c r="L832" s="237">
        <v>10795</v>
      </c>
      <c r="M832" s="258">
        <v>1136</v>
      </c>
      <c r="N832" s="177">
        <v>1932</v>
      </c>
      <c r="O832" s="177">
        <v>568</v>
      </c>
      <c r="P832" s="258">
        <v>1932</v>
      </c>
      <c r="Q832" s="258">
        <v>1932</v>
      </c>
      <c r="R832" s="258">
        <v>1932</v>
      </c>
      <c r="S832" s="258">
        <v>1932</v>
      </c>
      <c r="T832" s="258">
        <v>0</v>
      </c>
    </row>
    <row r="833" spans="1:32" ht="24" customHeight="1">
      <c r="A833" s="95" t="s">
        <v>1056</v>
      </c>
      <c r="B833" s="95"/>
      <c r="C833" s="95"/>
      <c r="D833" s="95" t="s">
        <v>1057</v>
      </c>
      <c r="E833" s="95"/>
      <c r="F833" s="95"/>
      <c r="G833" s="95"/>
      <c r="H833" s="95"/>
      <c r="I833" s="95"/>
      <c r="J833" s="95"/>
      <c r="K833" s="95"/>
      <c r="L833" s="237">
        <v>32214</v>
      </c>
      <c r="M833" s="258">
        <v>14094</v>
      </c>
      <c r="N833" s="177">
        <v>4698</v>
      </c>
      <c r="O833" s="177">
        <v>2013</v>
      </c>
      <c r="P833" s="258">
        <v>4698</v>
      </c>
      <c r="Q833" s="258">
        <v>4698</v>
      </c>
      <c r="R833" s="258">
        <v>0</v>
      </c>
      <c r="S833" s="258">
        <v>0</v>
      </c>
      <c r="T833" s="258">
        <v>0</v>
      </c>
    </row>
    <row r="834" spans="1:32" ht="24" customHeight="1">
      <c r="A834" s="95" t="s">
        <v>1111</v>
      </c>
      <c r="B834" s="95"/>
      <c r="C834" s="95"/>
      <c r="D834" s="95" t="s">
        <v>1112</v>
      </c>
      <c r="E834" s="95"/>
      <c r="F834" s="95"/>
      <c r="G834" s="95"/>
      <c r="H834" s="95"/>
      <c r="I834" s="95"/>
      <c r="J834" s="95"/>
      <c r="K834" s="95"/>
      <c r="L834" s="237">
        <v>0</v>
      </c>
      <c r="M834" s="258">
        <v>0</v>
      </c>
      <c r="N834" s="177">
        <v>671</v>
      </c>
      <c r="O834" s="177">
        <v>0</v>
      </c>
      <c r="P834" s="258">
        <v>0</v>
      </c>
      <c r="Q834" s="258">
        <v>0</v>
      </c>
      <c r="R834" s="258">
        <v>0</v>
      </c>
      <c r="S834" s="258">
        <v>0</v>
      </c>
      <c r="T834" s="258">
        <v>0</v>
      </c>
    </row>
    <row r="835" spans="1:32" ht="24" customHeight="1">
      <c r="A835" s="95" t="s">
        <v>1009</v>
      </c>
      <c r="B835" s="95"/>
      <c r="C835" s="95"/>
      <c r="D835" s="95" t="s">
        <v>1010</v>
      </c>
      <c r="E835" s="95"/>
      <c r="F835" s="95"/>
      <c r="G835" s="95"/>
      <c r="H835" s="95"/>
      <c r="I835" s="95"/>
      <c r="J835" s="95"/>
      <c r="K835" s="95"/>
      <c r="L835" s="237">
        <v>769</v>
      </c>
      <c r="M835" s="258">
        <v>7690</v>
      </c>
      <c r="N835" s="177">
        <v>4358</v>
      </c>
      <c r="O835" s="177">
        <v>429</v>
      </c>
      <c r="P835" s="258">
        <v>4358</v>
      </c>
      <c r="Q835" s="258">
        <v>4358</v>
      </c>
      <c r="R835" s="258">
        <v>0</v>
      </c>
      <c r="S835" s="258">
        <v>0</v>
      </c>
      <c r="T835" s="258">
        <v>0</v>
      </c>
    </row>
    <row r="836" spans="1:32" ht="24" customHeight="1">
      <c r="A836" s="389" t="s">
        <v>1245</v>
      </c>
      <c r="B836" s="389"/>
      <c r="C836" s="389"/>
      <c r="D836" s="389" t="s">
        <v>1244</v>
      </c>
      <c r="E836" s="389"/>
      <c r="F836" s="389"/>
      <c r="G836" s="389"/>
      <c r="H836" s="389"/>
      <c r="I836" s="389"/>
      <c r="J836" s="389"/>
      <c r="K836" s="389"/>
      <c r="L836" s="237">
        <v>0</v>
      </c>
      <c r="M836" s="258">
        <v>0</v>
      </c>
      <c r="N836" s="177">
        <v>3298</v>
      </c>
      <c r="O836" s="177">
        <v>0</v>
      </c>
      <c r="P836" s="258">
        <v>0</v>
      </c>
      <c r="Q836" s="258">
        <v>0</v>
      </c>
      <c r="R836" s="258">
        <v>0</v>
      </c>
      <c r="S836" s="258">
        <v>0</v>
      </c>
      <c r="T836" s="258">
        <v>0</v>
      </c>
    </row>
    <row r="837" spans="1:32" ht="24" customHeight="1">
      <c r="A837" s="95" t="s">
        <v>1040</v>
      </c>
      <c r="B837" s="95"/>
      <c r="C837" s="95"/>
      <c r="D837" s="95" t="s">
        <v>1041</v>
      </c>
      <c r="E837" s="95"/>
      <c r="F837" s="95"/>
      <c r="G837" s="95"/>
      <c r="H837" s="95"/>
      <c r="I837" s="95"/>
      <c r="J837" s="95"/>
      <c r="K837" s="95"/>
      <c r="L837" s="237">
        <v>97162</v>
      </c>
      <c r="M837" s="258">
        <v>0</v>
      </c>
      <c r="N837" s="177">
        <v>0</v>
      </c>
      <c r="O837" s="177">
        <v>0</v>
      </c>
      <c r="P837" s="258">
        <v>0</v>
      </c>
      <c r="Q837" s="258">
        <v>0</v>
      </c>
      <c r="R837" s="258">
        <v>0</v>
      </c>
      <c r="S837" s="258">
        <v>0</v>
      </c>
      <c r="T837" s="258">
        <v>0</v>
      </c>
    </row>
    <row r="838" spans="1:32" ht="24" customHeight="1">
      <c r="A838" s="95" t="s">
        <v>1058</v>
      </c>
      <c r="B838" s="95"/>
      <c r="C838" s="95"/>
      <c r="D838" s="95" t="s">
        <v>1059</v>
      </c>
      <c r="E838" s="95"/>
      <c r="F838" s="95"/>
      <c r="G838" s="95"/>
      <c r="H838" s="95"/>
      <c r="I838" s="95"/>
      <c r="J838" s="95"/>
      <c r="K838" s="95"/>
      <c r="L838" s="237">
        <v>10000</v>
      </c>
      <c r="M838" s="258">
        <v>0</v>
      </c>
      <c r="N838" s="177">
        <v>0</v>
      </c>
      <c r="O838" s="177">
        <v>0</v>
      </c>
      <c r="P838" s="258">
        <v>0</v>
      </c>
      <c r="Q838" s="258">
        <v>0</v>
      </c>
      <c r="R838" s="258">
        <v>0</v>
      </c>
      <c r="S838" s="258">
        <v>0</v>
      </c>
      <c r="T838" s="258">
        <v>0</v>
      </c>
    </row>
    <row r="839" spans="1:32" ht="24" customHeight="1">
      <c r="A839" s="95" t="s">
        <v>1157</v>
      </c>
      <c r="B839" s="95"/>
      <c r="C839" s="95"/>
      <c r="D839" s="95" t="s">
        <v>1158</v>
      </c>
      <c r="E839" s="95"/>
      <c r="F839" s="95"/>
      <c r="G839" s="95"/>
      <c r="H839" s="95"/>
      <c r="I839" s="95"/>
      <c r="J839" s="95"/>
      <c r="K839" s="95"/>
      <c r="L839" s="237">
        <v>1133</v>
      </c>
      <c r="M839" s="258">
        <v>486</v>
      </c>
      <c r="N839" s="177">
        <v>2752</v>
      </c>
      <c r="O839" s="177">
        <v>6000</v>
      </c>
      <c r="P839" s="258">
        <v>0</v>
      </c>
      <c r="Q839" s="258">
        <v>0</v>
      </c>
      <c r="R839" s="258">
        <v>0</v>
      </c>
      <c r="S839" s="258">
        <v>0</v>
      </c>
      <c r="T839" s="258">
        <v>0</v>
      </c>
    </row>
    <row r="840" spans="1:32" ht="24" customHeight="1">
      <c r="A840" s="95" t="s">
        <v>1166</v>
      </c>
      <c r="B840" s="95"/>
      <c r="C840" s="95"/>
      <c r="D840" s="95" t="s">
        <v>1167</v>
      </c>
      <c r="E840" s="95"/>
      <c r="F840" s="95"/>
      <c r="G840" s="95"/>
      <c r="H840" s="95"/>
      <c r="I840" s="95"/>
      <c r="J840" s="95"/>
      <c r="K840" s="95"/>
      <c r="L840" s="237">
        <v>0</v>
      </c>
      <c r="M840" s="258">
        <v>0</v>
      </c>
      <c r="N840" s="177">
        <v>3522</v>
      </c>
      <c r="O840" s="177">
        <v>0</v>
      </c>
      <c r="P840" s="258">
        <v>3522</v>
      </c>
      <c r="Q840" s="258">
        <v>3522</v>
      </c>
      <c r="R840" s="258">
        <v>3522</v>
      </c>
      <c r="S840" s="258">
        <v>3522</v>
      </c>
      <c r="T840" s="258">
        <v>0</v>
      </c>
    </row>
    <row r="841" spans="1:32" ht="24" customHeight="1">
      <c r="A841" s="389" t="s">
        <v>1246</v>
      </c>
      <c r="B841" s="389"/>
      <c r="C841" s="389"/>
      <c r="D841" s="389" t="s">
        <v>1243</v>
      </c>
      <c r="E841" s="389"/>
      <c r="F841" s="389"/>
      <c r="G841" s="389"/>
      <c r="H841" s="389"/>
      <c r="I841" s="389"/>
      <c r="J841" s="389"/>
      <c r="K841" s="389"/>
      <c r="L841" s="237">
        <v>0</v>
      </c>
      <c r="M841" s="258">
        <v>0</v>
      </c>
      <c r="N841" s="177">
        <v>1377</v>
      </c>
      <c r="O841" s="177">
        <v>0</v>
      </c>
      <c r="P841" s="258">
        <v>0</v>
      </c>
      <c r="Q841" s="258">
        <v>0</v>
      </c>
      <c r="R841" s="258">
        <v>0</v>
      </c>
      <c r="S841" s="258">
        <v>0</v>
      </c>
      <c r="T841" s="258">
        <v>0</v>
      </c>
    </row>
    <row r="842" spans="1:32" ht="24" customHeight="1">
      <c r="A842" s="95" t="s">
        <v>907</v>
      </c>
      <c r="B842" s="95"/>
      <c r="C842" s="95"/>
      <c r="D842" s="95" t="s">
        <v>908</v>
      </c>
      <c r="E842" s="95"/>
      <c r="F842" s="95"/>
      <c r="G842" s="95"/>
      <c r="H842" s="95"/>
      <c r="I842" s="95"/>
      <c r="J842" s="95"/>
      <c r="K842" s="95"/>
      <c r="L842" s="237">
        <v>6615</v>
      </c>
      <c r="M842" s="258">
        <v>8820</v>
      </c>
      <c r="N842" s="177">
        <v>5145</v>
      </c>
      <c r="O842" s="177">
        <v>6615</v>
      </c>
      <c r="P842" s="258">
        <v>5145</v>
      </c>
      <c r="Q842" s="258">
        <v>5145</v>
      </c>
      <c r="R842" s="258">
        <v>0</v>
      </c>
      <c r="S842" s="258">
        <v>0</v>
      </c>
      <c r="T842" s="258">
        <v>0</v>
      </c>
    </row>
    <row r="843" spans="1:32" ht="24" customHeight="1">
      <c r="A843" s="95" t="s">
        <v>1187</v>
      </c>
      <c r="B843" s="95"/>
      <c r="C843" s="95"/>
      <c r="D843" s="95" t="s">
        <v>7</v>
      </c>
      <c r="E843" s="95"/>
      <c r="F843" s="95"/>
      <c r="G843" s="95"/>
      <c r="H843" s="95"/>
      <c r="I843" s="95"/>
      <c r="J843" s="95"/>
      <c r="K843" s="95"/>
      <c r="L843" s="285">
        <v>3426</v>
      </c>
      <c r="M843" s="287">
        <v>0</v>
      </c>
      <c r="N843" s="180">
        <v>0</v>
      </c>
      <c r="O843" s="180">
        <v>0</v>
      </c>
      <c r="P843" s="242">
        <v>0</v>
      </c>
      <c r="Q843" s="242">
        <v>0</v>
      </c>
      <c r="R843" s="242">
        <v>0</v>
      </c>
      <c r="S843" s="242">
        <v>0</v>
      </c>
      <c r="T843" s="242">
        <v>0</v>
      </c>
    </row>
    <row r="844" spans="1:32" ht="15" customHeight="1">
      <c r="A844" s="95"/>
      <c r="B844" s="95"/>
      <c r="C844" s="95"/>
      <c r="D844" s="95"/>
      <c r="E844" s="95"/>
      <c r="F844" s="95"/>
      <c r="G844" s="95"/>
      <c r="H844" s="95"/>
      <c r="I844" s="95"/>
      <c r="J844" s="95"/>
      <c r="K844" s="95"/>
      <c r="L844" s="243"/>
      <c r="M844" s="414"/>
      <c r="N844" s="181"/>
      <c r="O844" s="181"/>
      <c r="P844" s="236"/>
      <c r="Q844" s="236"/>
      <c r="R844" s="236"/>
      <c r="S844" s="236"/>
      <c r="T844" s="236"/>
    </row>
    <row r="845" spans="1:32" s="95" customFormat="1" ht="24" customHeight="1">
      <c r="A845" s="627" t="s">
        <v>1321</v>
      </c>
      <c r="B845" s="627"/>
      <c r="C845" s="627"/>
      <c r="D845" s="627"/>
      <c r="E845" s="627"/>
      <c r="F845" s="627"/>
      <c r="G845" s="627"/>
      <c r="H845" s="627"/>
      <c r="I845" s="627"/>
      <c r="J845" s="627"/>
      <c r="K845" s="627"/>
      <c r="L845" s="455">
        <f>SUM(L827:L844)</f>
        <v>867591</v>
      </c>
      <c r="M845" s="472">
        <f>SUM(M827:M844)</f>
        <v>41044</v>
      </c>
      <c r="N845" s="456">
        <f>SUM(N827:N844)</f>
        <v>33858</v>
      </c>
      <c r="O845" s="456">
        <f>SUM(O827:O844)</f>
        <v>15625</v>
      </c>
      <c r="P845" s="455">
        <f>SUM(P827:P844)</f>
        <v>25760</v>
      </c>
      <c r="Q845" s="455">
        <f>SUM(Q827:Q844)</f>
        <v>24354</v>
      </c>
      <c r="R845" s="455">
        <f>SUM(R827:R844)</f>
        <v>5454</v>
      </c>
      <c r="S845" s="455">
        <f>SUM(S827:S844)</f>
        <v>5454</v>
      </c>
      <c r="T845" s="455">
        <f>SUM(T827:T844)</f>
        <v>0</v>
      </c>
      <c r="U845" s="224"/>
      <c r="V845" s="224"/>
      <c r="W845" s="224"/>
      <c r="X845" s="224"/>
      <c r="Y845" s="224"/>
      <c r="Z845" s="224"/>
      <c r="AA845" s="224"/>
      <c r="AB845" s="224"/>
      <c r="AC845" s="224"/>
      <c r="AD845" s="224"/>
      <c r="AE845" s="224"/>
      <c r="AF845" s="224"/>
    </row>
    <row r="846" spans="1:32" ht="15" customHeight="1">
      <c r="A846" s="95"/>
      <c r="B846" s="95"/>
      <c r="C846" s="95"/>
      <c r="D846" s="95"/>
      <c r="E846" s="95"/>
      <c r="F846" s="95"/>
      <c r="G846" s="95"/>
      <c r="H846" s="95"/>
      <c r="I846" s="95"/>
      <c r="J846" s="95"/>
      <c r="K846" s="95"/>
      <c r="L846" s="487"/>
      <c r="M846" s="476"/>
      <c r="N846" s="508"/>
      <c r="O846" s="508"/>
      <c r="P846" s="509"/>
      <c r="Q846" s="509"/>
      <c r="R846" s="509"/>
      <c r="S846" s="509"/>
      <c r="T846" s="509"/>
    </row>
    <row r="847" spans="1:32" ht="24" customHeight="1">
      <c r="A847" s="1" t="s">
        <v>1162</v>
      </c>
      <c r="B847" s="95"/>
      <c r="C847" s="95"/>
      <c r="D847" s="95" t="s">
        <v>83</v>
      </c>
      <c r="E847" s="95"/>
      <c r="F847" s="95"/>
      <c r="G847" s="101"/>
      <c r="H847" s="101"/>
      <c r="I847" s="101"/>
      <c r="J847" s="101"/>
      <c r="K847" s="101"/>
      <c r="L847" s="450">
        <v>4795</v>
      </c>
      <c r="M847" s="451">
        <v>5035</v>
      </c>
      <c r="N847" s="452">
        <v>5287</v>
      </c>
      <c r="O847" s="452">
        <v>5290</v>
      </c>
      <c r="P847" s="451">
        <v>0</v>
      </c>
      <c r="Q847" s="451">
        <v>0</v>
      </c>
      <c r="R847" s="451">
        <v>0</v>
      </c>
      <c r="S847" s="451">
        <v>0</v>
      </c>
      <c r="T847" s="451">
        <v>0</v>
      </c>
    </row>
    <row r="848" spans="1:32" ht="24" customHeight="1">
      <c r="A848" s="1" t="s">
        <v>1132</v>
      </c>
      <c r="B848" s="95"/>
      <c r="C848" s="95"/>
      <c r="D848" s="95" t="s">
        <v>1133</v>
      </c>
      <c r="E848" s="95"/>
      <c r="F848" s="95"/>
      <c r="G848" s="101"/>
      <c r="H848" s="101"/>
      <c r="I848" s="101"/>
      <c r="J848" s="101"/>
      <c r="K848" s="101"/>
      <c r="L848" s="238">
        <v>267479</v>
      </c>
      <c r="M848" s="258">
        <v>0</v>
      </c>
      <c r="N848" s="177">
        <v>0</v>
      </c>
      <c r="O848" s="177">
        <v>0</v>
      </c>
      <c r="P848" s="221">
        <v>0</v>
      </c>
      <c r="Q848" s="258">
        <v>0</v>
      </c>
      <c r="R848" s="258">
        <v>0</v>
      </c>
      <c r="S848" s="258">
        <v>0</v>
      </c>
      <c r="T848" s="258">
        <v>0</v>
      </c>
    </row>
    <row r="849" spans="1:32" ht="24" customHeight="1">
      <c r="A849" s="1" t="s">
        <v>1175</v>
      </c>
      <c r="B849" s="95"/>
      <c r="C849" s="95"/>
      <c r="D849" s="95" t="s">
        <v>1176</v>
      </c>
      <c r="E849" s="95"/>
      <c r="F849" s="95"/>
      <c r="G849" s="101"/>
      <c r="H849" s="101"/>
      <c r="I849" s="101"/>
      <c r="J849" s="101"/>
      <c r="K849" s="101"/>
      <c r="L849" s="237">
        <v>0</v>
      </c>
      <c r="M849" s="258">
        <v>0</v>
      </c>
      <c r="N849" s="177">
        <v>95000</v>
      </c>
      <c r="O849" s="177">
        <v>106626</v>
      </c>
      <c r="P849" s="258">
        <v>0</v>
      </c>
      <c r="Q849" s="258">
        <v>0</v>
      </c>
      <c r="R849" s="258">
        <v>0</v>
      </c>
      <c r="S849" s="258">
        <v>0</v>
      </c>
      <c r="T849" s="258">
        <v>0</v>
      </c>
    </row>
    <row r="850" spans="1:32" ht="24" customHeight="1">
      <c r="A850" s="1" t="s">
        <v>1054</v>
      </c>
      <c r="B850" s="101"/>
      <c r="C850" s="101"/>
      <c r="D850" s="1" t="s">
        <v>1055</v>
      </c>
      <c r="E850" s="101"/>
      <c r="F850" s="101"/>
      <c r="G850" s="101"/>
      <c r="H850" s="101"/>
      <c r="I850" s="101"/>
      <c r="J850" s="101"/>
      <c r="K850" s="101"/>
      <c r="L850" s="237">
        <v>0</v>
      </c>
      <c r="M850" s="258">
        <v>0</v>
      </c>
      <c r="N850" s="177">
        <v>85000</v>
      </c>
      <c r="O850" s="177">
        <v>65077</v>
      </c>
      <c r="P850" s="258">
        <v>0</v>
      </c>
      <c r="Q850" s="258">
        <v>0</v>
      </c>
      <c r="R850" s="258">
        <v>0</v>
      </c>
      <c r="S850" s="258">
        <v>0</v>
      </c>
      <c r="T850" s="258">
        <v>0</v>
      </c>
    </row>
    <row r="851" spans="1:32" ht="24" customHeight="1">
      <c r="A851" s="1" t="s">
        <v>1164</v>
      </c>
      <c r="B851" s="101"/>
      <c r="C851" s="101"/>
      <c r="D851" s="1" t="s">
        <v>1165</v>
      </c>
      <c r="E851" s="101"/>
      <c r="F851" s="101"/>
      <c r="G851" s="101"/>
      <c r="H851" s="101"/>
      <c r="I851" s="101"/>
      <c r="J851" s="101"/>
      <c r="K851" s="101"/>
      <c r="L851" s="237">
        <v>0</v>
      </c>
      <c r="M851" s="258">
        <v>0</v>
      </c>
      <c r="N851" s="177">
        <v>0</v>
      </c>
      <c r="O851" s="177">
        <v>0</v>
      </c>
      <c r="P851" s="258">
        <v>0</v>
      </c>
      <c r="Q851" s="258">
        <v>74000</v>
      </c>
      <c r="R851" s="258">
        <v>0</v>
      </c>
      <c r="S851" s="258">
        <v>0</v>
      </c>
      <c r="T851" s="258">
        <v>0</v>
      </c>
    </row>
    <row r="852" spans="1:32" ht="24" customHeight="1">
      <c r="A852" s="1" t="s">
        <v>945</v>
      </c>
      <c r="B852" s="101"/>
      <c r="C852" s="101"/>
      <c r="D852" s="1" t="s">
        <v>946</v>
      </c>
      <c r="E852" s="101"/>
      <c r="F852" s="101"/>
      <c r="G852" s="101"/>
      <c r="H852" s="101"/>
      <c r="I852" s="101"/>
      <c r="J852" s="101"/>
      <c r="K852" s="101"/>
      <c r="L852" s="237">
        <v>6483</v>
      </c>
      <c r="M852" s="258">
        <v>0</v>
      </c>
      <c r="N852" s="177">
        <v>0</v>
      </c>
      <c r="O852" s="177">
        <v>0</v>
      </c>
      <c r="P852" s="258">
        <v>0</v>
      </c>
      <c r="Q852" s="258">
        <v>0</v>
      </c>
      <c r="R852" s="258">
        <v>0</v>
      </c>
      <c r="S852" s="221">
        <v>0</v>
      </c>
      <c r="T852" s="221">
        <v>0</v>
      </c>
    </row>
    <row r="853" spans="1:32" ht="24" customHeight="1">
      <c r="A853" s="1" t="s">
        <v>355</v>
      </c>
      <c r="B853" s="101"/>
      <c r="C853" s="101"/>
      <c r="D853" s="1" t="s">
        <v>356</v>
      </c>
      <c r="E853" s="101"/>
      <c r="F853" s="101"/>
      <c r="G853" s="101"/>
      <c r="H853" s="101"/>
      <c r="I853" s="101"/>
      <c r="J853" s="101"/>
      <c r="K853" s="101"/>
      <c r="L853" s="237">
        <v>41228</v>
      </c>
      <c r="M853" s="258">
        <v>0</v>
      </c>
      <c r="N853" s="177">
        <v>0</v>
      </c>
      <c r="O853" s="177">
        <v>0</v>
      </c>
      <c r="P853" s="258">
        <v>0</v>
      </c>
      <c r="Q853" s="258">
        <v>0</v>
      </c>
      <c r="R853" s="258">
        <v>0</v>
      </c>
      <c r="S853" s="221">
        <v>0</v>
      </c>
      <c r="T853" s="221">
        <v>0</v>
      </c>
    </row>
    <row r="854" spans="1:32" ht="24" customHeight="1">
      <c r="A854" s="1" t="s">
        <v>1163</v>
      </c>
      <c r="B854" s="101"/>
      <c r="C854" s="101"/>
      <c r="D854" s="102" t="s">
        <v>352</v>
      </c>
      <c r="E854" s="101"/>
      <c r="F854" s="101"/>
      <c r="G854" s="101"/>
      <c r="H854" s="101"/>
      <c r="I854" s="101"/>
      <c r="J854" s="101"/>
      <c r="K854" s="101"/>
      <c r="L854" s="237">
        <v>0</v>
      </c>
      <c r="M854" s="258">
        <v>0</v>
      </c>
      <c r="N854" s="177">
        <v>50000</v>
      </c>
      <c r="O854" s="177">
        <v>47274</v>
      </c>
      <c r="P854" s="258">
        <v>0</v>
      </c>
      <c r="Q854" s="258">
        <v>0</v>
      </c>
      <c r="R854" s="258">
        <v>0</v>
      </c>
      <c r="S854" s="221">
        <v>0</v>
      </c>
      <c r="T854" s="221">
        <v>0</v>
      </c>
    </row>
    <row r="855" spans="1:32" ht="24" customHeight="1">
      <c r="A855" s="1" t="s">
        <v>983</v>
      </c>
      <c r="B855" s="101"/>
      <c r="C855" s="101"/>
      <c r="D855" s="102" t="s">
        <v>982</v>
      </c>
      <c r="E855" s="101"/>
      <c r="F855" s="101"/>
      <c r="G855" s="101"/>
      <c r="H855" s="101"/>
      <c r="I855" s="101"/>
      <c r="J855" s="101"/>
      <c r="K855" s="101"/>
      <c r="L855" s="237">
        <v>0</v>
      </c>
      <c r="M855" s="258">
        <v>0</v>
      </c>
      <c r="N855" s="177">
        <v>5000</v>
      </c>
      <c r="O855" s="177">
        <v>0</v>
      </c>
      <c r="P855" s="258">
        <v>5000</v>
      </c>
      <c r="Q855" s="258">
        <v>0</v>
      </c>
      <c r="R855" s="258">
        <v>0</v>
      </c>
      <c r="S855" s="221">
        <v>0</v>
      </c>
      <c r="T855" s="221">
        <v>0</v>
      </c>
    </row>
    <row r="856" spans="1:32" ht="24" customHeight="1">
      <c r="A856" s="1" t="s">
        <v>1060</v>
      </c>
      <c r="B856" s="101"/>
      <c r="C856" s="101"/>
      <c r="D856" s="102" t="s">
        <v>1061</v>
      </c>
      <c r="E856" s="101"/>
      <c r="F856" s="101"/>
      <c r="G856" s="101"/>
      <c r="H856" s="101"/>
      <c r="I856" s="101"/>
      <c r="J856" s="101"/>
      <c r="K856" s="101"/>
      <c r="L856" s="241">
        <v>57570</v>
      </c>
      <c r="M856" s="287">
        <v>0</v>
      </c>
      <c r="N856" s="180">
        <v>0</v>
      </c>
      <c r="O856" s="180">
        <v>0</v>
      </c>
      <c r="P856" s="242">
        <v>0</v>
      </c>
      <c r="Q856" s="242">
        <v>0</v>
      </c>
      <c r="R856" s="242">
        <v>0</v>
      </c>
      <c r="S856" s="242">
        <v>0</v>
      </c>
      <c r="T856" s="242">
        <v>0</v>
      </c>
    </row>
    <row r="857" spans="1:32" ht="15" customHeight="1">
      <c r="A857" s="1"/>
      <c r="B857" s="95"/>
      <c r="C857" s="95"/>
      <c r="D857" s="95"/>
      <c r="E857" s="95"/>
      <c r="F857" s="95"/>
      <c r="G857" s="95"/>
      <c r="H857" s="95"/>
      <c r="I857" s="95"/>
      <c r="J857" s="95"/>
      <c r="K857" s="95"/>
      <c r="L857" s="243"/>
      <c r="M857" s="243"/>
      <c r="N857" s="181"/>
      <c r="O857" s="181"/>
      <c r="P857" s="236"/>
      <c r="Q857" s="236"/>
      <c r="R857" s="236"/>
      <c r="S857" s="236"/>
      <c r="T857" s="236"/>
    </row>
    <row r="858" spans="1:32" s="95" customFormat="1" ht="24" customHeight="1">
      <c r="A858" s="627" t="s">
        <v>1322</v>
      </c>
      <c r="B858" s="627"/>
      <c r="C858" s="627"/>
      <c r="D858" s="627"/>
      <c r="E858" s="627"/>
      <c r="F858" s="627"/>
      <c r="G858" s="627"/>
      <c r="H858" s="627"/>
      <c r="I858" s="627"/>
      <c r="J858" s="627"/>
      <c r="K858" s="627"/>
      <c r="L858" s="455">
        <f>SUM(L847:L857)</f>
        <v>377555</v>
      </c>
      <c r="M858" s="455">
        <f>SUM(M847:M857)</f>
        <v>5035</v>
      </c>
      <c r="N858" s="456">
        <f>SUM(N847:N857)</f>
        <v>240287</v>
      </c>
      <c r="O858" s="456">
        <f>SUM(O847:O857)</f>
        <v>224267</v>
      </c>
      <c r="P858" s="455">
        <f>SUM(P847:P857)</f>
        <v>5000</v>
      </c>
      <c r="Q858" s="455">
        <f>SUM(Q847:Q857)</f>
        <v>74000</v>
      </c>
      <c r="R858" s="455">
        <f>SUM(R847:R857)</f>
        <v>0</v>
      </c>
      <c r="S858" s="455">
        <f>SUM(S847:S857)</f>
        <v>0</v>
      </c>
      <c r="T858" s="455">
        <f>SUM(T847:T857)</f>
        <v>0</v>
      </c>
      <c r="U858" s="224"/>
      <c r="V858" s="224"/>
      <c r="W858" s="224"/>
      <c r="X858" s="224"/>
      <c r="Y858" s="224"/>
      <c r="Z858" s="224"/>
      <c r="AA858" s="224"/>
      <c r="AB858" s="224"/>
      <c r="AC858" s="224"/>
      <c r="AD858" s="224"/>
      <c r="AE858" s="224"/>
      <c r="AF858" s="224"/>
    </row>
    <row r="859" spans="1:32" s="95" customFormat="1" ht="15" customHeight="1">
      <c r="L859" s="455"/>
      <c r="M859" s="455"/>
      <c r="N859" s="456"/>
      <c r="O859" s="456"/>
      <c r="P859" s="455"/>
      <c r="Q859" s="455"/>
      <c r="R859" s="455"/>
      <c r="S859" s="455"/>
      <c r="T859" s="455"/>
      <c r="U859" s="224"/>
      <c r="V859" s="224"/>
      <c r="W859" s="224"/>
      <c r="X859" s="224"/>
      <c r="Y859" s="224"/>
      <c r="Z859" s="224"/>
      <c r="AA859" s="224"/>
      <c r="AB859" s="224"/>
      <c r="AC859" s="224"/>
      <c r="AD859" s="224"/>
      <c r="AE859" s="224"/>
      <c r="AF859" s="224"/>
    </row>
    <row r="860" spans="1:32" s="95" customFormat="1" ht="24" customHeight="1">
      <c r="K860" s="104" t="s">
        <v>436</v>
      </c>
      <c r="L860" s="259">
        <f>L845-L858</f>
        <v>490036</v>
      </c>
      <c r="M860" s="259">
        <f>M845-M858</f>
        <v>36009</v>
      </c>
      <c r="N860" s="313">
        <f>N845-N858</f>
        <v>-206429</v>
      </c>
      <c r="O860" s="313">
        <f>O845-O858</f>
        <v>-208642</v>
      </c>
      <c r="P860" s="259">
        <f>P845-P858</f>
        <v>20760</v>
      </c>
      <c r="Q860" s="259">
        <f>Q845-Q858</f>
        <v>-49646</v>
      </c>
      <c r="R860" s="259">
        <f>R845-R858</f>
        <v>5454</v>
      </c>
      <c r="S860" s="259">
        <f>S845-S858</f>
        <v>5454</v>
      </c>
      <c r="T860" s="259">
        <f>T845-T858</f>
        <v>0</v>
      </c>
      <c r="U860" s="224"/>
      <c r="V860" s="224"/>
      <c r="W860" s="224"/>
      <c r="X860" s="224"/>
      <c r="Y860" s="224"/>
      <c r="Z860" s="224"/>
      <c r="AA860" s="224"/>
      <c r="AB860" s="224"/>
      <c r="AC860" s="224"/>
      <c r="AD860" s="224"/>
      <c r="AE860" s="224"/>
      <c r="AF860" s="224"/>
    </row>
    <row r="861" spans="1:32" s="95" customFormat="1" ht="15" customHeight="1">
      <c r="L861" s="455"/>
      <c r="M861" s="455"/>
      <c r="N861" s="456"/>
      <c r="O861" s="456"/>
      <c r="P861" s="455"/>
      <c r="Q861" s="455"/>
      <c r="R861" s="455"/>
      <c r="S861" s="455"/>
      <c r="T861" s="455"/>
      <c r="U861" s="224"/>
      <c r="V861" s="224"/>
      <c r="W861" s="224"/>
      <c r="X861" s="224"/>
      <c r="Y861" s="224"/>
      <c r="Z861" s="224"/>
      <c r="AA861" s="224"/>
      <c r="AB861" s="224"/>
      <c r="AC861" s="224"/>
      <c r="AD861" s="224"/>
      <c r="AE861" s="224"/>
      <c r="AF861" s="224"/>
    </row>
    <row r="862" spans="1:32" s="95" customFormat="1" ht="24" customHeight="1">
      <c r="K862" s="106" t="s">
        <v>438</v>
      </c>
      <c r="L862" s="455">
        <v>211832</v>
      </c>
      <c r="M862" s="472">
        <v>247841</v>
      </c>
      <c r="N862" s="456">
        <v>39244</v>
      </c>
      <c r="O862" s="456">
        <f>M862+O860</f>
        <v>39199</v>
      </c>
      <c r="P862" s="455">
        <f>O862+P860</f>
        <v>59959</v>
      </c>
      <c r="Q862" s="455">
        <f>P862+Q860</f>
        <v>10313</v>
      </c>
      <c r="R862" s="455">
        <f>Q862+R860</f>
        <v>15767</v>
      </c>
      <c r="S862" s="455">
        <f>R862+S860</f>
        <v>21221</v>
      </c>
      <c r="T862" s="455">
        <f>S862+T860</f>
        <v>21221</v>
      </c>
      <c r="U862" s="224"/>
      <c r="V862" s="224"/>
      <c r="W862" s="224"/>
      <c r="X862" s="224"/>
      <c r="Y862" s="224"/>
      <c r="Z862" s="224"/>
      <c r="AA862" s="224"/>
      <c r="AB862" s="224"/>
      <c r="AC862" s="224"/>
      <c r="AD862" s="224"/>
      <c r="AE862" s="224"/>
      <c r="AF862" s="224"/>
    </row>
    <row r="863" spans="1:32" ht="15" customHeight="1">
      <c r="A863" s="95"/>
      <c r="B863" s="95"/>
      <c r="C863" s="95"/>
      <c r="D863" s="174"/>
      <c r="E863" s="95"/>
      <c r="F863" s="95"/>
      <c r="G863" s="95"/>
      <c r="H863" s="95"/>
      <c r="I863" s="95"/>
      <c r="J863" s="95"/>
      <c r="K863" s="95"/>
      <c r="L863" s="290"/>
      <c r="M863" s="290"/>
      <c r="N863" s="209"/>
      <c r="O863" s="209"/>
      <c r="P863" s="291"/>
      <c r="Q863" s="291"/>
      <c r="R863" s="291"/>
      <c r="S863" s="291"/>
      <c r="T863" s="291"/>
    </row>
    <row r="864" spans="1:32" ht="24" customHeight="1">
      <c r="A864" s="108" t="s">
        <v>1379</v>
      </c>
      <c r="B864" s="95"/>
      <c r="C864" s="95"/>
      <c r="D864" s="338"/>
      <c r="E864" s="95"/>
      <c r="F864" s="95"/>
      <c r="G864" s="95"/>
      <c r="H864" s="95"/>
      <c r="I864" s="95"/>
      <c r="J864" s="95"/>
      <c r="K864" s="95"/>
      <c r="L864" s="277"/>
      <c r="M864" s="277"/>
      <c r="N864" s="198"/>
      <c r="O864" s="198"/>
      <c r="P864" s="278"/>
      <c r="Q864" s="278"/>
      <c r="R864" s="278"/>
      <c r="S864" s="278"/>
      <c r="T864" s="278"/>
    </row>
    <row r="865" spans="1:20" ht="15" customHeight="1">
      <c r="A865" s="95"/>
      <c r="B865" s="95"/>
      <c r="C865" s="95"/>
      <c r="D865" s="95"/>
      <c r="E865" s="95"/>
      <c r="F865" s="95"/>
      <c r="G865" s="95"/>
      <c r="H865" s="95"/>
      <c r="I865" s="95"/>
      <c r="J865" s="95"/>
      <c r="K865" s="95"/>
      <c r="L865" s="277"/>
      <c r="M865" s="338"/>
      <c r="N865" s="198"/>
      <c r="O865" s="198"/>
      <c r="P865" s="278"/>
      <c r="Q865" s="278"/>
      <c r="R865" s="278"/>
      <c r="S865" s="278"/>
      <c r="T865" s="278"/>
    </row>
    <row r="866" spans="1:20" ht="24" customHeight="1">
      <c r="A866" s="613" t="s">
        <v>1463</v>
      </c>
      <c r="B866" s="612"/>
      <c r="C866" s="612"/>
      <c r="D866" s="613" t="s">
        <v>1461</v>
      </c>
      <c r="E866" s="612"/>
      <c r="F866" s="612"/>
      <c r="G866" s="612"/>
      <c r="H866" s="612"/>
      <c r="I866" s="612"/>
      <c r="J866" s="612"/>
      <c r="K866" s="612"/>
      <c r="L866" s="450">
        <v>0</v>
      </c>
      <c r="M866" s="489">
        <v>0</v>
      </c>
      <c r="N866" s="504">
        <v>0</v>
      </c>
      <c r="O866" s="504">
        <v>0</v>
      </c>
      <c r="P866" s="489">
        <v>334250</v>
      </c>
      <c r="Q866" s="507">
        <v>0</v>
      </c>
      <c r="R866" s="507">
        <v>0</v>
      </c>
      <c r="S866" s="507">
        <v>0</v>
      </c>
      <c r="T866" s="507">
        <v>0</v>
      </c>
    </row>
    <row r="867" spans="1:20" ht="24" customHeight="1">
      <c r="A867" s="1" t="s">
        <v>1124</v>
      </c>
      <c r="B867" s="101"/>
      <c r="C867" s="101"/>
      <c r="D867" s="115" t="s">
        <v>964</v>
      </c>
      <c r="E867" s="101"/>
      <c r="F867" s="101"/>
      <c r="G867" s="101"/>
      <c r="H867" s="101"/>
      <c r="I867" s="101"/>
      <c r="J867" s="101"/>
      <c r="K867" s="101"/>
      <c r="L867" s="328">
        <v>81815</v>
      </c>
      <c r="M867" s="292">
        <v>0</v>
      </c>
      <c r="N867" s="569">
        <v>0</v>
      </c>
      <c r="O867" s="569">
        <v>0</v>
      </c>
      <c r="P867" s="292">
        <v>0</v>
      </c>
      <c r="Q867" s="293">
        <v>0</v>
      </c>
      <c r="R867" s="293">
        <v>0</v>
      </c>
      <c r="S867" s="293">
        <v>0</v>
      </c>
      <c r="T867" s="293">
        <v>0</v>
      </c>
    </row>
    <row r="868" spans="1:20" ht="24" customHeight="1">
      <c r="A868" s="1" t="s">
        <v>735</v>
      </c>
      <c r="B868" s="95"/>
      <c r="C868" s="95"/>
      <c r="D868" s="4" t="s">
        <v>736</v>
      </c>
      <c r="E868" s="95"/>
      <c r="F868" s="95"/>
      <c r="G868" s="95"/>
      <c r="H868" s="95"/>
      <c r="I868" s="95"/>
      <c r="J868" s="95"/>
      <c r="K868" s="95"/>
      <c r="L868" s="237">
        <v>88828</v>
      </c>
      <c r="M868" s="258">
        <v>83523</v>
      </c>
      <c r="N868" s="177">
        <v>90000</v>
      </c>
      <c r="O868" s="177">
        <v>10000</v>
      </c>
      <c r="P868" s="258">
        <v>90000</v>
      </c>
      <c r="Q868" s="221">
        <v>90000</v>
      </c>
      <c r="R868" s="221">
        <v>90000</v>
      </c>
      <c r="S868" s="221">
        <v>90000</v>
      </c>
      <c r="T868" s="221">
        <v>90000</v>
      </c>
    </row>
    <row r="869" spans="1:20" ht="24" customHeight="1">
      <c r="A869" s="1" t="s">
        <v>737</v>
      </c>
      <c r="B869" s="95"/>
      <c r="C869" s="95"/>
      <c r="D869" s="4" t="s">
        <v>738</v>
      </c>
      <c r="E869" s="95"/>
      <c r="F869" s="95"/>
      <c r="G869" s="95"/>
      <c r="H869" s="95"/>
      <c r="I869" s="95"/>
      <c r="J869" s="95"/>
      <c r="K869" s="95"/>
      <c r="L869" s="237">
        <v>143949</v>
      </c>
      <c r="M869" s="258">
        <v>129116</v>
      </c>
      <c r="N869" s="177">
        <v>145000</v>
      </c>
      <c r="O869" s="177">
        <v>75000</v>
      </c>
      <c r="P869" s="258">
        <v>145000</v>
      </c>
      <c r="Q869" s="258">
        <v>145000</v>
      </c>
      <c r="R869" s="258">
        <v>145000</v>
      </c>
      <c r="S869" s="258">
        <v>145000</v>
      </c>
      <c r="T869" s="258">
        <v>145000</v>
      </c>
    </row>
    <row r="870" spans="1:20" ht="24" customHeight="1">
      <c r="A870" s="1" t="s">
        <v>739</v>
      </c>
      <c r="B870" s="95"/>
      <c r="C870" s="95"/>
      <c r="D870" s="4" t="s">
        <v>861</v>
      </c>
      <c r="E870" s="95"/>
      <c r="F870" s="95"/>
      <c r="G870" s="95"/>
      <c r="H870" s="95"/>
      <c r="I870" s="95"/>
      <c r="J870" s="95"/>
      <c r="K870" s="95"/>
      <c r="L870" s="237">
        <v>318981</v>
      </c>
      <c r="M870" s="258">
        <v>272906</v>
      </c>
      <c r="N870" s="177">
        <v>370000</v>
      </c>
      <c r="O870" s="177">
        <v>230000</v>
      </c>
      <c r="P870" s="258">
        <v>370000</v>
      </c>
      <c r="Q870" s="258">
        <v>370000</v>
      </c>
      <c r="R870" s="258">
        <v>370000</v>
      </c>
      <c r="S870" s="258">
        <v>370000</v>
      </c>
      <c r="T870" s="258">
        <v>370000</v>
      </c>
    </row>
    <row r="871" spans="1:20" ht="24" customHeight="1">
      <c r="A871" s="1" t="s">
        <v>358</v>
      </c>
      <c r="B871" s="95"/>
      <c r="C871" s="95"/>
      <c r="D871" s="1" t="s">
        <v>359</v>
      </c>
      <c r="E871" s="95"/>
      <c r="F871" s="95"/>
      <c r="G871" s="95"/>
      <c r="H871" s="95"/>
      <c r="I871" s="95"/>
      <c r="J871" s="95"/>
      <c r="K871" s="95"/>
      <c r="L871" s="237">
        <v>27397</v>
      </c>
      <c r="M871" s="258">
        <v>42396</v>
      </c>
      <c r="N871" s="177">
        <v>45000</v>
      </c>
      <c r="O871" s="177">
        <v>4033</v>
      </c>
      <c r="P871" s="258">
        <v>45000</v>
      </c>
      <c r="Q871" s="258">
        <v>45000</v>
      </c>
      <c r="R871" s="258">
        <v>45000</v>
      </c>
      <c r="S871" s="258">
        <v>45000</v>
      </c>
      <c r="T871" s="258">
        <v>45000</v>
      </c>
    </row>
    <row r="872" spans="1:20" ht="24" customHeight="1">
      <c r="A872" s="1" t="s">
        <v>361</v>
      </c>
      <c r="B872" s="101"/>
      <c r="C872" s="101"/>
      <c r="D872" s="628" t="s">
        <v>6</v>
      </c>
      <c r="E872" s="628"/>
      <c r="F872" s="628"/>
      <c r="G872" s="628"/>
      <c r="H872" s="628"/>
      <c r="I872" s="628"/>
      <c r="J872" s="628"/>
      <c r="K872" s="628"/>
      <c r="L872" s="237">
        <v>1534</v>
      </c>
      <c r="M872" s="258">
        <v>1333</v>
      </c>
      <c r="N872" s="177">
        <v>1300</v>
      </c>
      <c r="O872" s="177">
        <v>250</v>
      </c>
      <c r="P872" s="258">
        <v>250</v>
      </c>
      <c r="Q872" s="258">
        <v>1000</v>
      </c>
      <c r="R872" s="258">
        <v>1000</v>
      </c>
      <c r="S872" s="258">
        <v>1000</v>
      </c>
      <c r="T872" s="258">
        <v>1000</v>
      </c>
    </row>
    <row r="873" spans="1:20" ht="24" customHeight="1">
      <c r="A873" s="1" t="s">
        <v>546</v>
      </c>
      <c r="B873" s="101"/>
      <c r="C873" s="101"/>
      <c r="D873" s="101" t="s">
        <v>61</v>
      </c>
      <c r="E873" s="101"/>
      <c r="F873" s="101"/>
      <c r="G873" s="101"/>
      <c r="H873" s="101"/>
      <c r="I873" s="101"/>
      <c r="J873" s="101"/>
      <c r="K873" s="101"/>
      <c r="L873" s="238">
        <v>23137</v>
      </c>
      <c r="M873" s="258">
        <v>14147</v>
      </c>
      <c r="N873" s="177">
        <v>0</v>
      </c>
      <c r="O873" s="177">
        <v>5040</v>
      </c>
      <c r="P873" s="258">
        <v>0</v>
      </c>
      <c r="Q873" s="258">
        <v>0</v>
      </c>
      <c r="R873" s="258">
        <v>0</v>
      </c>
      <c r="S873" s="258">
        <v>0</v>
      </c>
      <c r="T873" s="258">
        <v>0</v>
      </c>
    </row>
    <row r="874" spans="1:20" ht="24" customHeight="1">
      <c r="A874" s="1" t="s">
        <v>362</v>
      </c>
      <c r="B874" s="95"/>
      <c r="C874" s="95"/>
      <c r="D874" s="1" t="s">
        <v>210</v>
      </c>
      <c r="E874" s="95"/>
      <c r="F874" s="95"/>
      <c r="G874" s="95"/>
      <c r="H874" s="95"/>
      <c r="I874" s="95"/>
      <c r="J874" s="95"/>
      <c r="K874" s="95"/>
      <c r="L874" s="237">
        <v>53208</v>
      </c>
      <c r="M874" s="245">
        <v>57539</v>
      </c>
      <c r="N874" s="178">
        <v>64216</v>
      </c>
      <c r="O874" s="178">
        <v>55000</v>
      </c>
      <c r="P874" s="245">
        <v>66209</v>
      </c>
      <c r="Q874" s="245">
        <v>68281</v>
      </c>
      <c r="R874" s="245">
        <v>70436</v>
      </c>
      <c r="S874" s="245">
        <v>72678</v>
      </c>
      <c r="T874" s="245">
        <v>75009</v>
      </c>
    </row>
    <row r="875" spans="1:20" ht="24" customHeight="1">
      <c r="A875" s="1" t="s">
        <v>537</v>
      </c>
      <c r="B875" s="95"/>
      <c r="C875" s="95"/>
      <c r="D875" s="1" t="s">
        <v>719</v>
      </c>
      <c r="E875" s="95"/>
      <c r="F875" s="95"/>
      <c r="G875" s="95"/>
      <c r="H875" s="95"/>
      <c r="I875" s="95"/>
      <c r="J875" s="95"/>
      <c r="K875" s="95"/>
      <c r="L875" s="237">
        <v>15714</v>
      </c>
      <c r="M875" s="245">
        <v>18259</v>
      </c>
      <c r="N875" s="178">
        <v>17500</v>
      </c>
      <c r="O875" s="178">
        <v>1588</v>
      </c>
      <c r="P875" s="245">
        <v>17500</v>
      </c>
      <c r="Q875" s="245">
        <v>17500</v>
      </c>
      <c r="R875" s="245">
        <v>17500</v>
      </c>
      <c r="S875" s="245">
        <v>17500</v>
      </c>
      <c r="T875" s="245">
        <v>17500</v>
      </c>
    </row>
    <row r="876" spans="1:20" ht="24" customHeight="1">
      <c r="A876" s="1" t="s">
        <v>752</v>
      </c>
      <c r="B876" s="95"/>
      <c r="C876" s="95"/>
      <c r="D876" s="1" t="s">
        <v>360</v>
      </c>
      <c r="E876" s="95"/>
      <c r="F876" s="95"/>
      <c r="G876" s="95"/>
      <c r="H876" s="95"/>
      <c r="I876" s="95"/>
      <c r="J876" s="95"/>
      <c r="K876" s="95"/>
      <c r="L876" s="237">
        <v>118141</v>
      </c>
      <c r="M876" s="258">
        <v>124328</v>
      </c>
      <c r="N876" s="177">
        <v>120000</v>
      </c>
      <c r="O876" s="177">
        <v>0</v>
      </c>
      <c r="P876" s="258">
        <v>120000</v>
      </c>
      <c r="Q876" s="258">
        <v>120000</v>
      </c>
      <c r="R876" s="258">
        <v>120000</v>
      </c>
      <c r="S876" s="258">
        <v>120000</v>
      </c>
      <c r="T876" s="258">
        <v>120000</v>
      </c>
    </row>
    <row r="877" spans="1:20" ht="24" customHeight="1">
      <c r="A877" s="1" t="s">
        <v>363</v>
      </c>
      <c r="B877" s="95"/>
      <c r="C877" s="95"/>
      <c r="D877" s="1" t="s">
        <v>862</v>
      </c>
      <c r="E877" s="95"/>
      <c r="F877" s="95"/>
      <c r="G877" s="95"/>
      <c r="H877" s="95"/>
      <c r="I877" s="95"/>
      <c r="J877" s="95"/>
      <c r="K877" s="95"/>
      <c r="L877" s="239">
        <v>14577</v>
      </c>
      <c r="M877" s="245">
        <v>18154</v>
      </c>
      <c r="N877" s="178">
        <v>20000</v>
      </c>
      <c r="O877" s="178">
        <v>4172</v>
      </c>
      <c r="P877" s="245">
        <v>15000</v>
      </c>
      <c r="Q877" s="245">
        <v>15000</v>
      </c>
      <c r="R877" s="245">
        <v>15000</v>
      </c>
      <c r="S877" s="245">
        <v>15000</v>
      </c>
      <c r="T877" s="245">
        <v>15000</v>
      </c>
    </row>
    <row r="878" spans="1:20" ht="24" customHeight="1">
      <c r="A878" s="1" t="s">
        <v>364</v>
      </c>
      <c r="B878" s="95"/>
      <c r="C878" s="95"/>
      <c r="D878" s="1" t="s">
        <v>7</v>
      </c>
      <c r="E878" s="95"/>
      <c r="F878" s="95"/>
      <c r="G878" s="95"/>
      <c r="H878" s="95"/>
      <c r="I878" s="95"/>
      <c r="J878" s="95"/>
      <c r="K878" s="95"/>
      <c r="L878" s="241">
        <v>7080</v>
      </c>
      <c r="M878" s="287">
        <v>5150</v>
      </c>
      <c r="N878" s="180">
        <v>5000</v>
      </c>
      <c r="O878" s="180">
        <v>5000</v>
      </c>
      <c r="P878" s="287">
        <v>5000</v>
      </c>
      <c r="Q878" s="242">
        <v>5000</v>
      </c>
      <c r="R878" s="242">
        <v>5000</v>
      </c>
      <c r="S878" s="242">
        <v>5000</v>
      </c>
      <c r="T878" s="242">
        <v>5000</v>
      </c>
    </row>
    <row r="879" spans="1:20" ht="24" customHeight="1">
      <c r="A879" s="627" t="s">
        <v>1323</v>
      </c>
      <c r="B879" s="627"/>
      <c r="C879" s="627"/>
      <c r="D879" s="627"/>
      <c r="E879" s="627"/>
      <c r="F879" s="627"/>
      <c r="G879" s="627"/>
      <c r="H879" s="627"/>
      <c r="I879" s="627"/>
      <c r="J879" s="627"/>
      <c r="K879" s="627"/>
      <c r="L879" s="457">
        <f>SUM(L866:L878)</f>
        <v>894361</v>
      </c>
      <c r="M879" s="457">
        <f>SUM(M866:M878)</f>
        <v>766851</v>
      </c>
      <c r="N879" s="454">
        <f t="shared" ref="N879:O879" si="72">SUM(N866:N878)</f>
        <v>878016</v>
      </c>
      <c r="O879" s="454">
        <f t="shared" si="72"/>
        <v>390083</v>
      </c>
      <c r="P879" s="457">
        <f>SUM(P866:P878)</f>
        <v>1208209</v>
      </c>
      <c r="Q879" s="457">
        <f t="shared" ref="Q879:T879" si="73">SUM(Q866:Q878)</f>
        <v>876781</v>
      </c>
      <c r="R879" s="457">
        <f t="shared" si="73"/>
        <v>878936</v>
      </c>
      <c r="S879" s="457">
        <f t="shared" si="73"/>
        <v>881178</v>
      </c>
      <c r="T879" s="457">
        <f t="shared" si="73"/>
        <v>883509</v>
      </c>
    </row>
    <row r="880" spans="1:20" ht="6.95" customHeight="1">
      <c r="A880" s="521"/>
      <c r="B880" s="523"/>
      <c r="C880" s="523"/>
      <c r="D880" s="521"/>
      <c r="E880" s="523"/>
      <c r="F880" s="523"/>
      <c r="G880" s="523"/>
      <c r="H880" s="523"/>
      <c r="I880" s="523"/>
      <c r="J880" s="523"/>
      <c r="K880" s="523"/>
      <c r="L880" s="237"/>
      <c r="M880" s="258"/>
      <c r="N880" s="177"/>
      <c r="O880" s="177"/>
      <c r="P880" s="258"/>
      <c r="Q880" s="221"/>
      <c r="R880" s="221"/>
      <c r="S880" s="221"/>
      <c r="T880" s="221"/>
    </row>
    <row r="881" spans="1:32" ht="24" customHeight="1">
      <c r="A881" s="1" t="s">
        <v>365</v>
      </c>
      <c r="B881" s="101"/>
      <c r="C881" s="101"/>
      <c r="D881" s="1" t="s">
        <v>240</v>
      </c>
      <c r="E881" s="101"/>
      <c r="F881" s="101"/>
      <c r="G881" s="101"/>
      <c r="H881" s="101"/>
      <c r="I881" s="101"/>
      <c r="J881" s="101"/>
      <c r="K881" s="101"/>
      <c r="L881" s="482">
        <v>1274699</v>
      </c>
      <c r="M881" s="483">
        <v>1410988</v>
      </c>
      <c r="N881" s="499">
        <v>1369284</v>
      </c>
      <c r="O881" s="499">
        <v>1596578</v>
      </c>
      <c r="P881" s="483">
        <v>1434849</v>
      </c>
      <c r="Q881" s="483">
        <v>1972210</v>
      </c>
      <c r="R881" s="483">
        <v>2025209</v>
      </c>
      <c r="S881" s="483">
        <v>2097101</v>
      </c>
      <c r="T881" s="483">
        <v>2178263</v>
      </c>
    </row>
    <row r="882" spans="1:32" ht="24" customHeight="1">
      <c r="A882" s="627" t="s">
        <v>604</v>
      </c>
      <c r="B882" s="627"/>
      <c r="C882" s="627"/>
      <c r="D882" s="627"/>
      <c r="E882" s="627"/>
      <c r="F882" s="627"/>
      <c r="G882" s="627"/>
      <c r="H882" s="627"/>
      <c r="I882" s="627"/>
      <c r="J882" s="627"/>
      <c r="K882" s="627"/>
      <c r="L882" s="457">
        <f>SUM(L881)</f>
        <v>1274699</v>
      </c>
      <c r="M882" s="457">
        <f>SUM(M881)</f>
        <v>1410988</v>
      </c>
      <c r="N882" s="454">
        <f t="shared" ref="N882:O882" si="74">SUM(N881)</f>
        <v>1369284</v>
      </c>
      <c r="O882" s="454">
        <f t="shared" si="74"/>
        <v>1596578</v>
      </c>
      <c r="P882" s="453">
        <f>SUM(P881)</f>
        <v>1434849</v>
      </c>
      <c r="Q882" s="453">
        <f t="shared" ref="Q882:T882" si="75">SUM(Q881)</f>
        <v>1972210</v>
      </c>
      <c r="R882" s="453">
        <f t="shared" si="75"/>
        <v>2025209</v>
      </c>
      <c r="S882" s="453">
        <f t="shared" si="75"/>
        <v>2097101</v>
      </c>
      <c r="T882" s="453">
        <f t="shared" si="75"/>
        <v>2178263</v>
      </c>
    </row>
    <row r="883" spans="1:32" ht="15" customHeight="1">
      <c r="A883" s="95"/>
      <c r="B883" s="95"/>
      <c r="C883" s="95"/>
      <c r="D883" s="95"/>
      <c r="E883" s="95"/>
      <c r="F883" s="95"/>
      <c r="G883" s="95"/>
      <c r="H883" s="95"/>
      <c r="I883" s="95"/>
      <c r="J883" s="95"/>
      <c r="K883" s="95"/>
      <c r="L883" s="280"/>
      <c r="M883" s="280"/>
      <c r="N883" s="388"/>
      <c r="O883" s="388"/>
      <c r="P883" s="608"/>
      <c r="Q883" s="294"/>
      <c r="R883" s="294"/>
      <c r="S883" s="294"/>
      <c r="T883" s="294"/>
    </row>
    <row r="884" spans="1:32" s="95" customFormat="1" ht="24" customHeight="1">
      <c r="A884" s="627" t="s">
        <v>1339</v>
      </c>
      <c r="B884" s="627"/>
      <c r="C884" s="627"/>
      <c r="D884" s="627"/>
      <c r="E884" s="627"/>
      <c r="F884" s="627"/>
      <c r="G884" s="627"/>
      <c r="H884" s="627"/>
      <c r="I884" s="627"/>
      <c r="J884" s="627"/>
      <c r="K884" s="627"/>
      <c r="L884" s="455">
        <f>L879+L882</f>
        <v>2169060</v>
      </c>
      <c r="M884" s="455">
        <f>M879+M882</f>
        <v>2177839</v>
      </c>
      <c r="N884" s="456">
        <f>N879+N882</f>
        <v>2247300</v>
      </c>
      <c r="O884" s="456">
        <f>O879+O882</f>
        <v>1986661</v>
      </c>
      <c r="P884" s="472">
        <f>P879+P882</f>
        <v>2643058</v>
      </c>
      <c r="Q884" s="472">
        <f>Q879+Q882</f>
        <v>2848991</v>
      </c>
      <c r="R884" s="472">
        <f>R879+R882</f>
        <v>2904145</v>
      </c>
      <c r="S884" s="472">
        <f>S879+S882</f>
        <v>2978279</v>
      </c>
      <c r="T884" s="472">
        <f>T879+T882</f>
        <v>3061772</v>
      </c>
      <c r="U884" s="224"/>
      <c r="V884" s="224"/>
      <c r="W884" s="224"/>
      <c r="X884" s="224"/>
      <c r="Y884" s="224"/>
      <c r="Z884" s="224"/>
      <c r="AA884" s="224"/>
      <c r="AB884" s="224"/>
      <c r="AC884" s="224"/>
      <c r="AD884" s="224"/>
      <c r="AE884" s="224"/>
      <c r="AF884" s="224"/>
    </row>
    <row r="885" spans="1:32" s="390" customFormat="1" ht="15" customHeight="1">
      <c r="A885" s="339"/>
      <c r="B885" s="339"/>
      <c r="K885" s="391"/>
      <c r="L885" s="491"/>
      <c r="M885" s="491"/>
      <c r="N885" s="511"/>
      <c r="O885" s="511"/>
      <c r="P885" s="491"/>
      <c r="Q885" s="491"/>
      <c r="R885" s="491"/>
      <c r="S885" s="491"/>
      <c r="T885" s="491"/>
      <c r="U885" s="393"/>
      <c r="V885" s="393"/>
      <c r="W885" s="393"/>
      <c r="X885" s="393"/>
      <c r="Y885" s="393"/>
      <c r="Z885" s="393"/>
      <c r="AA885" s="393"/>
      <c r="AB885" s="393"/>
      <c r="AC885" s="393"/>
      <c r="AD885" s="393"/>
      <c r="AE885" s="393"/>
      <c r="AF885" s="393"/>
    </row>
    <row r="886" spans="1:32" ht="24" customHeight="1">
      <c r="A886" s="104" t="s">
        <v>483</v>
      </c>
      <c r="B886" s="95"/>
      <c r="C886" s="95"/>
      <c r="D886" s="95"/>
      <c r="E886" s="95"/>
      <c r="F886" s="95"/>
      <c r="G886" s="95"/>
      <c r="H886" s="95"/>
      <c r="I886" s="95"/>
      <c r="J886" s="95"/>
      <c r="K886" s="95"/>
      <c r="L886" s="487"/>
      <c r="M886" s="487"/>
      <c r="N886" s="508"/>
      <c r="O886" s="508"/>
      <c r="P886" s="490"/>
      <c r="Q886" s="490"/>
      <c r="R886" s="490"/>
      <c r="S886" s="490"/>
      <c r="T886" s="490"/>
    </row>
    <row r="887" spans="1:32" ht="24" customHeight="1">
      <c r="A887" s="1" t="s">
        <v>366</v>
      </c>
      <c r="B887" s="101"/>
      <c r="C887" s="101"/>
      <c r="D887" s="1" t="s">
        <v>747</v>
      </c>
      <c r="E887" s="101"/>
      <c r="F887" s="101"/>
      <c r="G887" s="101"/>
      <c r="H887" s="101"/>
      <c r="I887" s="101"/>
      <c r="J887" s="101"/>
      <c r="K887" s="101"/>
      <c r="L887" s="450">
        <v>485017</v>
      </c>
      <c r="M887" s="451">
        <v>539106</v>
      </c>
      <c r="N887" s="452">
        <v>601936</v>
      </c>
      <c r="O887" s="452">
        <v>590000</v>
      </c>
      <c r="P887" s="451">
        <v>659709</v>
      </c>
      <c r="Q887" s="451">
        <v>674552</v>
      </c>
      <c r="R887" s="451">
        <v>691416</v>
      </c>
      <c r="S887" s="451">
        <v>712158</v>
      </c>
      <c r="T887" s="451">
        <v>733523</v>
      </c>
    </row>
    <row r="888" spans="1:32" ht="24" customHeight="1">
      <c r="A888" s="1" t="s">
        <v>367</v>
      </c>
      <c r="B888" s="95"/>
      <c r="C888" s="95"/>
      <c r="D888" s="1" t="s">
        <v>67</v>
      </c>
      <c r="E888" s="95"/>
      <c r="F888" s="95"/>
      <c r="G888" s="95"/>
      <c r="H888" s="95"/>
      <c r="I888" s="95"/>
      <c r="J888" s="95"/>
      <c r="K888" s="95"/>
      <c r="L888" s="237">
        <v>49603</v>
      </c>
      <c r="M888" s="245">
        <v>48917</v>
      </c>
      <c r="N888" s="178">
        <v>59000</v>
      </c>
      <c r="O888" s="178">
        <v>15000</v>
      </c>
      <c r="P888" s="245">
        <v>62500</v>
      </c>
      <c r="Q888" s="245">
        <v>61000</v>
      </c>
      <c r="R888" s="245">
        <v>62000</v>
      </c>
      <c r="S888" s="245">
        <v>63000</v>
      </c>
      <c r="T888" s="245">
        <v>64000</v>
      </c>
    </row>
    <row r="889" spans="1:32" ht="24" customHeight="1">
      <c r="A889" s="1" t="s">
        <v>368</v>
      </c>
      <c r="B889" s="101"/>
      <c r="C889" s="101"/>
      <c r="D889" s="1" t="s">
        <v>14</v>
      </c>
      <c r="E889" s="101"/>
      <c r="F889" s="101"/>
      <c r="G889" s="101"/>
      <c r="H889" s="101"/>
      <c r="I889" s="101"/>
      <c r="J889" s="101"/>
      <c r="K889" s="101"/>
      <c r="L889" s="237">
        <v>4283</v>
      </c>
      <c r="M889" s="258">
        <v>3594</v>
      </c>
      <c r="N889" s="177">
        <v>5000</v>
      </c>
      <c r="O889" s="177">
        <v>7500</v>
      </c>
      <c r="P889" s="258">
        <v>5000</v>
      </c>
      <c r="Q889" s="258">
        <v>5000</v>
      </c>
      <c r="R889" s="258">
        <v>5000</v>
      </c>
      <c r="S889" s="258">
        <v>5000</v>
      </c>
      <c r="T889" s="258">
        <v>5000</v>
      </c>
    </row>
    <row r="890" spans="1:32" ht="24" customHeight="1">
      <c r="A890" s="1" t="s">
        <v>369</v>
      </c>
      <c r="B890" s="101"/>
      <c r="C890" s="101"/>
      <c r="D890" s="1" t="s">
        <v>8</v>
      </c>
      <c r="E890" s="101"/>
      <c r="F890" s="101"/>
      <c r="G890" s="101"/>
      <c r="H890" s="101"/>
      <c r="I890" s="101"/>
      <c r="J890" s="101"/>
      <c r="K890" s="101"/>
      <c r="L890" s="237">
        <v>51004</v>
      </c>
      <c r="M890" s="245">
        <v>54761</v>
      </c>
      <c r="N890" s="178">
        <v>70570</v>
      </c>
      <c r="O890" s="178">
        <v>70570</v>
      </c>
      <c r="P890" s="245">
        <v>70935</v>
      </c>
      <c r="Q890" s="258">
        <v>77809</v>
      </c>
      <c r="R890" s="258">
        <v>81759</v>
      </c>
      <c r="S890" s="258">
        <v>86059</v>
      </c>
      <c r="T890" s="258">
        <v>88623</v>
      </c>
    </row>
    <row r="891" spans="1:32" ht="24" customHeight="1">
      <c r="A891" s="1" t="s">
        <v>370</v>
      </c>
      <c r="B891" s="95"/>
      <c r="C891" s="95"/>
      <c r="D891" s="1" t="s">
        <v>9</v>
      </c>
      <c r="E891" s="95"/>
      <c r="F891" s="95"/>
      <c r="G891" s="95"/>
      <c r="H891" s="95"/>
      <c r="I891" s="95"/>
      <c r="J891" s="95"/>
      <c r="K891" s="95"/>
      <c r="L891" s="237">
        <v>39628</v>
      </c>
      <c r="M891" s="245">
        <v>43472</v>
      </c>
      <c r="N891" s="178">
        <v>48830</v>
      </c>
      <c r="O891" s="178">
        <v>48830</v>
      </c>
      <c r="P891" s="245">
        <v>53594</v>
      </c>
      <c r="Q891" s="245">
        <v>54800</v>
      </c>
      <c r="R891" s="245">
        <v>56170</v>
      </c>
      <c r="S891" s="245">
        <v>57855</v>
      </c>
      <c r="T891" s="245">
        <v>59591</v>
      </c>
    </row>
    <row r="892" spans="1:32" ht="24" customHeight="1">
      <c r="A892" s="1" t="s">
        <v>469</v>
      </c>
      <c r="B892" s="95"/>
      <c r="C892" s="95"/>
      <c r="D892" s="1" t="s">
        <v>13</v>
      </c>
      <c r="E892" s="95"/>
      <c r="F892" s="95"/>
      <c r="G892" s="95"/>
      <c r="H892" s="95"/>
      <c r="I892" s="95"/>
      <c r="J892" s="95"/>
      <c r="K892" s="95"/>
      <c r="L892" s="237">
        <v>130395</v>
      </c>
      <c r="M892" s="245">
        <v>153228</v>
      </c>
      <c r="N892" s="178">
        <v>155338</v>
      </c>
      <c r="O892" s="178">
        <v>150990</v>
      </c>
      <c r="P892" s="245">
        <v>173195</v>
      </c>
      <c r="Q892" s="245">
        <v>187051</v>
      </c>
      <c r="R892" s="245">
        <v>202015</v>
      </c>
      <c r="S892" s="245">
        <v>218176</v>
      </c>
      <c r="T892" s="245">
        <v>235630</v>
      </c>
    </row>
    <row r="893" spans="1:32" ht="24" customHeight="1">
      <c r="A893" s="1" t="s">
        <v>470</v>
      </c>
      <c r="B893" s="95"/>
      <c r="C893" s="95"/>
      <c r="D893" s="1" t="s">
        <v>163</v>
      </c>
      <c r="E893" s="95"/>
      <c r="F893" s="95"/>
      <c r="G893" s="95"/>
      <c r="H893" s="95"/>
      <c r="I893" s="95"/>
      <c r="J893" s="95"/>
      <c r="K893" s="95"/>
      <c r="L893" s="237">
        <v>570</v>
      </c>
      <c r="M893" s="245">
        <v>617</v>
      </c>
      <c r="N893" s="178">
        <v>645</v>
      </c>
      <c r="O893" s="178">
        <v>645</v>
      </c>
      <c r="P893" s="245">
        <v>1149</v>
      </c>
      <c r="Q893" s="258">
        <v>1160</v>
      </c>
      <c r="R893" s="258">
        <v>1172</v>
      </c>
      <c r="S893" s="258">
        <v>1184</v>
      </c>
      <c r="T893" s="258">
        <v>1196</v>
      </c>
    </row>
    <row r="894" spans="1:32" ht="24" customHeight="1">
      <c r="A894" s="1" t="s">
        <v>471</v>
      </c>
      <c r="B894" s="95"/>
      <c r="C894" s="95"/>
      <c r="D894" s="1" t="s">
        <v>472</v>
      </c>
      <c r="E894" s="95"/>
      <c r="F894" s="95"/>
      <c r="G894" s="95"/>
      <c r="H894" s="95"/>
      <c r="I894" s="95"/>
      <c r="J894" s="95"/>
      <c r="K894" s="95"/>
      <c r="L894" s="237">
        <v>9509</v>
      </c>
      <c r="M894" s="245">
        <v>10748</v>
      </c>
      <c r="N894" s="178">
        <v>9708</v>
      </c>
      <c r="O894" s="178">
        <v>9545</v>
      </c>
      <c r="P894" s="245">
        <v>11605</v>
      </c>
      <c r="Q894" s="258">
        <v>12185</v>
      </c>
      <c r="R894" s="258">
        <v>12794</v>
      </c>
      <c r="S894" s="258">
        <v>13434</v>
      </c>
      <c r="T894" s="258">
        <v>14106</v>
      </c>
    </row>
    <row r="895" spans="1:32" ht="24" customHeight="1">
      <c r="A895" s="1" t="s">
        <v>481</v>
      </c>
      <c r="B895" s="95"/>
      <c r="C895" s="95"/>
      <c r="D895" s="1" t="s">
        <v>474</v>
      </c>
      <c r="E895" s="95"/>
      <c r="F895" s="95"/>
      <c r="G895" s="95"/>
      <c r="H895" s="95"/>
      <c r="I895" s="95"/>
      <c r="J895" s="95"/>
      <c r="K895" s="95"/>
      <c r="L895" s="237">
        <v>1354</v>
      </c>
      <c r="M895" s="245">
        <v>1510</v>
      </c>
      <c r="N895" s="177">
        <v>1537</v>
      </c>
      <c r="O895" s="178">
        <v>1544</v>
      </c>
      <c r="P895" s="258">
        <v>1734</v>
      </c>
      <c r="Q895" s="258">
        <v>1786</v>
      </c>
      <c r="R895" s="258">
        <v>1840</v>
      </c>
      <c r="S895" s="258">
        <v>1895</v>
      </c>
      <c r="T895" s="258">
        <v>1952</v>
      </c>
    </row>
    <row r="896" spans="1:32" ht="24" customHeight="1">
      <c r="A896" s="1" t="s">
        <v>371</v>
      </c>
      <c r="B896" s="101"/>
      <c r="C896" s="101"/>
      <c r="D896" s="1" t="s">
        <v>88</v>
      </c>
      <c r="E896" s="101"/>
      <c r="F896" s="101"/>
      <c r="G896" s="101"/>
      <c r="H896" s="101"/>
      <c r="I896" s="101"/>
      <c r="J896" s="101"/>
      <c r="K896" s="101"/>
      <c r="L896" s="237">
        <v>725</v>
      </c>
      <c r="M896" s="258">
        <v>4249</v>
      </c>
      <c r="N896" s="177">
        <v>7000</v>
      </c>
      <c r="O896" s="177">
        <v>3000</v>
      </c>
      <c r="P896" s="258">
        <v>9000</v>
      </c>
      <c r="Q896" s="258">
        <v>8000</v>
      </c>
      <c r="R896" s="258">
        <v>8000</v>
      </c>
      <c r="S896" s="258">
        <v>8000</v>
      </c>
      <c r="T896" s="258">
        <v>8000</v>
      </c>
    </row>
    <row r="897" spans="1:32" ht="24" customHeight="1">
      <c r="A897" s="1" t="s">
        <v>372</v>
      </c>
      <c r="B897" s="101"/>
      <c r="C897" s="101"/>
      <c r="D897" s="1" t="s">
        <v>855</v>
      </c>
      <c r="E897" s="101"/>
      <c r="F897" s="101"/>
      <c r="G897" s="101"/>
      <c r="H897" s="101"/>
      <c r="I897" s="101"/>
      <c r="J897" s="101"/>
      <c r="K897" s="101"/>
      <c r="L897" s="237">
        <v>1</v>
      </c>
      <c r="M897" s="258">
        <v>0</v>
      </c>
      <c r="N897" s="177">
        <v>3000</v>
      </c>
      <c r="O897" s="177">
        <v>0</v>
      </c>
      <c r="P897" s="258">
        <v>3000</v>
      </c>
      <c r="Q897" s="258">
        <v>3000</v>
      </c>
      <c r="R897" s="258">
        <v>3000</v>
      </c>
      <c r="S897" s="258">
        <v>3000</v>
      </c>
      <c r="T897" s="258">
        <v>3000</v>
      </c>
    </row>
    <row r="898" spans="1:32" ht="24" customHeight="1">
      <c r="A898" s="1" t="s">
        <v>895</v>
      </c>
      <c r="B898" s="101"/>
      <c r="C898" s="101"/>
      <c r="D898" s="1" t="s">
        <v>812</v>
      </c>
      <c r="E898" s="101"/>
      <c r="F898" s="101"/>
      <c r="G898" s="101"/>
      <c r="H898" s="101"/>
      <c r="I898" s="101"/>
      <c r="J898" s="101"/>
      <c r="K898" s="101"/>
      <c r="L898" s="238">
        <v>90000</v>
      </c>
      <c r="M898" s="258">
        <v>0</v>
      </c>
      <c r="N898" s="177">
        <v>135000</v>
      </c>
      <c r="O898" s="177">
        <v>385000</v>
      </c>
      <c r="P898" s="258">
        <v>88866</v>
      </c>
      <c r="Q898" s="258">
        <v>147774</v>
      </c>
      <c r="R898" s="258">
        <v>147774</v>
      </c>
      <c r="S898" s="258">
        <v>147774</v>
      </c>
      <c r="T898" s="258">
        <v>147774</v>
      </c>
    </row>
    <row r="899" spans="1:32" ht="24" customHeight="1">
      <c r="A899" s="1" t="s">
        <v>1107</v>
      </c>
      <c r="B899" s="95"/>
      <c r="C899" s="95"/>
      <c r="D899" s="349" t="s">
        <v>1100</v>
      </c>
      <c r="E899" s="95"/>
      <c r="F899" s="95"/>
      <c r="G899" s="95"/>
      <c r="H899" s="95"/>
      <c r="I899" s="95"/>
      <c r="J899" s="95"/>
      <c r="K899" s="95"/>
      <c r="L899" s="239">
        <v>5218</v>
      </c>
      <c r="M899" s="245">
        <v>8209</v>
      </c>
      <c r="N899" s="178">
        <v>875</v>
      </c>
      <c r="O899" s="178">
        <v>875</v>
      </c>
      <c r="P899" s="245">
        <v>0</v>
      </c>
      <c r="Q899" s="245">
        <v>6852</v>
      </c>
      <c r="R899" s="245">
        <v>765</v>
      </c>
      <c r="S899" s="245">
        <v>788</v>
      </c>
      <c r="T899" s="245">
        <v>2583</v>
      </c>
    </row>
    <row r="900" spans="1:32" ht="24" customHeight="1">
      <c r="A900" s="1" t="s">
        <v>373</v>
      </c>
      <c r="B900" s="95"/>
      <c r="C900" s="95"/>
      <c r="D900" s="1" t="s">
        <v>211</v>
      </c>
      <c r="E900" s="95"/>
      <c r="F900" s="95"/>
      <c r="G900" s="95"/>
      <c r="H900" s="95"/>
      <c r="I900" s="95"/>
      <c r="J900" s="95"/>
      <c r="K900" s="95"/>
      <c r="L900" s="237">
        <v>6786</v>
      </c>
      <c r="M900" s="258">
        <v>8367</v>
      </c>
      <c r="N900" s="177">
        <v>8100</v>
      </c>
      <c r="O900" s="177">
        <v>8100</v>
      </c>
      <c r="P900" s="258">
        <v>8250</v>
      </c>
      <c r="Q900" s="258">
        <v>8250</v>
      </c>
      <c r="R900" s="258">
        <v>8250</v>
      </c>
      <c r="S900" s="258">
        <v>8250</v>
      </c>
      <c r="T900" s="258">
        <v>8250</v>
      </c>
    </row>
    <row r="901" spans="1:32" ht="24" customHeight="1">
      <c r="A901" s="1" t="s">
        <v>374</v>
      </c>
      <c r="B901" s="95"/>
      <c r="C901" s="95"/>
      <c r="D901" s="1" t="s">
        <v>10</v>
      </c>
      <c r="E901" s="95"/>
      <c r="F901" s="95"/>
      <c r="G901" s="95"/>
      <c r="H901" s="95"/>
      <c r="I901" s="95"/>
      <c r="J901" s="95"/>
      <c r="K901" s="95"/>
      <c r="L901" s="237">
        <v>10105</v>
      </c>
      <c r="M901" s="258">
        <v>7960</v>
      </c>
      <c r="N901" s="177">
        <v>11400</v>
      </c>
      <c r="O901" s="177">
        <v>11400</v>
      </c>
      <c r="P901" s="258">
        <v>11400</v>
      </c>
      <c r="Q901" s="258">
        <v>11400</v>
      </c>
      <c r="R901" s="258">
        <v>11400</v>
      </c>
      <c r="S901" s="258">
        <v>11400</v>
      </c>
      <c r="T901" s="258">
        <v>11400</v>
      </c>
    </row>
    <row r="902" spans="1:32" ht="24" customHeight="1">
      <c r="A902" s="1" t="s">
        <v>375</v>
      </c>
      <c r="B902" s="95"/>
      <c r="C902" s="95"/>
      <c r="D902" s="1" t="s">
        <v>122</v>
      </c>
      <c r="E902" s="95"/>
      <c r="F902" s="95"/>
      <c r="G902" s="95"/>
      <c r="H902" s="95"/>
      <c r="I902" s="95"/>
      <c r="J902" s="95"/>
      <c r="K902" s="95"/>
      <c r="L902" s="237">
        <v>645</v>
      </c>
      <c r="M902" s="258">
        <v>591</v>
      </c>
      <c r="N902" s="177">
        <v>2000</v>
      </c>
      <c r="O902" s="177">
        <v>1000</v>
      </c>
      <c r="P902" s="258">
        <v>1000</v>
      </c>
      <c r="Q902" s="258">
        <v>1000</v>
      </c>
      <c r="R902" s="258">
        <v>1000</v>
      </c>
      <c r="S902" s="258">
        <v>1000</v>
      </c>
      <c r="T902" s="258">
        <v>1000</v>
      </c>
    </row>
    <row r="903" spans="1:32" ht="24" customHeight="1">
      <c r="A903" s="1" t="s">
        <v>376</v>
      </c>
      <c r="B903" s="101"/>
      <c r="C903" s="101"/>
      <c r="D903" s="1" t="s">
        <v>83</v>
      </c>
      <c r="E903" s="101"/>
      <c r="F903" s="101"/>
      <c r="G903" s="101"/>
      <c r="H903" s="101"/>
      <c r="I903" s="101"/>
      <c r="J903" s="101"/>
      <c r="K903" s="101"/>
      <c r="L903" s="237">
        <v>2770</v>
      </c>
      <c r="M903" s="258">
        <v>1691</v>
      </c>
      <c r="N903" s="177">
        <v>2500</v>
      </c>
      <c r="O903" s="177">
        <v>2500</v>
      </c>
      <c r="P903" s="258">
        <v>8055</v>
      </c>
      <c r="Q903" s="258">
        <v>8333</v>
      </c>
      <c r="R903" s="258">
        <v>8624</v>
      </c>
      <c r="S903" s="258">
        <v>8931</v>
      </c>
      <c r="T903" s="258">
        <v>9252</v>
      </c>
    </row>
    <row r="904" spans="1:32" ht="24" customHeight="1">
      <c r="A904" s="1" t="s">
        <v>1035</v>
      </c>
      <c r="B904" s="95"/>
      <c r="C904" s="95"/>
      <c r="D904" s="168" t="s">
        <v>84</v>
      </c>
      <c r="E904" s="95"/>
      <c r="F904" s="95"/>
      <c r="G904" s="95"/>
      <c r="H904" s="95"/>
      <c r="I904" s="95"/>
      <c r="J904" s="95"/>
      <c r="K904" s="95"/>
      <c r="L904" s="239">
        <v>2435</v>
      </c>
      <c r="M904" s="245">
        <v>2341</v>
      </c>
      <c r="N904" s="178">
        <v>3078</v>
      </c>
      <c r="O904" s="178">
        <v>3385</v>
      </c>
      <c r="P904" s="245">
        <v>3487</v>
      </c>
      <c r="Q904" s="245">
        <v>3592</v>
      </c>
      <c r="R904" s="245">
        <v>3700</v>
      </c>
      <c r="S904" s="245">
        <v>3811</v>
      </c>
      <c r="T904" s="245">
        <v>3925</v>
      </c>
    </row>
    <row r="905" spans="1:32" ht="24" customHeight="1">
      <c r="A905" s="1" t="s">
        <v>538</v>
      </c>
      <c r="B905" s="101"/>
      <c r="C905" s="101"/>
      <c r="D905" s="1" t="s">
        <v>859</v>
      </c>
      <c r="E905" s="101"/>
      <c r="F905" s="101"/>
      <c r="G905" s="101"/>
      <c r="H905" s="101"/>
      <c r="I905" s="101"/>
      <c r="J905" s="101"/>
      <c r="K905" s="101"/>
      <c r="L905" s="238">
        <v>42578</v>
      </c>
      <c r="M905" s="258">
        <v>32234</v>
      </c>
      <c r="N905" s="177">
        <v>33759</v>
      </c>
      <c r="O905" s="177">
        <v>18000</v>
      </c>
      <c r="P905" s="258">
        <v>40000</v>
      </c>
      <c r="Q905" s="258">
        <v>40000</v>
      </c>
      <c r="R905" s="258">
        <v>40000</v>
      </c>
      <c r="S905" s="258">
        <v>40000</v>
      </c>
      <c r="T905" s="258">
        <v>40000</v>
      </c>
    </row>
    <row r="906" spans="1:32" ht="24" customHeight="1">
      <c r="A906" s="1" t="s">
        <v>377</v>
      </c>
      <c r="B906" s="101"/>
      <c r="C906" s="101"/>
      <c r="D906" s="1" t="s">
        <v>91</v>
      </c>
      <c r="E906" s="101"/>
      <c r="F906" s="101"/>
      <c r="G906" s="101"/>
      <c r="H906" s="101"/>
      <c r="I906" s="101"/>
      <c r="J906" s="101"/>
      <c r="K906" s="101"/>
      <c r="L906" s="237">
        <v>4905</v>
      </c>
      <c r="M906" s="258">
        <v>3390</v>
      </c>
      <c r="N906" s="177">
        <v>6220</v>
      </c>
      <c r="O906" s="177">
        <v>6220</v>
      </c>
      <c r="P906" s="258">
        <v>6220</v>
      </c>
      <c r="Q906" s="258">
        <v>6220</v>
      </c>
      <c r="R906" s="258">
        <v>6220</v>
      </c>
      <c r="S906" s="258">
        <v>6220</v>
      </c>
      <c r="T906" s="258">
        <v>6220</v>
      </c>
    </row>
    <row r="907" spans="1:32" ht="24" customHeight="1">
      <c r="A907" s="1" t="s">
        <v>378</v>
      </c>
      <c r="B907" s="101"/>
      <c r="C907" s="101"/>
      <c r="D907" s="1" t="s">
        <v>12</v>
      </c>
      <c r="E907" s="101"/>
      <c r="F907" s="101"/>
      <c r="G907" s="101"/>
      <c r="H907" s="101"/>
      <c r="I907" s="101"/>
      <c r="J907" s="101"/>
      <c r="K907" s="101"/>
      <c r="L907" s="237">
        <v>40658</v>
      </c>
      <c r="M907" s="258">
        <v>24447</v>
      </c>
      <c r="N907" s="177">
        <v>25000</v>
      </c>
      <c r="O907" s="177">
        <v>28000</v>
      </c>
      <c r="P907" s="258">
        <v>25000</v>
      </c>
      <c r="Q907" s="258">
        <v>25000</v>
      </c>
      <c r="R907" s="258">
        <v>25000</v>
      </c>
      <c r="S907" s="258">
        <v>25000</v>
      </c>
      <c r="T907" s="258">
        <v>25000</v>
      </c>
    </row>
    <row r="908" spans="1:32" ht="24" customHeight="1">
      <c r="A908" s="1" t="s">
        <v>379</v>
      </c>
      <c r="B908" s="101"/>
      <c r="C908" s="101"/>
      <c r="D908" s="1" t="s">
        <v>16</v>
      </c>
      <c r="E908" s="101"/>
      <c r="F908" s="101"/>
      <c r="G908" s="101"/>
      <c r="H908" s="101"/>
      <c r="I908" s="101"/>
      <c r="J908" s="101"/>
      <c r="K908" s="101"/>
      <c r="L908" s="237">
        <v>5801</v>
      </c>
      <c r="M908" s="258">
        <v>4541</v>
      </c>
      <c r="N908" s="177">
        <v>6000</v>
      </c>
      <c r="O908" s="177">
        <v>6000</v>
      </c>
      <c r="P908" s="258">
        <v>11000</v>
      </c>
      <c r="Q908" s="258">
        <v>6000</v>
      </c>
      <c r="R908" s="258">
        <v>6000</v>
      </c>
      <c r="S908" s="258">
        <v>6000</v>
      </c>
      <c r="T908" s="258">
        <v>6000</v>
      </c>
    </row>
    <row r="909" spans="1:32" ht="24" customHeight="1">
      <c r="A909" s="1" t="s">
        <v>380</v>
      </c>
      <c r="B909" s="101"/>
      <c r="C909" s="101"/>
      <c r="D909" s="1" t="s">
        <v>858</v>
      </c>
      <c r="E909" s="101"/>
      <c r="F909" s="101"/>
      <c r="G909" s="101"/>
      <c r="H909" s="101"/>
      <c r="I909" s="101"/>
      <c r="J909" s="101"/>
      <c r="K909" s="101"/>
      <c r="L909" s="238">
        <v>58771</v>
      </c>
      <c r="M909" s="258">
        <v>66190</v>
      </c>
      <c r="N909" s="177">
        <v>71000</v>
      </c>
      <c r="O909" s="177">
        <v>35000</v>
      </c>
      <c r="P909" s="258">
        <v>71000</v>
      </c>
      <c r="Q909" s="258">
        <v>71000</v>
      </c>
      <c r="R909" s="258">
        <v>71000</v>
      </c>
      <c r="S909" s="258">
        <v>71000</v>
      </c>
      <c r="T909" s="258">
        <v>71000</v>
      </c>
    </row>
    <row r="910" spans="1:32" ht="24" customHeight="1">
      <c r="A910" s="384" t="s">
        <v>1241</v>
      </c>
      <c r="B910" s="383"/>
      <c r="C910" s="383"/>
      <c r="D910" s="384" t="s">
        <v>1242</v>
      </c>
      <c r="E910" s="383"/>
      <c r="F910" s="383"/>
      <c r="G910" s="383"/>
      <c r="H910" s="383"/>
      <c r="I910" s="383"/>
      <c r="J910" s="383"/>
      <c r="K910" s="383"/>
      <c r="L910" s="238">
        <v>51163</v>
      </c>
      <c r="M910" s="258">
        <v>52081</v>
      </c>
      <c r="N910" s="177">
        <v>55000</v>
      </c>
      <c r="O910" s="177">
        <v>5000</v>
      </c>
      <c r="P910" s="258">
        <v>55000</v>
      </c>
      <c r="Q910" s="258">
        <v>55000</v>
      </c>
      <c r="R910" s="258">
        <v>55000</v>
      </c>
      <c r="S910" s="258">
        <v>55000</v>
      </c>
      <c r="T910" s="258">
        <v>55000</v>
      </c>
    </row>
    <row r="911" spans="1:32" ht="24" customHeight="1">
      <c r="A911" s="1" t="s">
        <v>741</v>
      </c>
      <c r="B911" s="101"/>
      <c r="C911" s="101"/>
      <c r="D911" s="1" t="s">
        <v>130</v>
      </c>
      <c r="E911" s="101"/>
      <c r="F911" s="101"/>
      <c r="G911" s="101"/>
      <c r="H911" s="101"/>
      <c r="I911" s="101"/>
      <c r="J911" s="101"/>
      <c r="K911" s="101"/>
      <c r="L911" s="241">
        <v>23231</v>
      </c>
      <c r="M911" s="287">
        <v>20321</v>
      </c>
      <c r="N911" s="180">
        <v>27724</v>
      </c>
      <c r="O911" s="180">
        <v>20396</v>
      </c>
      <c r="P911" s="287">
        <v>21824</v>
      </c>
      <c r="Q911" s="287">
        <v>23352</v>
      </c>
      <c r="R911" s="287">
        <v>24987</v>
      </c>
      <c r="S911" s="287">
        <v>26736</v>
      </c>
      <c r="T911" s="287">
        <v>28608</v>
      </c>
    </row>
    <row r="912" spans="1:32" s="95" customFormat="1" ht="24" customHeight="1">
      <c r="A912" s="627" t="s">
        <v>1324</v>
      </c>
      <c r="B912" s="627"/>
      <c r="C912" s="627"/>
      <c r="D912" s="627"/>
      <c r="E912" s="627"/>
      <c r="F912" s="627"/>
      <c r="G912" s="627"/>
      <c r="H912" s="627"/>
      <c r="I912" s="627"/>
      <c r="J912" s="627"/>
      <c r="K912" s="627"/>
      <c r="L912" s="457">
        <f>SUM(L887:L911)</f>
        <v>1117155</v>
      </c>
      <c r="M912" s="453">
        <f>SUM(M887:M911)</f>
        <v>1092565</v>
      </c>
      <c r="N912" s="454">
        <f>SUM(N887:N911)</f>
        <v>1350220</v>
      </c>
      <c r="O912" s="454">
        <f>SUM(O887:O911)</f>
        <v>1428500</v>
      </c>
      <c r="P912" s="453">
        <f>SUM(P887:P911)</f>
        <v>1402523</v>
      </c>
      <c r="Q912" s="453">
        <f>SUM(Q887:Q911)</f>
        <v>1500116</v>
      </c>
      <c r="R912" s="453">
        <f>SUM(R887:R911)</f>
        <v>1534886</v>
      </c>
      <c r="S912" s="453">
        <f>SUM(S887:S911)</f>
        <v>1581671</v>
      </c>
      <c r="T912" s="453">
        <f>SUM(T887:T911)</f>
        <v>1630633</v>
      </c>
      <c r="U912" s="224"/>
      <c r="V912" s="224"/>
      <c r="W912" s="224"/>
      <c r="X912" s="224"/>
      <c r="Y912" s="224"/>
      <c r="Z912" s="224"/>
      <c r="AA912" s="224"/>
      <c r="AB912" s="224"/>
      <c r="AC912" s="224"/>
      <c r="AD912" s="224"/>
      <c r="AE912" s="224"/>
      <c r="AF912" s="224"/>
    </row>
    <row r="913" spans="1:20" ht="15" customHeight="1">
      <c r="A913" s="1"/>
      <c r="B913" s="101"/>
      <c r="C913" s="101"/>
      <c r="D913" s="1"/>
      <c r="E913" s="101"/>
      <c r="F913" s="101"/>
      <c r="G913" s="101"/>
      <c r="H913" s="101"/>
      <c r="I913" s="101"/>
      <c r="J913" s="101"/>
      <c r="K913" s="101"/>
      <c r="L913" s="237"/>
      <c r="M913" s="237"/>
      <c r="N913" s="452"/>
      <c r="O913" s="452"/>
      <c r="P913" s="451"/>
      <c r="Q913" s="451"/>
      <c r="R913" s="451"/>
      <c r="S913" s="451"/>
      <c r="T913" s="451"/>
    </row>
    <row r="914" spans="1:20" ht="24" customHeight="1">
      <c r="A914" s="104" t="s">
        <v>484</v>
      </c>
      <c r="B914" s="95"/>
      <c r="C914" s="95"/>
      <c r="D914" s="95"/>
      <c r="E914" s="95"/>
      <c r="F914" s="95"/>
      <c r="G914" s="95"/>
      <c r="H914" s="95"/>
      <c r="I914" s="95"/>
      <c r="J914" s="95"/>
      <c r="K914" s="95"/>
      <c r="L914" s="243"/>
      <c r="M914" s="243"/>
      <c r="N914" s="508"/>
      <c r="O914" s="508"/>
      <c r="P914" s="490"/>
      <c r="Q914" s="490"/>
      <c r="R914" s="490"/>
      <c r="S914" s="490"/>
      <c r="T914" s="490"/>
    </row>
    <row r="915" spans="1:20" ht="24" customHeight="1">
      <c r="A915" s="1" t="s">
        <v>496</v>
      </c>
      <c r="B915" s="101"/>
      <c r="C915" s="101"/>
      <c r="D915" s="1" t="s">
        <v>747</v>
      </c>
      <c r="E915" s="101"/>
      <c r="F915" s="101"/>
      <c r="G915" s="101"/>
      <c r="H915" s="101"/>
      <c r="I915" s="101"/>
      <c r="J915" s="101"/>
      <c r="K915" s="101"/>
      <c r="L915" s="450">
        <v>338230</v>
      </c>
      <c r="M915" s="451">
        <v>362352</v>
      </c>
      <c r="N915" s="452">
        <v>387576</v>
      </c>
      <c r="O915" s="452">
        <v>376000</v>
      </c>
      <c r="P915" s="451">
        <v>386753</v>
      </c>
      <c r="Q915" s="451">
        <v>403137</v>
      </c>
      <c r="R915" s="451">
        <v>413215</v>
      </c>
      <c r="S915" s="451">
        <v>425611</v>
      </c>
      <c r="T915" s="451">
        <v>438379</v>
      </c>
    </row>
    <row r="916" spans="1:20" ht="24" customHeight="1">
      <c r="A916" s="1" t="s">
        <v>497</v>
      </c>
      <c r="B916" s="95"/>
      <c r="C916" s="95"/>
      <c r="D916" s="1" t="s">
        <v>67</v>
      </c>
      <c r="E916" s="95"/>
      <c r="F916" s="95"/>
      <c r="G916" s="95"/>
      <c r="H916" s="95"/>
      <c r="I916" s="95"/>
      <c r="J916" s="95"/>
      <c r="K916" s="95"/>
      <c r="L916" s="237">
        <v>18784</v>
      </c>
      <c r="M916" s="258">
        <v>14151</v>
      </c>
      <c r="N916" s="177">
        <v>23500</v>
      </c>
      <c r="O916" s="177">
        <v>2500</v>
      </c>
      <c r="P916" s="258">
        <v>23500</v>
      </c>
      <c r="Q916" s="258">
        <v>24500</v>
      </c>
      <c r="R916" s="258">
        <v>25500</v>
      </c>
      <c r="S916" s="258">
        <v>26500</v>
      </c>
      <c r="T916" s="258">
        <v>27500</v>
      </c>
    </row>
    <row r="917" spans="1:20" ht="24" customHeight="1">
      <c r="A917" s="1" t="s">
        <v>498</v>
      </c>
      <c r="B917" s="101"/>
      <c r="C917" s="101"/>
      <c r="D917" s="1" t="s">
        <v>381</v>
      </c>
      <c r="E917" s="101"/>
      <c r="F917" s="101"/>
      <c r="G917" s="101"/>
      <c r="H917" s="101"/>
      <c r="I917" s="101"/>
      <c r="J917" s="101"/>
      <c r="K917" s="101"/>
      <c r="L917" s="237">
        <v>8023</v>
      </c>
      <c r="M917" s="258">
        <v>11389</v>
      </c>
      <c r="N917" s="177">
        <v>15000</v>
      </c>
      <c r="O917" s="177">
        <v>5000</v>
      </c>
      <c r="P917" s="258">
        <v>15000</v>
      </c>
      <c r="Q917" s="258">
        <v>15000</v>
      </c>
      <c r="R917" s="258">
        <v>15000</v>
      </c>
      <c r="S917" s="258">
        <v>15000</v>
      </c>
      <c r="T917" s="258">
        <v>15000</v>
      </c>
    </row>
    <row r="918" spans="1:20" ht="24" customHeight="1">
      <c r="A918" s="1" t="s">
        <v>499</v>
      </c>
      <c r="B918" s="101"/>
      <c r="C918" s="101"/>
      <c r="D918" s="1" t="s">
        <v>382</v>
      </c>
      <c r="E918" s="101"/>
      <c r="F918" s="101"/>
      <c r="G918" s="101"/>
      <c r="H918" s="101"/>
      <c r="I918" s="101"/>
      <c r="J918" s="101"/>
      <c r="K918" s="101"/>
      <c r="L918" s="237">
        <v>34324</v>
      </c>
      <c r="M918" s="258">
        <v>31664</v>
      </c>
      <c r="N918" s="177">
        <v>40000</v>
      </c>
      <c r="O918" s="177">
        <v>30000</v>
      </c>
      <c r="P918" s="258">
        <v>40000</v>
      </c>
      <c r="Q918" s="258">
        <v>40000</v>
      </c>
      <c r="R918" s="258">
        <v>40000</v>
      </c>
      <c r="S918" s="258">
        <v>40000</v>
      </c>
      <c r="T918" s="258">
        <v>40000</v>
      </c>
    </row>
    <row r="919" spans="1:20" ht="24" customHeight="1">
      <c r="A919" s="1" t="s">
        <v>500</v>
      </c>
      <c r="B919" s="101"/>
      <c r="C919" s="101"/>
      <c r="D919" s="1" t="s">
        <v>383</v>
      </c>
      <c r="E919" s="101"/>
      <c r="F919" s="101"/>
      <c r="G919" s="101"/>
      <c r="H919" s="101"/>
      <c r="I919" s="101"/>
      <c r="J919" s="101"/>
      <c r="K919" s="101"/>
      <c r="L919" s="237">
        <v>33747</v>
      </c>
      <c r="M919" s="258">
        <v>31873</v>
      </c>
      <c r="N919" s="177">
        <v>40000</v>
      </c>
      <c r="O919" s="177">
        <v>15000</v>
      </c>
      <c r="P919" s="258">
        <v>40000</v>
      </c>
      <c r="Q919" s="258">
        <v>40000</v>
      </c>
      <c r="R919" s="258">
        <v>40000</v>
      </c>
      <c r="S919" s="258">
        <v>40000</v>
      </c>
      <c r="T919" s="258">
        <v>40000</v>
      </c>
    </row>
    <row r="920" spans="1:20" ht="24" customHeight="1">
      <c r="A920" s="1" t="s">
        <v>501</v>
      </c>
      <c r="B920" s="101"/>
      <c r="C920" s="101"/>
      <c r="D920" s="1" t="s">
        <v>8</v>
      </c>
      <c r="E920" s="101"/>
      <c r="F920" s="101"/>
      <c r="G920" s="101"/>
      <c r="H920" s="101"/>
      <c r="I920" s="101"/>
      <c r="J920" s="101"/>
      <c r="K920" s="101"/>
      <c r="L920" s="237">
        <v>34687</v>
      </c>
      <c r="M920" s="245">
        <v>35840</v>
      </c>
      <c r="N920" s="178">
        <v>49493</v>
      </c>
      <c r="O920" s="178">
        <v>43000</v>
      </c>
      <c r="P920" s="245">
        <v>45446</v>
      </c>
      <c r="Q920" s="258">
        <v>46159</v>
      </c>
      <c r="R920" s="258">
        <v>48511</v>
      </c>
      <c r="S920" s="258">
        <v>51073</v>
      </c>
      <c r="T920" s="258">
        <v>52605</v>
      </c>
    </row>
    <row r="921" spans="1:20" ht="24" customHeight="1">
      <c r="A921" s="1" t="s">
        <v>502</v>
      </c>
      <c r="B921" s="95"/>
      <c r="C921" s="95"/>
      <c r="D921" s="1" t="s">
        <v>9</v>
      </c>
      <c r="E921" s="95"/>
      <c r="F921" s="95"/>
      <c r="G921" s="95"/>
      <c r="H921" s="95"/>
      <c r="I921" s="95"/>
      <c r="J921" s="95"/>
      <c r="K921" s="95"/>
      <c r="L921" s="237">
        <v>32343</v>
      </c>
      <c r="M921" s="245">
        <v>33656</v>
      </c>
      <c r="N921" s="178">
        <v>37543</v>
      </c>
      <c r="O921" s="178">
        <v>32500</v>
      </c>
      <c r="P921" s="245">
        <v>37238</v>
      </c>
      <c r="Q921" s="245">
        <v>38957</v>
      </c>
      <c r="R921" s="245">
        <v>39931</v>
      </c>
      <c r="S921" s="245">
        <v>41129</v>
      </c>
      <c r="T921" s="245">
        <v>42363</v>
      </c>
    </row>
    <row r="922" spans="1:20" ht="24" customHeight="1">
      <c r="A922" s="1" t="s">
        <v>503</v>
      </c>
      <c r="B922" s="95"/>
      <c r="C922" s="95"/>
      <c r="D922" s="1" t="s">
        <v>13</v>
      </c>
      <c r="E922" s="95"/>
      <c r="F922" s="95"/>
      <c r="G922" s="95"/>
      <c r="H922" s="95"/>
      <c r="I922" s="95"/>
      <c r="J922" s="95"/>
      <c r="K922" s="95"/>
      <c r="L922" s="237">
        <v>86065</v>
      </c>
      <c r="M922" s="245">
        <v>96861</v>
      </c>
      <c r="N922" s="178">
        <v>103025</v>
      </c>
      <c r="O922" s="178">
        <v>80171</v>
      </c>
      <c r="P922" s="245">
        <v>107479</v>
      </c>
      <c r="Q922" s="245">
        <v>116077</v>
      </c>
      <c r="R922" s="245">
        <v>125363</v>
      </c>
      <c r="S922" s="245">
        <v>135392</v>
      </c>
      <c r="T922" s="245">
        <v>146223</v>
      </c>
    </row>
    <row r="923" spans="1:20" ht="24" customHeight="1">
      <c r="A923" s="1" t="s">
        <v>504</v>
      </c>
      <c r="B923" s="95"/>
      <c r="C923" s="95"/>
      <c r="D923" s="1" t="s">
        <v>163</v>
      </c>
      <c r="E923" s="95"/>
      <c r="F923" s="95"/>
      <c r="G923" s="95"/>
      <c r="H923" s="95"/>
      <c r="I923" s="95"/>
      <c r="J923" s="95"/>
      <c r="K923" s="95"/>
      <c r="L923" s="237">
        <v>440</v>
      </c>
      <c r="M923" s="245">
        <v>449</v>
      </c>
      <c r="N923" s="178">
        <v>475</v>
      </c>
      <c r="O923" s="178">
        <v>417</v>
      </c>
      <c r="P923" s="245">
        <v>748</v>
      </c>
      <c r="Q923" s="258">
        <v>755</v>
      </c>
      <c r="R923" s="258">
        <v>763</v>
      </c>
      <c r="S923" s="258">
        <v>771</v>
      </c>
      <c r="T923" s="258">
        <v>779</v>
      </c>
    </row>
    <row r="924" spans="1:20" ht="24" customHeight="1">
      <c r="A924" s="1" t="s">
        <v>505</v>
      </c>
      <c r="B924" s="95"/>
      <c r="C924" s="95"/>
      <c r="D924" s="1" t="s">
        <v>472</v>
      </c>
      <c r="E924" s="95"/>
      <c r="F924" s="95"/>
      <c r="G924" s="95"/>
      <c r="H924" s="95"/>
      <c r="I924" s="95"/>
      <c r="J924" s="95"/>
      <c r="K924" s="95"/>
      <c r="L924" s="237">
        <v>6539</v>
      </c>
      <c r="M924" s="245">
        <v>6763</v>
      </c>
      <c r="N924" s="178">
        <v>6744</v>
      </c>
      <c r="O924" s="178">
        <v>6178</v>
      </c>
      <c r="P924" s="245">
        <v>7685</v>
      </c>
      <c r="Q924" s="258">
        <v>8069</v>
      </c>
      <c r="R924" s="258">
        <v>8472</v>
      </c>
      <c r="S924" s="258">
        <v>8896</v>
      </c>
      <c r="T924" s="258">
        <v>9341</v>
      </c>
    </row>
    <row r="925" spans="1:20" ht="24" customHeight="1">
      <c r="A925" s="1" t="s">
        <v>506</v>
      </c>
      <c r="B925" s="95"/>
      <c r="C925" s="95"/>
      <c r="D925" s="1" t="s">
        <v>474</v>
      </c>
      <c r="E925" s="95"/>
      <c r="F925" s="95"/>
      <c r="G925" s="95"/>
      <c r="H925" s="95"/>
      <c r="I925" s="95"/>
      <c r="J925" s="95"/>
      <c r="K925" s="95"/>
      <c r="L925" s="237">
        <v>948</v>
      </c>
      <c r="M925" s="245">
        <v>984</v>
      </c>
      <c r="N925" s="177">
        <v>1092</v>
      </c>
      <c r="O925" s="178">
        <v>1020</v>
      </c>
      <c r="P925" s="258">
        <v>1156</v>
      </c>
      <c r="Q925" s="258">
        <v>1191</v>
      </c>
      <c r="R925" s="258">
        <v>1227</v>
      </c>
      <c r="S925" s="258">
        <v>1264</v>
      </c>
      <c r="T925" s="258">
        <v>1302</v>
      </c>
    </row>
    <row r="926" spans="1:20" ht="24" customHeight="1">
      <c r="A926" s="1" t="s">
        <v>507</v>
      </c>
      <c r="B926" s="101"/>
      <c r="C926" s="101"/>
      <c r="D926" s="1" t="s">
        <v>88</v>
      </c>
      <c r="E926" s="101"/>
      <c r="F926" s="101"/>
      <c r="G926" s="101"/>
      <c r="H926" s="101"/>
      <c r="I926" s="101"/>
      <c r="J926" s="101"/>
      <c r="K926" s="101"/>
      <c r="L926" s="237">
        <v>4074</v>
      </c>
      <c r="M926" s="258">
        <v>3753</v>
      </c>
      <c r="N926" s="177">
        <v>5000</v>
      </c>
      <c r="O926" s="177">
        <v>1500</v>
      </c>
      <c r="P926" s="258">
        <v>5000</v>
      </c>
      <c r="Q926" s="258">
        <v>5000</v>
      </c>
      <c r="R926" s="258">
        <v>5000</v>
      </c>
      <c r="S926" s="258">
        <v>5000</v>
      </c>
      <c r="T926" s="258">
        <v>5000</v>
      </c>
    </row>
    <row r="927" spans="1:20" ht="24" customHeight="1">
      <c r="A927" s="1" t="s">
        <v>508</v>
      </c>
      <c r="B927" s="101"/>
      <c r="C927" s="101"/>
      <c r="D927" s="1" t="s">
        <v>855</v>
      </c>
      <c r="E927" s="101"/>
      <c r="F927" s="101"/>
      <c r="G927" s="101"/>
      <c r="H927" s="101"/>
      <c r="I927" s="101"/>
      <c r="J927" s="101"/>
      <c r="K927" s="101"/>
      <c r="L927" s="237">
        <v>35</v>
      </c>
      <c r="M927" s="258">
        <v>847</v>
      </c>
      <c r="N927" s="177">
        <v>3000</v>
      </c>
      <c r="O927" s="177">
        <v>0</v>
      </c>
      <c r="P927" s="258">
        <v>3000</v>
      </c>
      <c r="Q927" s="258">
        <v>3000</v>
      </c>
      <c r="R927" s="258">
        <v>3000</v>
      </c>
      <c r="S927" s="258">
        <v>3000</v>
      </c>
      <c r="T927" s="258">
        <v>3000</v>
      </c>
    </row>
    <row r="928" spans="1:20" ht="24" customHeight="1">
      <c r="A928" s="1" t="s">
        <v>1108</v>
      </c>
      <c r="B928" s="95"/>
      <c r="C928" s="95"/>
      <c r="D928" s="349" t="s">
        <v>1100</v>
      </c>
      <c r="E928" s="95"/>
      <c r="F928" s="95"/>
      <c r="G928" s="95"/>
      <c r="H928" s="95"/>
      <c r="I928" s="95"/>
      <c r="J928" s="95"/>
      <c r="K928" s="95"/>
      <c r="L928" s="239">
        <v>3799</v>
      </c>
      <c r="M928" s="245">
        <v>5847</v>
      </c>
      <c r="N928" s="178">
        <v>875</v>
      </c>
      <c r="O928" s="178">
        <v>875</v>
      </c>
      <c r="P928" s="245">
        <v>1770</v>
      </c>
      <c r="Q928" s="245">
        <v>7188</v>
      </c>
      <c r="R928" s="245">
        <v>2295</v>
      </c>
      <c r="S928" s="245">
        <v>788</v>
      </c>
      <c r="T928" s="245">
        <v>6197</v>
      </c>
    </row>
    <row r="929" spans="1:20" ht="24" customHeight="1">
      <c r="A929" s="1" t="s">
        <v>509</v>
      </c>
      <c r="B929" s="101"/>
      <c r="C929" s="101"/>
      <c r="D929" s="1" t="s">
        <v>87</v>
      </c>
      <c r="E929" s="101"/>
      <c r="F929" s="101"/>
      <c r="G929" s="101"/>
      <c r="H929" s="101"/>
      <c r="I929" s="101"/>
      <c r="J929" s="101"/>
      <c r="K929" s="101"/>
      <c r="L929" s="237">
        <v>55361</v>
      </c>
      <c r="M929" s="258">
        <v>34208</v>
      </c>
      <c r="N929" s="177">
        <v>55000</v>
      </c>
      <c r="O929" s="177">
        <v>5000</v>
      </c>
      <c r="P929" s="258">
        <v>55000</v>
      </c>
      <c r="Q929" s="258">
        <v>55000</v>
      </c>
      <c r="R929" s="258">
        <v>55000</v>
      </c>
      <c r="S929" s="258">
        <v>55000</v>
      </c>
      <c r="T929" s="258">
        <v>55000</v>
      </c>
    </row>
    <row r="930" spans="1:20" ht="24" customHeight="1">
      <c r="A930" s="1" t="s">
        <v>510</v>
      </c>
      <c r="B930" s="95"/>
      <c r="C930" s="95"/>
      <c r="D930" s="1" t="s">
        <v>211</v>
      </c>
      <c r="E930" s="95"/>
      <c r="F930" s="95"/>
      <c r="G930" s="95"/>
      <c r="H930" s="95"/>
      <c r="I930" s="95"/>
      <c r="J930" s="95"/>
      <c r="K930" s="95"/>
      <c r="L930" s="237">
        <v>9034</v>
      </c>
      <c r="M930" s="258">
        <v>10319</v>
      </c>
      <c r="N930" s="177">
        <v>8750</v>
      </c>
      <c r="O930" s="177">
        <v>8750</v>
      </c>
      <c r="P930" s="258">
        <v>8750</v>
      </c>
      <c r="Q930" s="258">
        <v>8750</v>
      </c>
      <c r="R930" s="258">
        <v>8750</v>
      </c>
      <c r="S930" s="258">
        <v>8750</v>
      </c>
      <c r="T930" s="258">
        <v>8750</v>
      </c>
    </row>
    <row r="931" spans="1:20" ht="24" customHeight="1">
      <c r="A931" s="1" t="s">
        <v>511</v>
      </c>
      <c r="B931" s="95"/>
      <c r="C931" s="95"/>
      <c r="D931" s="1" t="s">
        <v>384</v>
      </c>
      <c r="E931" s="95"/>
      <c r="F931" s="95"/>
      <c r="G931" s="95"/>
      <c r="H931" s="95"/>
      <c r="I931" s="95"/>
      <c r="J931" s="95"/>
      <c r="K931" s="95"/>
      <c r="L931" s="237">
        <v>0</v>
      </c>
      <c r="M931" s="258">
        <v>0</v>
      </c>
      <c r="N931" s="177">
        <v>2500</v>
      </c>
      <c r="O931" s="177">
        <v>0</v>
      </c>
      <c r="P931" s="258">
        <v>2500</v>
      </c>
      <c r="Q931" s="258">
        <v>2500</v>
      </c>
      <c r="R931" s="258">
        <v>2500</v>
      </c>
      <c r="S931" s="258">
        <v>2500</v>
      </c>
      <c r="T931" s="258">
        <v>2500</v>
      </c>
    </row>
    <row r="932" spans="1:20" ht="24" customHeight="1">
      <c r="A932" s="1" t="s">
        <v>512</v>
      </c>
      <c r="B932" s="101"/>
      <c r="C932" s="101"/>
      <c r="D932" s="1" t="s">
        <v>86</v>
      </c>
      <c r="E932" s="101"/>
      <c r="F932" s="101"/>
      <c r="G932" s="101"/>
      <c r="H932" s="101"/>
      <c r="I932" s="101"/>
      <c r="J932" s="101"/>
      <c r="K932" s="101"/>
      <c r="L932" s="237">
        <v>6322</v>
      </c>
      <c r="M932" s="258">
        <v>3353</v>
      </c>
      <c r="N932" s="177">
        <v>3500</v>
      </c>
      <c r="O932" s="177">
        <v>3500</v>
      </c>
      <c r="P932" s="258">
        <v>3500</v>
      </c>
      <c r="Q932" s="258">
        <v>3500</v>
      </c>
      <c r="R932" s="258">
        <v>3500</v>
      </c>
      <c r="S932" s="258">
        <v>3500</v>
      </c>
      <c r="T932" s="258">
        <v>3500</v>
      </c>
    </row>
    <row r="933" spans="1:20" ht="24" customHeight="1">
      <c r="A933" s="1" t="s">
        <v>839</v>
      </c>
      <c r="B933" s="95"/>
      <c r="C933" s="95"/>
      <c r="D933" s="1" t="s">
        <v>857</v>
      </c>
      <c r="E933" s="95"/>
      <c r="F933" s="95"/>
      <c r="G933" s="95"/>
      <c r="H933" s="95"/>
      <c r="I933" s="95"/>
      <c r="J933" s="95"/>
      <c r="K933" s="95"/>
      <c r="L933" s="253">
        <v>3139</v>
      </c>
      <c r="M933" s="358">
        <v>2737</v>
      </c>
      <c r="N933" s="177">
        <v>3000</v>
      </c>
      <c r="O933" s="177">
        <v>3000</v>
      </c>
      <c r="P933" s="258">
        <v>3000</v>
      </c>
      <c r="Q933" s="258">
        <v>3000</v>
      </c>
      <c r="R933" s="258">
        <v>3000</v>
      </c>
      <c r="S933" s="258">
        <v>3000</v>
      </c>
      <c r="T933" s="258">
        <v>3000</v>
      </c>
    </row>
    <row r="934" spans="1:20" ht="24" customHeight="1">
      <c r="A934" s="1" t="s">
        <v>513</v>
      </c>
      <c r="B934" s="95"/>
      <c r="C934" s="95"/>
      <c r="D934" s="1" t="s">
        <v>10</v>
      </c>
      <c r="E934" s="95"/>
      <c r="F934" s="95"/>
      <c r="G934" s="95"/>
      <c r="H934" s="95"/>
      <c r="I934" s="95"/>
      <c r="J934" s="95"/>
      <c r="K934" s="95"/>
      <c r="L934" s="237">
        <v>91593</v>
      </c>
      <c r="M934" s="258">
        <v>120436</v>
      </c>
      <c r="N934" s="177">
        <v>140000</v>
      </c>
      <c r="O934" s="177">
        <v>65000</v>
      </c>
      <c r="P934" s="258">
        <v>140000</v>
      </c>
      <c r="Q934" s="258">
        <v>140000</v>
      </c>
      <c r="R934" s="258">
        <v>140000</v>
      </c>
      <c r="S934" s="258">
        <v>140000</v>
      </c>
      <c r="T934" s="258">
        <v>140000</v>
      </c>
    </row>
    <row r="935" spans="1:20" ht="24" customHeight="1">
      <c r="A935" s="1" t="s">
        <v>514</v>
      </c>
      <c r="B935" s="101"/>
      <c r="C935" s="101"/>
      <c r="D935" s="1" t="s">
        <v>17</v>
      </c>
      <c r="E935" s="101"/>
      <c r="F935" s="101"/>
      <c r="G935" s="101"/>
      <c r="H935" s="101"/>
      <c r="I935" s="101"/>
      <c r="J935" s="101"/>
      <c r="K935" s="101"/>
      <c r="L935" s="237">
        <v>13205</v>
      </c>
      <c r="M935" s="258">
        <v>12524</v>
      </c>
      <c r="N935" s="177">
        <v>15150</v>
      </c>
      <c r="O935" s="177">
        <v>13275</v>
      </c>
      <c r="P935" s="258">
        <v>14072</v>
      </c>
      <c r="Q935" s="258">
        <v>14916</v>
      </c>
      <c r="R935" s="258">
        <v>15811</v>
      </c>
      <c r="S935" s="258">
        <v>16760</v>
      </c>
      <c r="T935" s="258">
        <v>17766</v>
      </c>
    </row>
    <row r="936" spans="1:20" ht="24" customHeight="1">
      <c r="A936" s="1" t="s">
        <v>515</v>
      </c>
      <c r="B936" s="101"/>
      <c r="C936" s="101"/>
      <c r="D936" s="1" t="s">
        <v>83</v>
      </c>
      <c r="E936" s="101"/>
      <c r="F936" s="101"/>
      <c r="G936" s="101"/>
      <c r="H936" s="101"/>
      <c r="I936" s="101"/>
      <c r="J936" s="101"/>
      <c r="K936" s="101"/>
      <c r="L936" s="237">
        <v>1711</v>
      </c>
      <c r="M936" s="258">
        <v>1376</v>
      </c>
      <c r="N936" s="177">
        <v>3000</v>
      </c>
      <c r="O936" s="177">
        <v>3000</v>
      </c>
      <c r="P936" s="258">
        <v>3000</v>
      </c>
      <c r="Q936" s="258">
        <v>3000</v>
      </c>
      <c r="R936" s="258">
        <v>3000</v>
      </c>
      <c r="S936" s="258">
        <v>3000</v>
      </c>
      <c r="T936" s="258">
        <v>3000</v>
      </c>
    </row>
    <row r="937" spans="1:20" ht="24" customHeight="1">
      <c r="A937" s="1" t="s">
        <v>1036</v>
      </c>
      <c r="B937" s="95"/>
      <c r="C937" s="95"/>
      <c r="D937" s="168" t="s">
        <v>84</v>
      </c>
      <c r="E937" s="95"/>
      <c r="F937" s="95"/>
      <c r="G937" s="95"/>
      <c r="H937" s="95"/>
      <c r="I937" s="95"/>
      <c r="J937" s="95"/>
      <c r="K937" s="95"/>
      <c r="L937" s="239">
        <v>3876</v>
      </c>
      <c r="M937" s="245">
        <v>6318</v>
      </c>
      <c r="N937" s="178">
        <v>3078</v>
      </c>
      <c r="O937" s="178">
        <v>7560</v>
      </c>
      <c r="P937" s="245">
        <v>7938</v>
      </c>
      <c r="Q937" s="245">
        <v>8176</v>
      </c>
      <c r="R937" s="245">
        <v>8421</v>
      </c>
      <c r="S937" s="245">
        <v>8674</v>
      </c>
      <c r="T937" s="245">
        <v>8934</v>
      </c>
    </row>
    <row r="938" spans="1:20" ht="24" customHeight="1">
      <c r="A938" s="1" t="s">
        <v>516</v>
      </c>
      <c r="B938" s="101"/>
      <c r="C938" s="101"/>
      <c r="D938" s="1" t="s">
        <v>859</v>
      </c>
      <c r="E938" s="101"/>
      <c r="F938" s="101"/>
      <c r="G938" s="101"/>
      <c r="H938" s="101"/>
      <c r="I938" s="101"/>
      <c r="J938" s="101"/>
      <c r="K938" s="101"/>
      <c r="L938" s="255">
        <v>2261</v>
      </c>
      <c r="M938" s="386">
        <v>1849</v>
      </c>
      <c r="N938" s="189">
        <v>3000</v>
      </c>
      <c r="O938" s="189">
        <v>3000</v>
      </c>
      <c r="P938" s="386">
        <v>3000</v>
      </c>
      <c r="Q938" s="386">
        <v>3000</v>
      </c>
      <c r="R938" s="386">
        <v>3000</v>
      </c>
      <c r="S938" s="386">
        <v>3000</v>
      </c>
      <c r="T938" s="386">
        <v>3000</v>
      </c>
    </row>
    <row r="939" spans="1:20" ht="24" customHeight="1">
      <c r="A939" s="1" t="s">
        <v>517</v>
      </c>
      <c r="B939" s="101"/>
      <c r="C939" s="101"/>
      <c r="D939" s="1" t="s">
        <v>385</v>
      </c>
      <c r="E939" s="101"/>
      <c r="F939" s="101"/>
      <c r="G939" s="101"/>
      <c r="H939" s="101"/>
      <c r="I939" s="101"/>
      <c r="J939" s="101"/>
      <c r="K939" s="101"/>
      <c r="L939" s="237">
        <v>110986</v>
      </c>
      <c r="M939" s="258">
        <v>124197</v>
      </c>
      <c r="N939" s="177">
        <v>120000</v>
      </c>
      <c r="O939" s="177">
        <v>15000</v>
      </c>
      <c r="P939" s="258">
        <v>120000</v>
      </c>
      <c r="Q939" s="258">
        <v>120000</v>
      </c>
      <c r="R939" s="258">
        <v>120000</v>
      </c>
      <c r="S939" s="258">
        <v>120000</v>
      </c>
      <c r="T939" s="258">
        <v>120000</v>
      </c>
    </row>
    <row r="940" spans="1:20" ht="24" customHeight="1">
      <c r="A940" s="1" t="s">
        <v>518</v>
      </c>
      <c r="B940" s="101"/>
      <c r="C940" s="101"/>
      <c r="D940" s="1" t="s">
        <v>386</v>
      </c>
      <c r="E940" s="101"/>
      <c r="F940" s="101"/>
      <c r="G940" s="101"/>
      <c r="H940" s="101"/>
      <c r="I940" s="101"/>
      <c r="J940" s="101"/>
      <c r="K940" s="101"/>
      <c r="L940" s="237">
        <v>139495</v>
      </c>
      <c r="M940" s="258">
        <v>141280</v>
      </c>
      <c r="N940" s="177">
        <v>158241</v>
      </c>
      <c r="O940" s="177">
        <v>87400</v>
      </c>
      <c r="P940" s="258">
        <v>200000</v>
      </c>
      <c r="Q940" s="258">
        <v>200000</v>
      </c>
      <c r="R940" s="258">
        <v>200000</v>
      </c>
      <c r="S940" s="258">
        <v>200000</v>
      </c>
      <c r="T940" s="258">
        <v>200000</v>
      </c>
    </row>
    <row r="941" spans="1:20" ht="24" customHeight="1">
      <c r="A941" s="1" t="s">
        <v>519</v>
      </c>
      <c r="B941" s="101"/>
      <c r="C941" s="101"/>
      <c r="D941" s="1" t="s">
        <v>387</v>
      </c>
      <c r="E941" s="101"/>
      <c r="F941" s="101"/>
      <c r="G941" s="101"/>
      <c r="H941" s="101"/>
      <c r="I941" s="101"/>
      <c r="J941" s="101"/>
      <c r="K941" s="101"/>
      <c r="L941" s="237">
        <v>14482</v>
      </c>
      <c r="M941" s="258">
        <v>15346</v>
      </c>
      <c r="N941" s="177">
        <v>18000</v>
      </c>
      <c r="O941" s="177">
        <v>8000</v>
      </c>
      <c r="P941" s="221">
        <v>18000</v>
      </c>
      <c r="Q941" s="221">
        <v>18000</v>
      </c>
      <c r="R941" s="221">
        <v>18000</v>
      </c>
      <c r="S941" s="221">
        <v>18000</v>
      </c>
      <c r="T941" s="221">
        <v>18000</v>
      </c>
    </row>
    <row r="942" spans="1:20" ht="24" customHeight="1">
      <c r="A942" s="1" t="s">
        <v>520</v>
      </c>
      <c r="B942" s="101"/>
      <c r="C942" s="101"/>
      <c r="D942" s="1" t="s">
        <v>11</v>
      </c>
      <c r="E942" s="101"/>
      <c r="F942" s="101"/>
      <c r="G942" s="101"/>
      <c r="H942" s="101"/>
      <c r="I942" s="101"/>
      <c r="J942" s="101"/>
      <c r="K942" s="101"/>
      <c r="L942" s="237">
        <v>1968</v>
      </c>
      <c r="M942" s="258">
        <v>1849</v>
      </c>
      <c r="N942" s="177">
        <v>3000</v>
      </c>
      <c r="O942" s="177">
        <v>3000</v>
      </c>
      <c r="P942" s="221">
        <v>3000</v>
      </c>
      <c r="Q942" s="221">
        <v>3000</v>
      </c>
      <c r="R942" s="221">
        <v>3000</v>
      </c>
      <c r="S942" s="221">
        <v>3000</v>
      </c>
      <c r="T942" s="221">
        <v>3000</v>
      </c>
    </row>
    <row r="943" spans="1:20" ht="24" customHeight="1">
      <c r="A943" s="1" t="s">
        <v>521</v>
      </c>
      <c r="B943" s="101"/>
      <c r="C943" s="101"/>
      <c r="D943" s="1" t="s">
        <v>12</v>
      </c>
      <c r="E943" s="101"/>
      <c r="F943" s="101"/>
      <c r="G943" s="101"/>
      <c r="H943" s="101"/>
      <c r="I943" s="101"/>
      <c r="J943" s="101"/>
      <c r="K943" s="101"/>
      <c r="L943" s="237">
        <v>16407</v>
      </c>
      <c r="M943" s="258">
        <v>13458</v>
      </c>
      <c r="N943" s="177">
        <v>15000</v>
      </c>
      <c r="O943" s="177">
        <v>75000</v>
      </c>
      <c r="P943" s="221">
        <v>15000</v>
      </c>
      <c r="Q943" s="221">
        <v>15000</v>
      </c>
      <c r="R943" s="221">
        <v>15000</v>
      </c>
      <c r="S943" s="221">
        <v>15000</v>
      </c>
      <c r="T943" s="221">
        <v>15000</v>
      </c>
    </row>
    <row r="944" spans="1:20" ht="24" customHeight="1">
      <c r="A944" s="1" t="s">
        <v>522</v>
      </c>
      <c r="B944" s="101"/>
      <c r="C944" s="101"/>
      <c r="D944" s="1" t="s">
        <v>858</v>
      </c>
      <c r="E944" s="101"/>
      <c r="F944" s="101"/>
      <c r="G944" s="101"/>
      <c r="H944" s="101"/>
      <c r="I944" s="101"/>
      <c r="J944" s="101"/>
      <c r="K944" s="101"/>
      <c r="L944" s="241">
        <v>966</v>
      </c>
      <c r="M944" s="287">
        <v>1026</v>
      </c>
      <c r="N944" s="180">
        <v>2000</v>
      </c>
      <c r="O944" s="180">
        <v>2000</v>
      </c>
      <c r="P944" s="242">
        <v>2000</v>
      </c>
      <c r="Q944" s="242">
        <v>2000</v>
      </c>
      <c r="R944" s="242">
        <v>2000</v>
      </c>
      <c r="S944" s="242">
        <v>2000</v>
      </c>
      <c r="T944" s="242">
        <v>2000</v>
      </c>
    </row>
    <row r="945" spans="1:39" s="95" customFormat="1" ht="24" customHeight="1">
      <c r="A945" s="627" t="s">
        <v>1325</v>
      </c>
      <c r="B945" s="627"/>
      <c r="C945" s="627"/>
      <c r="D945" s="627"/>
      <c r="E945" s="627"/>
      <c r="F945" s="627"/>
      <c r="G945" s="627"/>
      <c r="H945" s="627"/>
      <c r="I945" s="627"/>
      <c r="J945" s="627"/>
      <c r="K945" s="627"/>
      <c r="L945" s="457">
        <f>SUM(L915:L944)</f>
        <v>1072844</v>
      </c>
      <c r="M945" s="453">
        <f>SUM(M915:M944)</f>
        <v>1126705</v>
      </c>
      <c r="N945" s="454">
        <f>SUM(N915:N944)</f>
        <v>1266542</v>
      </c>
      <c r="O945" s="454">
        <f>SUM(O915:O944)</f>
        <v>896646</v>
      </c>
      <c r="P945" s="457">
        <f>SUM(P915:P944)</f>
        <v>1313535</v>
      </c>
      <c r="Q945" s="457">
        <f>SUM(Q915:Q944)</f>
        <v>1348875</v>
      </c>
      <c r="R945" s="457">
        <f>SUM(R915:R944)</f>
        <v>1369259</v>
      </c>
      <c r="S945" s="457">
        <f>SUM(S915:S944)</f>
        <v>1396608</v>
      </c>
      <c r="T945" s="457">
        <f>SUM(T915:T944)</f>
        <v>1431139</v>
      </c>
      <c r="U945" s="224"/>
      <c r="V945" s="224"/>
      <c r="W945" s="224"/>
      <c r="X945" s="224"/>
      <c r="Y945" s="224"/>
      <c r="Z945" s="224"/>
      <c r="AA945" s="224"/>
      <c r="AB945" s="224"/>
      <c r="AC945" s="224"/>
      <c r="AD945" s="224"/>
      <c r="AE945" s="224"/>
      <c r="AF945" s="224"/>
    </row>
    <row r="946" spans="1:39" s="95" customFormat="1" ht="15" customHeight="1">
      <c r="A946" s="463"/>
      <c r="B946" s="464"/>
      <c r="C946" s="464"/>
      <c r="D946" s="463"/>
      <c r="E946" s="464"/>
      <c r="F946" s="464"/>
      <c r="G946" s="464"/>
      <c r="H946" s="464"/>
      <c r="I946" s="464"/>
      <c r="J946" s="464"/>
      <c r="K946" s="464"/>
      <c r="L946" s="551"/>
      <c r="M946" s="551"/>
      <c r="N946" s="553"/>
      <c r="O946" s="553"/>
      <c r="P946" s="551"/>
      <c r="Q946" s="551"/>
      <c r="R946" s="551"/>
      <c r="S946" s="551"/>
      <c r="T946" s="551"/>
      <c r="U946" s="224"/>
      <c r="V946" s="224"/>
      <c r="W946" s="224"/>
      <c r="X946" s="224"/>
      <c r="Y946" s="224"/>
      <c r="Z946" s="224"/>
      <c r="AA946" s="224"/>
      <c r="AB946" s="224"/>
      <c r="AC946" s="224"/>
      <c r="AD946" s="224"/>
      <c r="AE946" s="224"/>
      <c r="AF946" s="224"/>
    </row>
    <row r="947" spans="1:39" s="523" customFormat="1" ht="24" customHeight="1">
      <c r="A947" s="634" t="s">
        <v>1326</v>
      </c>
      <c r="B947" s="634"/>
      <c r="C947" s="634"/>
      <c r="D947" s="634"/>
      <c r="E947" s="634"/>
      <c r="F947" s="634"/>
      <c r="G947" s="634"/>
      <c r="H947" s="634"/>
      <c r="I947" s="634"/>
      <c r="J947" s="634"/>
      <c r="K947" s="634"/>
      <c r="L947" s="454">
        <f>L912+L945</f>
        <v>2189999</v>
      </c>
      <c r="M947" s="454">
        <f>M912+M945</f>
        <v>2219270</v>
      </c>
      <c r="N947" s="454">
        <f>N912+N945</f>
        <v>2616762</v>
      </c>
      <c r="O947" s="454">
        <f>O912+O945</f>
        <v>2325146</v>
      </c>
      <c r="P947" s="454">
        <f>P912+P945</f>
        <v>2716058</v>
      </c>
      <c r="Q947" s="454">
        <f>Q912+Q945</f>
        <v>2848991</v>
      </c>
      <c r="R947" s="454">
        <f>R912+R945</f>
        <v>2904145</v>
      </c>
      <c r="S947" s="454">
        <f>S912+S945</f>
        <v>2978279</v>
      </c>
      <c r="T947" s="454">
        <f>T912+T945</f>
        <v>3061772</v>
      </c>
      <c r="U947" s="224"/>
      <c r="V947" s="224"/>
      <c r="W947" s="224"/>
      <c r="X947" s="224"/>
      <c r="Y947" s="224"/>
      <c r="Z947" s="224"/>
      <c r="AA947" s="224"/>
      <c r="AB947" s="224"/>
      <c r="AC947" s="224"/>
      <c r="AD947" s="224"/>
      <c r="AE947" s="224"/>
      <c r="AF947" s="224"/>
    </row>
    <row r="948" spans="1:39" s="523" customFormat="1" ht="15" customHeight="1">
      <c r="A948" s="554"/>
      <c r="B948" s="555"/>
      <c r="C948" s="555"/>
      <c r="D948" s="554"/>
      <c r="E948" s="555"/>
      <c r="F948" s="555"/>
      <c r="G948" s="555"/>
      <c r="H948" s="555"/>
      <c r="I948" s="555"/>
      <c r="J948" s="555"/>
      <c r="K948" s="555"/>
      <c r="L948" s="454"/>
      <c r="M948" s="454"/>
      <c r="N948" s="454"/>
      <c r="O948" s="454"/>
      <c r="P948" s="454"/>
      <c r="Q948" s="454"/>
      <c r="R948" s="454"/>
      <c r="S948" s="454"/>
      <c r="T948" s="454"/>
      <c r="U948" s="224"/>
      <c r="V948" s="224"/>
      <c r="W948" s="224"/>
      <c r="X948" s="224"/>
      <c r="Y948" s="224"/>
      <c r="Z948" s="224"/>
      <c r="AA948" s="224"/>
      <c r="AB948" s="224"/>
      <c r="AC948" s="224"/>
      <c r="AD948" s="224"/>
      <c r="AE948" s="224"/>
      <c r="AF948" s="224"/>
    </row>
    <row r="949" spans="1:39" s="523" customFormat="1" ht="24" customHeight="1">
      <c r="A949" s="467"/>
      <c r="B949" s="631" t="s">
        <v>865</v>
      </c>
      <c r="C949" s="631"/>
      <c r="D949" s="631"/>
      <c r="E949" s="631"/>
      <c r="F949" s="631"/>
      <c r="G949" s="631"/>
      <c r="H949" s="631"/>
      <c r="I949" s="631"/>
      <c r="J949" s="631"/>
      <c r="K949" s="631"/>
      <c r="L949" s="515">
        <f>L882</f>
        <v>1274699</v>
      </c>
      <c r="M949" s="515">
        <f>M882</f>
        <v>1410988</v>
      </c>
      <c r="N949" s="515">
        <f>N882</f>
        <v>1369284</v>
      </c>
      <c r="O949" s="515">
        <f>O882</f>
        <v>1596578</v>
      </c>
      <c r="P949" s="515">
        <f>P882</f>
        <v>1434849</v>
      </c>
      <c r="Q949" s="515">
        <f>Q882</f>
        <v>1972210</v>
      </c>
      <c r="R949" s="515">
        <f>R882</f>
        <v>2025209</v>
      </c>
      <c r="S949" s="515">
        <f>S882</f>
        <v>2097101</v>
      </c>
      <c r="T949" s="515">
        <f>T882</f>
        <v>2178263</v>
      </c>
      <c r="U949" s="224"/>
      <c r="V949" s="224"/>
      <c r="W949" s="224"/>
      <c r="X949" s="224"/>
      <c r="Y949" s="224"/>
      <c r="Z949" s="224"/>
      <c r="AA949" s="224"/>
      <c r="AB949" s="224"/>
      <c r="AC949" s="224"/>
      <c r="AD949" s="224"/>
      <c r="AE949" s="224"/>
      <c r="AF949" s="224"/>
    </row>
    <row r="950" spans="1:39" s="523" customFormat="1" ht="24" customHeight="1">
      <c r="A950" s="468"/>
      <c r="B950" s="632" t="s">
        <v>1292</v>
      </c>
      <c r="C950" s="632"/>
      <c r="D950" s="632"/>
      <c r="E950" s="632"/>
      <c r="F950" s="632"/>
      <c r="G950" s="632"/>
      <c r="H950" s="632"/>
      <c r="I950" s="632"/>
      <c r="J950" s="632"/>
      <c r="K950" s="632"/>
      <c r="L950" s="556">
        <v>0</v>
      </c>
      <c r="M950" s="556">
        <v>0</v>
      </c>
      <c r="N950" s="556">
        <v>0</v>
      </c>
      <c r="O950" s="556">
        <v>0</v>
      </c>
      <c r="P950" s="556">
        <v>0</v>
      </c>
      <c r="Q950" s="556">
        <v>0</v>
      </c>
      <c r="R950" s="556">
        <v>0</v>
      </c>
      <c r="S950" s="556">
        <v>0</v>
      </c>
      <c r="T950" s="556">
        <v>0</v>
      </c>
      <c r="U950" s="224"/>
      <c r="V950" s="224"/>
      <c r="W950" s="224"/>
      <c r="X950" s="224"/>
      <c r="Y950" s="224"/>
      <c r="Z950" s="224"/>
      <c r="AA950" s="224"/>
      <c r="AB950" s="224"/>
      <c r="AC950" s="224"/>
      <c r="AD950" s="224"/>
      <c r="AE950" s="224"/>
      <c r="AF950" s="224"/>
    </row>
    <row r="951" spans="1:39" s="523" customFormat="1" ht="24" customHeight="1">
      <c r="A951" s="400"/>
      <c r="B951" s="634" t="s">
        <v>1345</v>
      </c>
      <c r="C951" s="634"/>
      <c r="D951" s="634"/>
      <c r="E951" s="634"/>
      <c r="F951" s="634"/>
      <c r="G951" s="634"/>
      <c r="H951" s="634"/>
      <c r="I951" s="634"/>
      <c r="J951" s="634"/>
      <c r="K951" s="634"/>
      <c r="L951" s="454">
        <f>SUM(L949:L950)</f>
        <v>1274699</v>
      </c>
      <c r="M951" s="454">
        <f>SUM(M949:M950)</f>
        <v>1410988</v>
      </c>
      <c r="N951" s="454">
        <f t="shared" ref="N951:O951" si="76">SUM(N949:N950)</f>
        <v>1369284</v>
      </c>
      <c r="O951" s="454">
        <f t="shared" si="76"/>
        <v>1596578</v>
      </c>
      <c r="P951" s="454">
        <f>SUM(P949:P950)</f>
        <v>1434849</v>
      </c>
      <c r="Q951" s="454">
        <f t="shared" ref="Q951:T951" si="77">SUM(Q949:Q950)</f>
        <v>1972210</v>
      </c>
      <c r="R951" s="454">
        <f t="shared" si="77"/>
        <v>2025209</v>
      </c>
      <c r="S951" s="454">
        <f t="shared" si="77"/>
        <v>2097101</v>
      </c>
      <c r="T951" s="454">
        <f t="shared" si="77"/>
        <v>2178263</v>
      </c>
      <c r="U951" s="224"/>
      <c r="V951" s="224"/>
      <c r="W951" s="224"/>
      <c r="X951" s="224"/>
      <c r="Y951" s="224"/>
      <c r="Z951" s="224"/>
      <c r="AA951" s="224"/>
      <c r="AB951" s="224"/>
      <c r="AC951" s="224"/>
      <c r="AD951" s="224"/>
      <c r="AE951" s="224"/>
      <c r="AF951" s="224"/>
    </row>
    <row r="952" spans="1:39" s="523" customFormat="1" ht="15" customHeight="1">
      <c r="A952" s="554"/>
      <c r="B952" s="555"/>
      <c r="C952" s="555"/>
      <c r="D952" s="554"/>
      <c r="E952" s="555"/>
      <c r="F952" s="555"/>
      <c r="G952" s="555"/>
      <c r="H952" s="555"/>
      <c r="I952" s="555"/>
      <c r="J952" s="555"/>
      <c r="K952" s="555"/>
      <c r="L952" s="454"/>
      <c r="M952" s="454"/>
      <c r="N952" s="454"/>
      <c r="O952" s="454"/>
      <c r="P952" s="454"/>
      <c r="Q952" s="454"/>
      <c r="R952" s="454"/>
      <c r="S952" s="454"/>
      <c r="T952" s="454"/>
      <c r="U952" s="224"/>
      <c r="V952" s="224"/>
      <c r="W952" s="224"/>
      <c r="X952" s="224"/>
      <c r="Y952" s="224"/>
      <c r="Z952" s="224"/>
      <c r="AA952" s="224"/>
      <c r="AB952" s="224"/>
      <c r="AC952" s="224"/>
      <c r="AD952" s="224"/>
      <c r="AE952" s="224"/>
      <c r="AF952" s="224"/>
    </row>
    <row r="953" spans="1:39" s="95" customFormat="1" ht="24" customHeight="1">
      <c r="A953" s="158"/>
      <c r="B953" s="158"/>
      <c r="C953" s="158"/>
      <c r="D953" s="158"/>
      <c r="E953" s="158"/>
      <c r="F953" s="158"/>
      <c r="G953" s="158"/>
      <c r="H953" s="158"/>
      <c r="I953" s="158"/>
      <c r="J953" s="158"/>
      <c r="K953" s="400" t="s">
        <v>436</v>
      </c>
      <c r="L953" s="313">
        <f>L879-L947+L951</f>
        <v>-20939</v>
      </c>
      <c r="M953" s="313">
        <f>M879-M947+M951</f>
        <v>-41431</v>
      </c>
      <c r="N953" s="313">
        <f>N879-N947+N951</f>
        <v>-369462</v>
      </c>
      <c r="O953" s="313">
        <f>O879-O947+O951</f>
        <v>-338485</v>
      </c>
      <c r="P953" s="313">
        <f>P879-P947+P951</f>
        <v>-73000</v>
      </c>
      <c r="Q953" s="313">
        <f>Q879-Q947+Q951</f>
        <v>0</v>
      </c>
      <c r="R953" s="313">
        <f>R879-R947+R951</f>
        <v>0</v>
      </c>
      <c r="S953" s="313">
        <f>S879-S947+S951</f>
        <v>0</v>
      </c>
      <c r="T953" s="313">
        <f>T879-T947+T951</f>
        <v>0</v>
      </c>
      <c r="U953" s="224"/>
      <c r="V953" s="224"/>
      <c r="W953" s="224"/>
      <c r="X953" s="224"/>
      <c r="Y953" s="224"/>
      <c r="Z953" s="224"/>
      <c r="AA953" s="224"/>
      <c r="AB953" s="224"/>
      <c r="AC953" s="224"/>
      <c r="AD953" s="224"/>
      <c r="AE953" s="224"/>
      <c r="AF953" s="224"/>
    </row>
    <row r="954" spans="1:39" s="95" customFormat="1" ht="15" customHeight="1">
      <c r="A954" s="158"/>
      <c r="B954" s="158"/>
      <c r="C954" s="158"/>
      <c r="D954" s="158"/>
      <c r="E954" s="158"/>
      <c r="F954" s="158"/>
      <c r="G954" s="158"/>
      <c r="H954" s="158"/>
      <c r="I954" s="158"/>
      <c r="J954" s="158"/>
      <c r="K954" s="158"/>
      <c r="L954" s="456"/>
      <c r="M954" s="456"/>
      <c r="N954" s="456"/>
      <c r="O954" s="456"/>
      <c r="P954" s="456"/>
      <c r="Q954" s="456"/>
      <c r="R954" s="456"/>
      <c r="S954" s="456"/>
      <c r="T954" s="456"/>
      <c r="U954" s="224"/>
      <c r="V954" s="224"/>
      <c r="W954" s="224"/>
      <c r="X954" s="224"/>
      <c r="Y954" s="224"/>
      <c r="Z954" s="224"/>
      <c r="AA954" s="224"/>
      <c r="AB954" s="224"/>
      <c r="AC954" s="224"/>
      <c r="AD954" s="224"/>
      <c r="AE954" s="224"/>
      <c r="AF954" s="224"/>
    </row>
    <row r="955" spans="1:39" s="95" customFormat="1" ht="24" customHeight="1">
      <c r="A955" s="158"/>
      <c r="B955" s="158"/>
      <c r="C955" s="158"/>
      <c r="D955" s="158"/>
      <c r="E955" s="158"/>
      <c r="F955" s="158"/>
      <c r="G955" s="158"/>
      <c r="H955" s="158"/>
      <c r="I955" s="158"/>
      <c r="J955" s="158"/>
      <c r="K955" s="470" t="s">
        <v>438</v>
      </c>
      <c r="L955" s="456">
        <v>452914</v>
      </c>
      <c r="M955" s="456">
        <v>411485</v>
      </c>
      <c r="N955" s="456">
        <v>0</v>
      </c>
      <c r="O955" s="456">
        <f>M955+O953</f>
        <v>73000</v>
      </c>
      <c r="P955" s="456">
        <f>O955+P953</f>
        <v>0</v>
      </c>
      <c r="Q955" s="456">
        <f>P955+Q953</f>
        <v>0</v>
      </c>
      <c r="R955" s="456">
        <f>Q955+R953</f>
        <v>0</v>
      </c>
      <c r="S955" s="456">
        <f>R955+S953</f>
        <v>0</v>
      </c>
      <c r="T955" s="456">
        <f>S955+T953</f>
        <v>0</v>
      </c>
      <c r="U955" s="224"/>
      <c r="V955" s="224"/>
      <c r="W955" s="224"/>
      <c r="X955" s="224"/>
      <c r="Y955" s="224"/>
      <c r="Z955" s="224"/>
      <c r="AA955" s="224"/>
      <c r="AB955" s="224"/>
      <c r="AC955" s="224"/>
      <c r="AD955" s="224"/>
      <c r="AE955" s="224"/>
      <c r="AF955" s="224"/>
    </row>
    <row r="956" spans="1:39" s="110" customFormat="1" ht="24" customHeight="1">
      <c r="A956" s="550"/>
      <c r="B956" s="550"/>
      <c r="C956" s="550"/>
      <c r="D956" s="550"/>
      <c r="E956" s="550"/>
      <c r="F956" s="550"/>
      <c r="G956" s="550"/>
      <c r="H956" s="550"/>
      <c r="I956" s="550"/>
      <c r="J956" s="550"/>
      <c r="K956" s="471"/>
      <c r="L956" s="192">
        <f>L955/L947</f>
        <v>0.20681014009595439</v>
      </c>
      <c r="M956" s="192">
        <f>M955/M947</f>
        <v>0.18541457326057667</v>
      </c>
      <c r="N956" s="192">
        <f>N955/N947</f>
        <v>0</v>
      </c>
      <c r="O956" s="192">
        <f>O955/O947</f>
        <v>3.1395877936267226E-2</v>
      </c>
      <c r="P956" s="192">
        <f>P955/P947</f>
        <v>0</v>
      </c>
      <c r="Q956" s="192">
        <f>Q955/Q947</f>
        <v>0</v>
      </c>
      <c r="R956" s="192">
        <f>R955/R947</f>
        <v>0</v>
      </c>
      <c r="S956" s="192">
        <f>S955/S947</f>
        <v>0</v>
      </c>
      <c r="T956" s="192">
        <f>T955/T947</f>
        <v>0</v>
      </c>
      <c r="U956" s="280"/>
      <c r="V956" s="280"/>
      <c r="W956" s="280"/>
      <c r="X956" s="280"/>
      <c r="Y956" s="280"/>
      <c r="Z956" s="280"/>
      <c r="AA956" s="280"/>
      <c r="AB956" s="280"/>
      <c r="AC956" s="280"/>
      <c r="AD956" s="280"/>
      <c r="AE956" s="280"/>
      <c r="AF956" s="280"/>
    </row>
    <row r="957" spans="1:39" s="144" customFormat="1" ht="15" customHeight="1">
      <c r="A957" s="134"/>
      <c r="B957" s="134"/>
      <c r="C957" s="134"/>
      <c r="D957" s="134"/>
      <c r="E957" s="134"/>
      <c r="F957" s="134"/>
      <c r="G957" s="134"/>
      <c r="H957" s="134"/>
      <c r="I957" s="134"/>
      <c r="J957" s="134"/>
      <c r="K957" s="134"/>
      <c r="L957" s="269"/>
      <c r="M957" s="394"/>
      <c r="N957" s="194"/>
      <c r="O957" s="194"/>
      <c r="P957" s="394"/>
      <c r="Q957" s="268"/>
      <c r="R957" s="268"/>
      <c r="S957" s="268"/>
      <c r="T957" s="268"/>
      <c r="U957" s="282"/>
      <c r="V957" s="282"/>
      <c r="W957" s="282"/>
      <c r="X957" s="282"/>
      <c r="Y957" s="282"/>
      <c r="Z957" s="282"/>
      <c r="AA957" s="282"/>
      <c r="AB957" s="282"/>
      <c r="AC957" s="282"/>
      <c r="AD957" s="282"/>
      <c r="AE957" s="282"/>
      <c r="AF957" s="282"/>
      <c r="AG957" s="558"/>
      <c r="AH957" s="558"/>
      <c r="AI957" s="558"/>
      <c r="AJ957" s="558"/>
      <c r="AK957" s="558"/>
      <c r="AL957" s="558"/>
      <c r="AM957" s="558"/>
    </row>
    <row r="958" spans="1:39" ht="24" customHeight="1">
      <c r="A958" s="108" t="s">
        <v>1380</v>
      </c>
      <c r="B958" s="95"/>
      <c r="C958" s="95"/>
      <c r="D958" s="95"/>
      <c r="E958" s="95"/>
      <c r="F958" s="95"/>
      <c r="G958" s="95"/>
      <c r="H958" s="95"/>
      <c r="I958" s="95"/>
      <c r="J958" s="95"/>
      <c r="K958" s="95"/>
      <c r="L958" s="290"/>
      <c r="M958" s="290"/>
      <c r="N958" s="209"/>
      <c r="O958" s="209"/>
      <c r="P958" s="291"/>
      <c r="Q958" s="291"/>
      <c r="R958" s="291"/>
      <c r="S958" s="291"/>
      <c r="T958" s="291"/>
      <c r="U958" s="225"/>
      <c r="V958" s="225"/>
      <c r="W958" s="225"/>
      <c r="X958" s="225"/>
      <c r="Y958" s="225"/>
      <c r="Z958" s="225"/>
      <c r="AA958" s="225"/>
      <c r="AB958" s="225"/>
      <c r="AC958" s="225"/>
      <c r="AD958" s="225"/>
      <c r="AE958" s="225"/>
      <c r="AF958" s="225"/>
      <c r="AG958" s="441"/>
      <c r="AH958" s="441"/>
      <c r="AI958" s="441"/>
      <c r="AJ958" s="441"/>
      <c r="AK958" s="441"/>
      <c r="AL958" s="441"/>
      <c r="AM958" s="441"/>
    </row>
    <row r="959" spans="1:39" ht="15" customHeight="1">
      <c r="A959" s="95"/>
      <c r="B959" s="95"/>
      <c r="C959" s="95"/>
      <c r="D959" s="95"/>
      <c r="E959" s="95"/>
      <c r="F959" s="95"/>
      <c r="G959" s="95"/>
      <c r="H959" s="95"/>
      <c r="I959" s="95"/>
      <c r="J959" s="95"/>
      <c r="K959" s="95"/>
      <c r="L959" s="290"/>
      <c r="M959" s="415"/>
      <c r="N959" s="209"/>
      <c r="O959" s="209"/>
      <c r="P959" s="291"/>
      <c r="Q959" s="291"/>
      <c r="R959" s="291"/>
      <c r="S959" s="291"/>
      <c r="T959" s="291"/>
    </row>
    <row r="960" spans="1:39" ht="24" customHeight="1">
      <c r="A960" s="95" t="s">
        <v>890</v>
      </c>
      <c r="B960" s="95"/>
      <c r="C960" s="95"/>
      <c r="D960" s="95" t="s">
        <v>1076</v>
      </c>
      <c r="E960" s="95"/>
      <c r="F960" s="95"/>
      <c r="G960" s="95"/>
      <c r="H960" s="95"/>
      <c r="I960" s="95"/>
      <c r="J960" s="95"/>
      <c r="K960" s="95"/>
      <c r="L960" s="450">
        <v>669065</v>
      </c>
      <c r="M960" s="451">
        <v>702716</v>
      </c>
      <c r="N960" s="452">
        <v>739047</v>
      </c>
      <c r="O960" s="452">
        <v>736883</v>
      </c>
      <c r="P960" s="451">
        <v>776734</v>
      </c>
      <c r="Q960" s="451">
        <v>800036</v>
      </c>
      <c r="R960" s="451">
        <v>824037</v>
      </c>
      <c r="S960" s="451">
        <v>848758</v>
      </c>
      <c r="T960" s="451">
        <v>874221</v>
      </c>
    </row>
    <row r="961" spans="1:20" ht="24" customHeight="1">
      <c r="A961" s="95" t="s">
        <v>1136</v>
      </c>
      <c r="B961" s="95"/>
      <c r="C961" s="95"/>
      <c r="D961" s="95" t="s">
        <v>1077</v>
      </c>
      <c r="E961" s="95"/>
      <c r="F961" s="95"/>
      <c r="G961" s="95"/>
      <c r="H961" s="95"/>
      <c r="I961" s="95"/>
      <c r="J961" s="95"/>
      <c r="K961" s="95"/>
      <c r="L961" s="237">
        <v>788022</v>
      </c>
      <c r="M961" s="258">
        <v>794715</v>
      </c>
      <c r="N961" s="177">
        <v>822953</v>
      </c>
      <c r="O961" s="177">
        <v>824640</v>
      </c>
      <c r="P961" s="221">
        <v>836024</v>
      </c>
      <c r="Q961" s="221">
        <v>843076</v>
      </c>
      <c r="R961" s="221">
        <v>862416</v>
      </c>
      <c r="S961" s="221">
        <v>859680</v>
      </c>
      <c r="T961" s="221">
        <v>0</v>
      </c>
    </row>
    <row r="962" spans="1:20" ht="24" customHeight="1">
      <c r="A962" s="1" t="s">
        <v>388</v>
      </c>
      <c r="B962" s="95"/>
      <c r="C962" s="95"/>
      <c r="D962" s="1" t="s">
        <v>44</v>
      </c>
      <c r="E962" s="95"/>
      <c r="F962" s="95"/>
      <c r="G962" s="95"/>
      <c r="H962" s="95"/>
      <c r="I962" s="95"/>
      <c r="J962" s="95"/>
      <c r="K962" s="95"/>
      <c r="L962" s="237">
        <v>5353</v>
      </c>
      <c r="M962" s="258">
        <v>5860</v>
      </c>
      <c r="N962" s="177">
        <v>5250</v>
      </c>
      <c r="O962" s="177">
        <v>5250</v>
      </c>
      <c r="P962" s="221">
        <v>5250</v>
      </c>
      <c r="Q962" s="221">
        <v>5250</v>
      </c>
      <c r="R962" s="221">
        <v>5250</v>
      </c>
      <c r="S962" s="221">
        <v>5250</v>
      </c>
      <c r="T962" s="221">
        <v>5250</v>
      </c>
    </row>
    <row r="963" spans="1:20" ht="24" customHeight="1">
      <c r="A963" s="437" t="s">
        <v>1272</v>
      </c>
      <c r="B963" s="436"/>
      <c r="C963" s="436"/>
      <c r="D963" s="437" t="s">
        <v>5</v>
      </c>
      <c r="E963" s="436"/>
      <c r="F963" s="436"/>
      <c r="G963" s="436"/>
      <c r="H963" s="436"/>
      <c r="I963" s="436"/>
      <c r="J963" s="436"/>
      <c r="K963" s="436"/>
      <c r="L963" s="237">
        <v>0</v>
      </c>
      <c r="M963" s="258">
        <v>0</v>
      </c>
      <c r="N963" s="177">
        <v>0</v>
      </c>
      <c r="O963" s="177">
        <v>500</v>
      </c>
      <c r="P963" s="221">
        <v>0</v>
      </c>
      <c r="Q963" s="221">
        <v>0</v>
      </c>
      <c r="R963" s="221">
        <v>0</v>
      </c>
      <c r="S963" s="221">
        <v>0</v>
      </c>
      <c r="T963" s="221">
        <v>0</v>
      </c>
    </row>
    <row r="964" spans="1:20" ht="24" customHeight="1">
      <c r="A964" s="1" t="s">
        <v>389</v>
      </c>
      <c r="B964" s="95"/>
      <c r="C964" s="95"/>
      <c r="D964" s="4" t="s">
        <v>43</v>
      </c>
      <c r="E964" s="95"/>
      <c r="F964" s="95"/>
      <c r="G964" s="95"/>
      <c r="H964" s="95"/>
      <c r="I964" s="95"/>
      <c r="J964" s="95"/>
      <c r="K964" s="95"/>
      <c r="L964" s="258">
        <v>25211</v>
      </c>
      <c r="M964" s="258">
        <v>21151</v>
      </c>
      <c r="N964" s="177">
        <v>20000</v>
      </c>
      <c r="O964" s="177">
        <v>21151</v>
      </c>
      <c r="P964" s="221">
        <v>21151</v>
      </c>
      <c r="Q964" s="221">
        <v>21151</v>
      </c>
      <c r="R964" s="221">
        <v>21151</v>
      </c>
      <c r="S964" s="221">
        <v>21151</v>
      </c>
      <c r="T964" s="221">
        <v>21151</v>
      </c>
    </row>
    <row r="965" spans="1:20" ht="24" customHeight="1">
      <c r="A965" s="1" t="s">
        <v>390</v>
      </c>
      <c r="B965" s="101"/>
      <c r="C965" s="101"/>
      <c r="D965" s="1" t="s">
        <v>391</v>
      </c>
      <c r="E965" s="101"/>
      <c r="F965" s="101"/>
      <c r="G965" s="101"/>
      <c r="H965" s="101"/>
      <c r="I965" s="101"/>
      <c r="J965" s="101"/>
      <c r="K965" s="101"/>
      <c r="L965" s="237">
        <v>9234</v>
      </c>
      <c r="M965" s="258">
        <v>7552</v>
      </c>
      <c r="N965" s="177">
        <v>8500</v>
      </c>
      <c r="O965" s="177">
        <v>3500</v>
      </c>
      <c r="P965" s="221">
        <v>8500</v>
      </c>
      <c r="Q965" s="221">
        <v>8500</v>
      </c>
      <c r="R965" s="221">
        <v>8500</v>
      </c>
      <c r="S965" s="221">
        <v>8500</v>
      </c>
      <c r="T965" s="221">
        <v>8500</v>
      </c>
    </row>
    <row r="966" spans="1:20" ht="24" customHeight="1">
      <c r="A966" s="1" t="s">
        <v>392</v>
      </c>
      <c r="B966" s="101"/>
      <c r="C966" s="101"/>
      <c r="D966" s="1" t="s">
        <v>393</v>
      </c>
      <c r="E966" s="101"/>
      <c r="F966" s="101"/>
      <c r="G966" s="101"/>
      <c r="H966" s="101"/>
      <c r="I966" s="101"/>
      <c r="J966" s="101"/>
      <c r="K966" s="101"/>
      <c r="L966" s="237">
        <v>9185</v>
      </c>
      <c r="M966" s="258">
        <v>7558</v>
      </c>
      <c r="N966" s="177">
        <v>8500</v>
      </c>
      <c r="O966" s="177">
        <v>4250</v>
      </c>
      <c r="P966" s="221">
        <v>8500</v>
      </c>
      <c r="Q966" s="221">
        <v>8500</v>
      </c>
      <c r="R966" s="221">
        <v>8500</v>
      </c>
      <c r="S966" s="221">
        <v>8500</v>
      </c>
      <c r="T966" s="221">
        <v>8500</v>
      </c>
    </row>
    <row r="967" spans="1:20" ht="24" customHeight="1">
      <c r="A967" s="1" t="s">
        <v>394</v>
      </c>
      <c r="B967" s="95"/>
      <c r="C967" s="95"/>
      <c r="D967" s="1" t="s">
        <v>395</v>
      </c>
      <c r="E967" s="95"/>
      <c r="F967" s="95"/>
      <c r="G967" s="95"/>
      <c r="H967" s="95"/>
      <c r="I967" s="95"/>
      <c r="J967" s="95"/>
      <c r="K967" s="95"/>
      <c r="L967" s="237">
        <v>3980</v>
      </c>
      <c r="M967" s="258">
        <v>3582</v>
      </c>
      <c r="N967" s="177">
        <v>3800</v>
      </c>
      <c r="O967" s="177">
        <v>1750</v>
      </c>
      <c r="P967" s="221">
        <v>3800</v>
      </c>
      <c r="Q967" s="221">
        <v>3900</v>
      </c>
      <c r="R967" s="221">
        <v>3900</v>
      </c>
      <c r="S967" s="221">
        <v>3900</v>
      </c>
      <c r="T967" s="221">
        <v>3900</v>
      </c>
    </row>
    <row r="968" spans="1:20" ht="24" customHeight="1">
      <c r="A968" s="1" t="s">
        <v>943</v>
      </c>
      <c r="B968" s="95"/>
      <c r="C968" s="95"/>
      <c r="D968" s="1" t="s">
        <v>357</v>
      </c>
      <c r="E968" s="95"/>
      <c r="F968" s="95"/>
      <c r="G968" s="95"/>
      <c r="H968" s="95"/>
      <c r="I968" s="95"/>
      <c r="J968" s="95"/>
      <c r="K968" s="95"/>
      <c r="L968" s="237">
        <v>301</v>
      </c>
      <c r="M968" s="258">
        <v>64</v>
      </c>
      <c r="N968" s="178">
        <v>0</v>
      </c>
      <c r="O968" s="178">
        <v>0</v>
      </c>
      <c r="P968" s="240">
        <v>0</v>
      </c>
      <c r="Q968" s="240">
        <v>0</v>
      </c>
      <c r="R968" s="240">
        <v>0</v>
      </c>
      <c r="S968" s="240">
        <v>0</v>
      </c>
      <c r="T968" s="240">
        <v>0</v>
      </c>
    </row>
    <row r="969" spans="1:20" ht="24" customHeight="1">
      <c r="A969" s="1" t="s">
        <v>396</v>
      </c>
      <c r="B969" s="101"/>
      <c r="C969" s="101"/>
      <c r="D969" s="628" t="s">
        <v>6</v>
      </c>
      <c r="E969" s="628"/>
      <c r="F969" s="628"/>
      <c r="G969" s="628"/>
      <c r="H969" s="628"/>
      <c r="I969" s="628"/>
      <c r="J969" s="628"/>
      <c r="K969" s="628"/>
      <c r="L969" s="237">
        <v>11463</v>
      </c>
      <c r="M969" s="258">
        <v>12589</v>
      </c>
      <c r="N969" s="177">
        <v>8959</v>
      </c>
      <c r="O969" s="177">
        <v>1500</v>
      </c>
      <c r="P969" s="258">
        <v>2000</v>
      </c>
      <c r="Q969" s="258">
        <v>3000</v>
      </c>
      <c r="R969" s="258">
        <v>8000</v>
      </c>
      <c r="S969" s="258">
        <v>10000</v>
      </c>
      <c r="T969" s="258">
        <v>100000</v>
      </c>
    </row>
    <row r="970" spans="1:20" ht="24" customHeight="1">
      <c r="A970" s="1" t="s">
        <v>1159</v>
      </c>
      <c r="B970" s="101"/>
      <c r="C970" s="101"/>
      <c r="D970" s="4" t="s">
        <v>1150</v>
      </c>
      <c r="E970" s="101"/>
      <c r="F970" s="101"/>
      <c r="G970" s="101"/>
      <c r="H970" s="101"/>
      <c r="I970" s="101"/>
      <c r="J970" s="101"/>
      <c r="K970" s="101"/>
      <c r="L970" s="237">
        <v>0</v>
      </c>
      <c r="M970" s="258">
        <v>3882</v>
      </c>
      <c r="N970" s="177">
        <v>0</v>
      </c>
      <c r="O970" s="177">
        <v>0</v>
      </c>
      <c r="P970" s="258">
        <v>0</v>
      </c>
      <c r="Q970" s="258">
        <v>0</v>
      </c>
      <c r="R970" s="258">
        <v>0</v>
      </c>
      <c r="S970" s="258">
        <v>0</v>
      </c>
      <c r="T970" s="258">
        <v>0</v>
      </c>
    </row>
    <row r="971" spans="1:20" ht="24" customHeight="1">
      <c r="A971" s="1" t="s">
        <v>397</v>
      </c>
      <c r="B971" s="95"/>
      <c r="C971" s="95"/>
      <c r="D971" s="1" t="s">
        <v>210</v>
      </c>
      <c r="E971" s="95"/>
      <c r="F971" s="95"/>
      <c r="G971" s="95"/>
      <c r="H971" s="95"/>
      <c r="I971" s="95"/>
      <c r="J971" s="95"/>
      <c r="K971" s="95"/>
      <c r="L971" s="239">
        <v>2633</v>
      </c>
      <c r="M971" s="245">
        <v>1400</v>
      </c>
      <c r="N971" s="178">
        <v>1750</v>
      </c>
      <c r="O971" s="178">
        <v>0</v>
      </c>
      <c r="P971" s="245">
        <v>1750</v>
      </c>
      <c r="Q971" s="245">
        <v>1750</v>
      </c>
      <c r="R971" s="245">
        <v>1750</v>
      </c>
      <c r="S971" s="245">
        <v>1750</v>
      </c>
      <c r="T971" s="245">
        <v>1750</v>
      </c>
    </row>
    <row r="972" spans="1:20" ht="24" customHeight="1">
      <c r="A972" s="1" t="s">
        <v>398</v>
      </c>
      <c r="B972" s="95"/>
      <c r="C972" s="95"/>
      <c r="D972" s="1" t="s">
        <v>7</v>
      </c>
      <c r="E972" s="95"/>
      <c r="F972" s="95"/>
      <c r="G972" s="95"/>
      <c r="H972" s="95"/>
      <c r="I972" s="95"/>
      <c r="J972" s="95"/>
      <c r="K972" s="95"/>
      <c r="L972" s="241">
        <v>830</v>
      </c>
      <c r="M972" s="287">
        <v>2974</v>
      </c>
      <c r="N972" s="180">
        <v>2000</v>
      </c>
      <c r="O972" s="180">
        <v>500</v>
      </c>
      <c r="P972" s="287">
        <v>2000</v>
      </c>
      <c r="Q972" s="287">
        <v>2000</v>
      </c>
      <c r="R972" s="287">
        <v>2000</v>
      </c>
      <c r="S972" s="287">
        <v>2000</v>
      </c>
      <c r="T972" s="287">
        <v>2000</v>
      </c>
    </row>
    <row r="973" spans="1:20" ht="24" customHeight="1">
      <c r="A973" s="627" t="s">
        <v>1352</v>
      </c>
      <c r="B973" s="627"/>
      <c r="C973" s="627"/>
      <c r="D973" s="627"/>
      <c r="E973" s="627"/>
      <c r="F973" s="627"/>
      <c r="G973" s="627"/>
      <c r="H973" s="627"/>
      <c r="I973" s="627"/>
      <c r="J973" s="627"/>
      <c r="K973" s="627"/>
      <c r="L973" s="457">
        <f>SUM(L960:L972)</f>
        <v>1525277</v>
      </c>
      <c r="M973" s="457">
        <f>SUM(M960:M972)</f>
        <v>1564043</v>
      </c>
      <c r="N973" s="525">
        <f t="shared" ref="N973:O973" si="78">SUM(N960:N972)</f>
        <v>1620759</v>
      </c>
      <c r="O973" s="525">
        <f t="shared" si="78"/>
        <v>1599924</v>
      </c>
      <c r="P973" s="457">
        <f>SUM(P960:P972)</f>
        <v>1665709</v>
      </c>
      <c r="Q973" s="457">
        <f t="shared" ref="Q973:T973" si="79">SUM(Q960:Q972)</f>
        <v>1697163</v>
      </c>
      <c r="R973" s="457">
        <f t="shared" si="79"/>
        <v>1745504</v>
      </c>
      <c r="S973" s="457">
        <f t="shared" si="79"/>
        <v>1769489</v>
      </c>
      <c r="T973" s="457">
        <f t="shared" si="79"/>
        <v>1025272</v>
      </c>
    </row>
    <row r="974" spans="1:20" ht="6.95" customHeight="1">
      <c r="A974" s="568"/>
      <c r="B974" s="566"/>
      <c r="C974" s="566"/>
      <c r="D974" s="568"/>
      <c r="E974" s="566"/>
      <c r="F974" s="566"/>
      <c r="G974" s="566"/>
      <c r="H974" s="566"/>
      <c r="I974" s="566"/>
      <c r="J974" s="566"/>
      <c r="K974" s="566"/>
      <c r="L974" s="237"/>
      <c r="M974" s="258"/>
      <c r="N974" s="177"/>
      <c r="O974" s="177"/>
      <c r="P974" s="258"/>
      <c r="Q974" s="258"/>
      <c r="R974" s="258"/>
      <c r="S974" s="258"/>
      <c r="T974" s="258"/>
    </row>
    <row r="975" spans="1:20" ht="24" customHeight="1">
      <c r="A975" s="1" t="s">
        <v>441</v>
      </c>
      <c r="B975" s="95"/>
      <c r="C975" s="95"/>
      <c r="D975" s="95" t="s">
        <v>240</v>
      </c>
      <c r="E975" s="95"/>
      <c r="F975" s="95"/>
      <c r="G975" s="95"/>
      <c r="H975" s="95"/>
      <c r="I975" s="95"/>
      <c r="J975" s="95"/>
      <c r="K975" s="95"/>
      <c r="L975" s="296">
        <v>23495</v>
      </c>
      <c r="M975" s="287">
        <v>24388</v>
      </c>
      <c r="N975" s="180">
        <v>26584</v>
      </c>
      <c r="O975" s="180">
        <v>25522</v>
      </c>
      <c r="P975" s="287">
        <v>26993</v>
      </c>
      <c r="Q975" s="287">
        <v>28553</v>
      </c>
      <c r="R975" s="287">
        <v>30206</v>
      </c>
      <c r="S975" s="287">
        <v>31958</v>
      </c>
      <c r="T975" s="287">
        <v>33815</v>
      </c>
    </row>
    <row r="976" spans="1:20" ht="24" customHeight="1">
      <c r="A976" s="627" t="s">
        <v>604</v>
      </c>
      <c r="B976" s="627"/>
      <c r="C976" s="627"/>
      <c r="D976" s="627"/>
      <c r="E976" s="627"/>
      <c r="F976" s="627"/>
      <c r="G976" s="627"/>
      <c r="H976" s="627"/>
      <c r="I976" s="627"/>
      <c r="J976" s="627"/>
      <c r="K976" s="627"/>
      <c r="L976" s="455">
        <f>L975</f>
        <v>23495</v>
      </c>
      <c r="M976" s="455">
        <f>M975</f>
        <v>24388</v>
      </c>
      <c r="N976" s="456">
        <f t="shared" ref="N976:O976" si="80">N975</f>
        <v>26584</v>
      </c>
      <c r="O976" s="456">
        <f t="shared" si="80"/>
        <v>25522</v>
      </c>
      <c r="P976" s="455">
        <f>P975</f>
        <v>26993</v>
      </c>
      <c r="Q976" s="455">
        <f t="shared" ref="Q976:T976" si="81">Q975</f>
        <v>28553</v>
      </c>
      <c r="R976" s="455">
        <f t="shared" si="81"/>
        <v>30206</v>
      </c>
      <c r="S976" s="455">
        <f t="shared" si="81"/>
        <v>31958</v>
      </c>
      <c r="T976" s="455">
        <f t="shared" si="81"/>
        <v>33815</v>
      </c>
    </row>
    <row r="977" spans="1:32" ht="15" customHeight="1">
      <c r="A977" s="95"/>
      <c r="B977" s="95"/>
      <c r="C977" s="95"/>
      <c r="D977" s="95"/>
      <c r="E977" s="95"/>
      <c r="F977" s="95"/>
      <c r="G977" s="95"/>
      <c r="H977" s="95"/>
      <c r="I977" s="95"/>
      <c r="J977" s="95"/>
      <c r="K977" s="95"/>
      <c r="L977" s="243"/>
      <c r="M977" s="243"/>
      <c r="N977" s="181"/>
      <c r="O977" s="181"/>
      <c r="P977" s="294"/>
      <c r="Q977" s="294"/>
      <c r="R977" s="294"/>
      <c r="S977" s="294"/>
      <c r="T977" s="294"/>
    </row>
    <row r="978" spans="1:32" s="95" customFormat="1" ht="24" customHeight="1">
      <c r="A978" s="627" t="s">
        <v>1353</v>
      </c>
      <c r="B978" s="627"/>
      <c r="C978" s="627"/>
      <c r="D978" s="627"/>
      <c r="E978" s="627"/>
      <c r="F978" s="627"/>
      <c r="G978" s="627"/>
      <c r="H978" s="627"/>
      <c r="I978" s="627"/>
      <c r="J978" s="627"/>
      <c r="K978" s="627"/>
      <c r="L978" s="455">
        <f>L973+L976</f>
        <v>1548772</v>
      </c>
      <c r="M978" s="455">
        <f>M973+M976</f>
        <v>1588431</v>
      </c>
      <c r="N978" s="456">
        <f>N973+N976</f>
        <v>1647343</v>
      </c>
      <c r="O978" s="456">
        <f>O973+O976</f>
        <v>1625446</v>
      </c>
      <c r="P978" s="455">
        <f>P973+P976</f>
        <v>1692702</v>
      </c>
      <c r="Q978" s="455">
        <f>Q973+Q976</f>
        <v>1725716</v>
      </c>
      <c r="R978" s="455">
        <f>R973+R976</f>
        <v>1775710</v>
      </c>
      <c r="S978" s="455">
        <f>S973+S976</f>
        <v>1801447</v>
      </c>
      <c r="T978" s="455">
        <f>T973+T976</f>
        <v>1059087</v>
      </c>
      <c r="U978" s="224"/>
      <c r="V978" s="224"/>
      <c r="W978" s="224"/>
      <c r="X978" s="224"/>
      <c r="Y978" s="224"/>
      <c r="Z978" s="224"/>
      <c r="AA978" s="224"/>
      <c r="AB978" s="224"/>
      <c r="AC978" s="224"/>
      <c r="AD978" s="224"/>
      <c r="AE978" s="224"/>
      <c r="AF978" s="224"/>
    </row>
    <row r="979" spans="1:32" ht="15" customHeight="1">
      <c r="A979" s="95"/>
      <c r="B979" s="95"/>
      <c r="C979" s="95"/>
      <c r="D979" s="95"/>
      <c r="E979" s="95"/>
      <c r="F979" s="95"/>
      <c r="G979" s="95"/>
      <c r="H979" s="95"/>
      <c r="I979" s="95"/>
      <c r="J979" s="95"/>
      <c r="K979" s="95"/>
      <c r="L979" s="487"/>
      <c r="M979" s="487"/>
      <c r="N979" s="508"/>
      <c r="O979" s="508"/>
      <c r="P979" s="490"/>
      <c r="Q979" s="490"/>
      <c r="R979" s="490"/>
      <c r="S979" s="490"/>
      <c r="T979" s="490"/>
    </row>
    <row r="980" spans="1:32" ht="24" customHeight="1">
      <c r="A980" s="104" t="s">
        <v>1381</v>
      </c>
      <c r="B980" s="566"/>
      <c r="C980" s="566"/>
      <c r="D980" s="566"/>
      <c r="E980" s="566"/>
      <c r="F980" s="566"/>
      <c r="G980" s="566"/>
      <c r="H980" s="566"/>
      <c r="I980" s="566"/>
      <c r="J980" s="566"/>
      <c r="K980" s="566"/>
      <c r="L980" s="487"/>
      <c r="M980" s="487"/>
      <c r="N980" s="508"/>
      <c r="O980" s="508"/>
      <c r="P980" s="490"/>
      <c r="Q980" s="490"/>
      <c r="R980" s="490"/>
      <c r="S980" s="490"/>
      <c r="T980" s="490"/>
    </row>
    <row r="981" spans="1:32" ht="24" customHeight="1">
      <c r="A981" s="1" t="s">
        <v>399</v>
      </c>
      <c r="B981" s="101"/>
      <c r="C981" s="101"/>
      <c r="D981" s="1" t="s">
        <v>747</v>
      </c>
      <c r="E981" s="101"/>
      <c r="F981" s="101"/>
      <c r="G981" s="101"/>
      <c r="H981" s="101"/>
      <c r="I981" s="101"/>
      <c r="J981" s="101"/>
      <c r="K981" s="101"/>
      <c r="L981" s="450">
        <v>261231</v>
      </c>
      <c r="M981" s="451">
        <v>275622</v>
      </c>
      <c r="N981" s="452">
        <v>289742</v>
      </c>
      <c r="O981" s="452">
        <v>280000</v>
      </c>
      <c r="P981" s="451">
        <v>286470</v>
      </c>
      <c r="Q981" s="451">
        <v>299306</v>
      </c>
      <c r="R981" s="451">
        <v>306789</v>
      </c>
      <c r="S981" s="451">
        <v>315993</v>
      </c>
      <c r="T981" s="451">
        <v>325473</v>
      </c>
    </row>
    <row r="982" spans="1:32" ht="24" customHeight="1">
      <c r="A982" s="1" t="s">
        <v>400</v>
      </c>
      <c r="B982" s="101"/>
      <c r="C982" s="101"/>
      <c r="D982" s="1" t="s">
        <v>67</v>
      </c>
      <c r="E982" s="101"/>
      <c r="F982" s="101"/>
      <c r="G982" s="101"/>
      <c r="H982" s="101"/>
      <c r="I982" s="101"/>
      <c r="J982" s="101"/>
      <c r="K982" s="101"/>
      <c r="L982" s="237">
        <v>165624</v>
      </c>
      <c r="M982" s="245">
        <v>166497</v>
      </c>
      <c r="N982" s="178">
        <v>190000</v>
      </c>
      <c r="O982" s="178">
        <v>160000</v>
      </c>
      <c r="P982" s="245">
        <v>195544</v>
      </c>
      <c r="Q982" s="245">
        <v>207439</v>
      </c>
      <c r="R982" s="245">
        <v>219458</v>
      </c>
      <c r="S982" s="245">
        <v>231810</v>
      </c>
      <c r="T982" s="245">
        <v>242780</v>
      </c>
    </row>
    <row r="983" spans="1:32" ht="24" customHeight="1">
      <c r="A983" s="1" t="s">
        <v>401</v>
      </c>
      <c r="B983" s="101"/>
      <c r="C983" s="101"/>
      <c r="D983" s="1" t="s">
        <v>8</v>
      </c>
      <c r="E983" s="101"/>
      <c r="F983" s="101"/>
      <c r="G983" s="101"/>
      <c r="H983" s="101"/>
      <c r="I983" s="101"/>
      <c r="J983" s="101"/>
      <c r="K983" s="101"/>
      <c r="L983" s="237">
        <v>26614</v>
      </c>
      <c r="M983" s="245">
        <v>27240</v>
      </c>
      <c r="N983" s="178">
        <v>32779</v>
      </c>
      <c r="O983" s="178">
        <v>32779</v>
      </c>
      <c r="P983" s="245">
        <v>32180</v>
      </c>
      <c r="Q983" s="258">
        <v>34271</v>
      </c>
      <c r="R983" s="258">
        <v>36017</v>
      </c>
      <c r="S983" s="258">
        <v>37919</v>
      </c>
      <c r="T983" s="258">
        <v>39057</v>
      </c>
    </row>
    <row r="984" spans="1:32" ht="24" customHeight="1">
      <c r="A984" s="1" t="s">
        <v>402</v>
      </c>
      <c r="B984" s="95"/>
      <c r="C984" s="95"/>
      <c r="D984" s="1" t="s">
        <v>9</v>
      </c>
      <c r="E984" s="95"/>
      <c r="F984" s="95"/>
      <c r="G984" s="95"/>
      <c r="H984" s="95"/>
      <c r="I984" s="95"/>
      <c r="J984" s="95"/>
      <c r="K984" s="95"/>
      <c r="L984" s="237">
        <v>31983</v>
      </c>
      <c r="M984" s="245">
        <v>33137</v>
      </c>
      <c r="N984" s="178">
        <v>35952</v>
      </c>
      <c r="O984" s="178">
        <v>33000</v>
      </c>
      <c r="P984" s="245">
        <v>35685</v>
      </c>
      <c r="Q984" s="245">
        <v>38766</v>
      </c>
      <c r="R984" s="245">
        <v>40258</v>
      </c>
      <c r="S984" s="245">
        <v>41907</v>
      </c>
      <c r="T984" s="245">
        <v>43471</v>
      </c>
    </row>
    <row r="985" spans="1:32" ht="24" customHeight="1">
      <c r="A985" s="1" t="s">
        <v>403</v>
      </c>
      <c r="B985" s="101"/>
      <c r="C985" s="101"/>
      <c r="D985" s="1" t="s">
        <v>13</v>
      </c>
      <c r="E985" s="101"/>
      <c r="F985" s="101"/>
      <c r="G985" s="101"/>
      <c r="H985" s="101"/>
      <c r="I985" s="101"/>
      <c r="J985" s="101"/>
      <c r="K985" s="101"/>
      <c r="L985" s="237">
        <v>68695</v>
      </c>
      <c r="M985" s="245">
        <v>71184</v>
      </c>
      <c r="N985" s="178">
        <v>76764</v>
      </c>
      <c r="O985" s="178">
        <v>66215</v>
      </c>
      <c r="P985" s="245">
        <v>105501</v>
      </c>
      <c r="Q985" s="258">
        <v>117593</v>
      </c>
      <c r="R985" s="258">
        <v>127000</v>
      </c>
      <c r="S985" s="258">
        <v>137160</v>
      </c>
      <c r="T985" s="258">
        <v>148133</v>
      </c>
    </row>
    <row r="986" spans="1:32" ht="24" customHeight="1">
      <c r="A986" s="1" t="s">
        <v>404</v>
      </c>
      <c r="B986" s="95"/>
      <c r="C986" s="95"/>
      <c r="D986" s="1" t="s">
        <v>163</v>
      </c>
      <c r="E986" s="95"/>
      <c r="F986" s="95"/>
      <c r="G986" s="95"/>
      <c r="H986" s="95"/>
      <c r="I986" s="95"/>
      <c r="J986" s="95"/>
      <c r="K986" s="95"/>
      <c r="L986" s="237">
        <v>351</v>
      </c>
      <c r="M986" s="245">
        <v>362</v>
      </c>
      <c r="N986" s="178">
        <v>387</v>
      </c>
      <c r="O986" s="178">
        <v>328</v>
      </c>
      <c r="P986" s="245">
        <v>377</v>
      </c>
      <c r="Q986" s="258">
        <v>395</v>
      </c>
      <c r="R986" s="258">
        <v>399</v>
      </c>
      <c r="S986" s="258">
        <v>403</v>
      </c>
      <c r="T986" s="258">
        <v>407</v>
      </c>
    </row>
    <row r="987" spans="1:32" ht="24" customHeight="1">
      <c r="A987" s="1" t="s">
        <v>405</v>
      </c>
      <c r="B987" s="95"/>
      <c r="C987" s="95"/>
      <c r="D987" s="1" t="s">
        <v>472</v>
      </c>
      <c r="E987" s="95"/>
      <c r="F987" s="95"/>
      <c r="G987" s="95"/>
      <c r="H987" s="95"/>
      <c r="I987" s="95"/>
      <c r="J987" s="95"/>
      <c r="K987" s="95"/>
      <c r="L987" s="237">
        <v>6699</v>
      </c>
      <c r="M987" s="245">
        <v>6987</v>
      </c>
      <c r="N987" s="178">
        <v>6322</v>
      </c>
      <c r="O987" s="178">
        <v>5977</v>
      </c>
      <c r="P987" s="245">
        <v>7079</v>
      </c>
      <c r="Q987" s="258">
        <v>7715</v>
      </c>
      <c r="R987" s="258">
        <v>8101</v>
      </c>
      <c r="S987" s="258">
        <v>8506</v>
      </c>
      <c r="T987" s="258">
        <v>8931</v>
      </c>
    </row>
    <row r="988" spans="1:32" ht="24" customHeight="1">
      <c r="A988" s="1" t="s">
        <v>482</v>
      </c>
      <c r="B988" s="95"/>
      <c r="C988" s="95"/>
      <c r="D988" s="1" t="s">
        <v>474</v>
      </c>
      <c r="E988" s="95"/>
      <c r="F988" s="95"/>
      <c r="G988" s="95"/>
      <c r="H988" s="95"/>
      <c r="I988" s="95"/>
      <c r="J988" s="95"/>
      <c r="K988" s="95"/>
      <c r="L988" s="237">
        <v>973</v>
      </c>
      <c r="M988" s="245">
        <v>1012</v>
      </c>
      <c r="N988" s="177">
        <v>1012</v>
      </c>
      <c r="O988" s="178">
        <v>974</v>
      </c>
      <c r="P988" s="258">
        <v>1088</v>
      </c>
      <c r="Q988" s="258">
        <v>1162</v>
      </c>
      <c r="R988" s="258">
        <v>1197</v>
      </c>
      <c r="S988" s="258">
        <v>1233</v>
      </c>
      <c r="T988" s="258">
        <v>1270</v>
      </c>
    </row>
    <row r="989" spans="1:32" ht="24" customHeight="1">
      <c r="A989" s="1" t="s">
        <v>554</v>
      </c>
      <c r="B989" s="95"/>
      <c r="C989" s="95"/>
      <c r="D989" s="1" t="s">
        <v>162</v>
      </c>
      <c r="E989" s="95"/>
      <c r="F989" s="95"/>
      <c r="G989" s="95"/>
      <c r="H989" s="95"/>
      <c r="I989" s="95"/>
      <c r="J989" s="95"/>
      <c r="K989" s="95"/>
      <c r="L989" s="237">
        <v>604</v>
      </c>
      <c r="M989" s="258">
        <v>849</v>
      </c>
      <c r="N989" s="177">
        <v>750</v>
      </c>
      <c r="O989" s="177">
        <v>1000</v>
      </c>
      <c r="P989" s="258">
        <v>1000</v>
      </c>
      <c r="Q989" s="258">
        <v>1000</v>
      </c>
      <c r="R989" s="258">
        <v>1000</v>
      </c>
      <c r="S989" s="258">
        <v>1000</v>
      </c>
      <c r="T989" s="258">
        <v>1000</v>
      </c>
    </row>
    <row r="990" spans="1:32" ht="24" customHeight="1">
      <c r="A990" s="1" t="s">
        <v>540</v>
      </c>
      <c r="B990" s="95"/>
      <c r="C990" s="95"/>
      <c r="D990" s="1" t="s">
        <v>216</v>
      </c>
      <c r="E990" s="95"/>
      <c r="F990" s="95"/>
      <c r="G990" s="95"/>
      <c r="H990" s="95"/>
      <c r="I990" s="95"/>
      <c r="J990" s="95"/>
      <c r="K990" s="95"/>
      <c r="L990" s="237">
        <v>22891</v>
      </c>
      <c r="M990" s="258">
        <v>23539</v>
      </c>
      <c r="N990" s="177">
        <v>25834</v>
      </c>
      <c r="O990" s="177">
        <v>24522</v>
      </c>
      <c r="P990" s="258">
        <v>25993</v>
      </c>
      <c r="Q990" s="258">
        <v>27553</v>
      </c>
      <c r="R990" s="258">
        <v>29206</v>
      </c>
      <c r="S990" s="258">
        <v>30958</v>
      </c>
      <c r="T990" s="258">
        <v>32815</v>
      </c>
    </row>
    <row r="991" spans="1:32" ht="24" customHeight="1">
      <c r="A991" s="1" t="s">
        <v>406</v>
      </c>
      <c r="B991" s="101"/>
      <c r="C991" s="101"/>
      <c r="D991" s="1" t="s">
        <v>88</v>
      </c>
      <c r="E991" s="101"/>
      <c r="F991" s="101"/>
      <c r="G991" s="101"/>
      <c r="H991" s="101"/>
      <c r="I991" s="101"/>
      <c r="J991" s="101"/>
      <c r="K991" s="101"/>
      <c r="L991" s="237">
        <v>1374</v>
      </c>
      <c r="M991" s="258">
        <v>486</v>
      </c>
      <c r="N991" s="177">
        <v>3000</v>
      </c>
      <c r="O991" s="177">
        <v>1000</v>
      </c>
      <c r="P991" s="258">
        <v>3000</v>
      </c>
      <c r="Q991" s="258">
        <v>3000</v>
      </c>
      <c r="R991" s="258">
        <v>3000</v>
      </c>
      <c r="S991" s="258">
        <v>3000</v>
      </c>
      <c r="T991" s="258">
        <v>3000</v>
      </c>
    </row>
    <row r="992" spans="1:32" ht="24" customHeight="1">
      <c r="A992" s="1" t="s">
        <v>407</v>
      </c>
      <c r="B992" s="101"/>
      <c r="C992" s="101"/>
      <c r="D992" s="1" t="s">
        <v>855</v>
      </c>
      <c r="E992" s="101"/>
      <c r="F992" s="101"/>
      <c r="G992" s="101"/>
      <c r="H992" s="101"/>
      <c r="I992" s="101"/>
      <c r="J992" s="101"/>
      <c r="K992" s="101"/>
      <c r="L992" s="237">
        <v>1557</v>
      </c>
      <c r="M992" s="258">
        <v>1834</v>
      </c>
      <c r="N992" s="177">
        <v>1500</v>
      </c>
      <c r="O992" s="177">
        <v>0</v>
      </c>
      <c r="P992" s="258">
        <v>1500</v>
      </c>
      <c r="Q992" s="258">
        <v>1500</v>
      </c>
      <c r="R992" s="258">
        <v>1500</v>
      </c>
      <c r="S992" s="258">
        <v>1500</v>
      </c>
      <c r="T992" s="258">
        <v>1500</v>
      </c>
    </row>
    <row r="993" spans="1:20" ht="24" customHeight="1">
      <c r="A993" s="1" t="s">
        <v>408</v>
      </c>
      <c r="B993" s="101"/>
      <c r="C993" s="101"/>
      <c r="D993" s="1" t="s">
        <v>87</v>
      </c>
      <c r="E993" s="101"/>
      <c r="F993" s="101"/>
      <c r="G993" s="101"/>
      <c r="H993" s="101"/>
      <c r="I993" s="101"/>
      <c r="J993" s="101"/>
      <c r="K993" s="101"/>
      <c r="L993" s="237">
        <v>3019</v>
      </c>
      <c r="M993" s="258">
        <v>825</v>
      </c>
      <c r="N993" s="177">
        <v>2500</v>
      </c>
      <c r="O993" s="177">
        <v>2500</v>
      </c>
      <c r="P993" s="258">
        <v>2500</v>
      </c>
      <c r="Q993" s="258">
        <v>2500</v>
      </c>
      <c r="R993" s="258">
        <v>2500</v>
      </c>
      <c r="S993" s="258">
        <v>2500</v>
      </c>
      <c r="T993" s="258">
        <v>2500</v>
      </c>
    </row>
    <row r="994" spans="1:20" ht="24" customHeight="1">
      <c r="A994" s="1" t="s">
        <v>409</v>
      </c>
      <c r="B994" s="95"/>
      <c r="C994" s="95"/>
      <c r="D994" s="1" t="s">
        <v>211</v>
      </c>
      <c r="E994" s="95"/>
      <c r="F994" s="95"/>
      <c r="G994" s="95"/>
      <c r="H994" s="95"/>
      <c r="I994" s="95"/>
      <c r="J994" s="95"/>
      <c r="K994" s="95"/>
      <c r="L994" s="237">
        <v>5313</v>
      </c>
      <c r="M994" s="258">
        <v>4524</v>
      </c>
      <c r="N994" s="177">
        <v>7200</v>
      </c>
      <c r="O994" s="177">
        <v>7200</v>
      </c>
      <c r="P994" s="258">
        <v>7200</v>
      </c>
      <c r="Q994" s="258">
        <v>7200</v>
      </c>
      <c r="R994" s="258">
        <v>7200</v>
      </c>
      <c r="S994" s="258">
        <v>7200</v>
      </c>
      <c r="T994" s="258">
        <v>7200</v>
      </c>
    </row>
    <row r="995" spans="1:20" ht="24" customHeight="1">
      <c r="A995" s="1" t="s">
        <v>410</v>
      </c>
      <c r="B995" s="101"/>
      <c r="C995" s="101"/>
      <c r="D995" s="1" t="s">
        <v>86</v>
      </c>
      <c r="E995" s="101"/>
      <c r="F995" s="101"/>
      <c r="G995" s="101"/>
      <c r="H995" s="101"/>
      <c r="I995" s="101"/>
      <c r="J995" s="101"/>
      <c r="K995" s="101"/>
      <c r="L995" s="237">
        <v>655</v>
      </c>
      <c r="M995" s="258">
        <v>483</v>
      </c>
      <c r="N995" s="177">
        <v>750</v>
      </c>
      <c r="O995" s="177">
        <v>750</v>
      </c>
      <c r="P995" s="258">
        <v>750</v>
      </c>
      <c r="Q995" s="258">
        <v>750</v>
      </c>
      <c r="R995" s="258">
        <v>750</v>
      </c>
      <c r="S995" s="258">
        <v>750</v>
      </c>
      <c r="T995" s="258">
        <v>750</v>
      </c>
    </row>
    <row r="996" spans="1:20" ht="24" customHeight="1">
      <c r="A996" s="1" t="s">
        <v>411</v>
      </c>
      <c r="B996" s="95"/>
      <c r="C996" s="95"/>
      <c r="D996" s="1" t="s">
        <v>857</v>
      </c>
      <c r="E996" s="95"/>
      <c r="F996" s="95"/>
      <c r="G996" s="95"/>
      <c r="H996" s="95"/>
      <c r="I996" s="95"/>
      <c r="J996" s="95"/>
      <c r="K996" s="95"/>
      <c r="L996" s="237">
        <v>9602</v>
      </c>
      <c r="M996" s="258">
        <v>9755</v>
      </c>
      <c r="N996" s="177">
        <v>11000</v>
      </c>
      <c r="O996" s="177">
        <v>11000</v>
      </c>
      <c r="P996" s="221">
        <v>11000</v>
      </c>
      <c r="Q996" s="221">
        <v>11000</v>
      </c>
      <c r="R996" s="221">
        <v>11000</v>
      </c>
      <c r="S996" s="221">
        <v>11000</v>
      </c>
      <c r="T996" s="221">
        <v>11000</v>
      </c>
    </row>
    <row r="997" spans="1:20" ht="24" customHeight="1">
      <c r="A997" s="1" t="s">
        <v>412</v>
      </c>
      <c r="B997" s="95"/>
      <c r="C997" s="95"/>
      <c r="D997" s="1" t="s">
        <v>10</v>
      </c>
      <c r="E997" s="95"/>
      <c r="F997" s="95"/>
      <c r="G997" s="95"/>
      <c r="H997" s="95"/>
      <c r="I997" s="95"/>
      <c r="J997" s="95"/>
      <c r="K997" s="95"/>
      <c r="L997" s="237">
        <v>24213</v>
      </c>
      <c r="M997" s="258">
        <v>29445</v>
      </c>
      <c r="N997" s="177">
        <v>40000</v>
      </c>
      <c r="O997" s="177">
        <v>40000</v>
      </c>
      <c r="P997" s="221">
        <v>40000</v>
      </c>
      <c r="Q997" s="221">
        <v>40000</v>
      </c>
      <c r="R997" s="221">
        <v>40000</v>
      </c>
      <c r="S997" s="221">
        <v>40000</v>
      </c>
      <c r="T997" s="221">
        <v>40000</v>
      </c>
    </row>
    <row r="998" spans="1:20" ht="24" customHeight="1">
      <c r="A998" s="1" t="s">
        <v>413</v>
      </c>
      <c r="B998" s="95"/>
      <c r="C998" s="95"/>
      <c r="D998" s="1" t="s">
        <v>122</v>
      </c>
      <c r="E998" s="95"/>
      <c r="F998" s="95"/>
      <c r="G998" s="101"/>
      <c r="H998" s="101"/>
      <c r="I998" s="101"/>
      <c r="J998" s="101"/>
      <c r="K998" s="101"/>
      <c r="L998" s="237">
        <v>2205</v>
      </c>
      <c r="M998" s="258">
        <v>630</v>
      </c>
      <c r="N998" s="177">
        <v>3000</v>
      </c>
      <c r="O998" s="177">
        <v>4162</v>
      </c>
      <c r="P998" s="221">
        <v>3000</v>
      </c>
      <c r="Q998" s="221">
        <v>3000</v>
      </c>
      <c r="R998" s="221">
        <v>3000</v>
      </c>
      <c r="S998" s="221">
        <v>3000</v>
      </c>
      <c r="T998" s="221">
        <v>3000</v>
      </c>
    </row>
    <row r="999" spans="1:20" ht="24" customHeight="1">
      <c r="A999" s="1" t="s">
        <v>414</v>
      </c>
      <c r="B999" s="95"/>
      <c r="C999" s="95"/>
      <c r="D999" s="1" t="s">
        <v>415</v>
      </c>
      <c r="E999" s="95"/>
      <c r="F999" s="95"/>
      <c r="G999" s="116"/>
      <c r="H999" s="116"/>
      <c r="I999" s="116"/>
      <c r="J999" s="116"/>
      <c r="K999" s="116"/>
      <c r="L999" s="237">
        <v>13854</v>
      </c>
      <c r="M999" s="258">
        <v>15603</v>
      </c>
      <c r="N999" s="177">
        <v>20000</v>
      </c>
      <c r="O999" s="177">
        <v>20000</v>
      </c>
      <c r="P999" s="221">
        <v>20000</v>
      </c>
      <c r="Q999" s="221">
        <v>20000</v>
      </c>
      <c r="R999" s="221">
        <v>20000</v>
      </c>
      <c r="S999" s="221">
        <v>20000</v>
      </c>
      <c r="T999" s="221">
        <v>20000</v>
      </c>
    </row>
    <row r="1000" spans="1:20" ht="24" customHeight="1">
      <c r="A1000" s="1" t="s">
        <v>416</v>
      </c>
      <c r="B1000" s="101"/>
      <c r="C1000" s="101"/>
      <c r="D1000" s="1" t="s">
        <v>17</v>
      </c>
      <c r="E1000" s="101"/>
      <c r="F1000" s="101"/>
      <c r="G1000" s="101"/>
      <c r="H1000" s="101"/>
      <c r="I1000" s="101"/>
      <c r="J1000" s="101"/>
      <c r="K1000" s="101"/>
      <c r="L1000" s="237">
        <v>11973</v>
      </c>
      <c r="M1000" s="258">
        <v>10992</v>
      </c>
      <c r="N1000" s="177">
        <v>11798</v>
      </c>
      <c r="O1000" s="177">
        <v>11652</v>
      </c>
      <c r="P1000" s="221">
        <v>12351</v>
      </c>
      <c r="Q1000" s="221">
        <v>13092</v>
      </c>
      <c r="R1000" s="221">
        <v>13878</v>
      </c>
      <c r="S1000" s="221">
        <v>14711</v>
      </c>
      <c r="T1000" s="221">
        <v>15594</v>
      </c>
    </row>
    <row r="1001" spans="1:20" ht="24" customHeight="1">
      <c r="A1001" s="1" t="s">
        <v>417</v>
      </c>
      <c r="B1001" s="101"/>
      <c r="C1001" s="101"/>
      <c r="D1001" s="1" t="s">
        <v>859</v>
      </c>
      <c r="E1001" s="101"/>
      <c r="F1001" s="101"/>
      <c r="G1001" s="101"/>
      <c r="H1001" s="101"/>
      <c r="I1001" s="101"/>
      <c r="J1001" s="101"/>
      <c r="K1001" s="101"/>
      <c r="L1001" s="255">
        <v>28900</v>
      </c>
      <c r="M1001" s="386">
        <v>61034</v>
      </c>
      <c r="N1001" s="189">
        <v>50000</v>
      </c>
      <c r="O1001" s="189">
        <v>50000</v>
      </c>
      <c r="P1001" s="220">
        <v>50000</v>
      </c>
      <c r="Q1001" s="220">
        <v>50000</v>
      </c>
      <c r="R1001" s="220">
        <v>50000</v>
      </c>
      <c r="S1001" s="220">
        <v>50000</v>
      </c>
      <c r="T1001" s="220">
        <v>50000</v>
      </c>
    </row>
    <row r="1002" spans="1:20" ht="24" customHeight="1">
      <c r="A1002" s="1" t="s">
        <v>564</v>
      </c>
      <c r="B1002" s="101"/>
      <c r="C1002" s="101"/>
      <c r="D1002" s="1" t="s">
        <v>262</v>
      </c>
      <c r="E1002" s="101"/>
      <c r="F1002" s="101"/>
      <c r="G1002" s="101"/>
      <c r="H1002" s="101"/>
      <c r="I1002" s="101"/>
      <c r="J1002" s="101"/>
      <c r="K1002" s="101"/>
      <c r="L1002" s="255">
        <v>1689</v>
      </c>
      <c r="M1002" s="386">
        <v>1689</v>
      </c>
      <c r="N1002" s="189">
        <v>1700</v>
      </c>
      <c r="O1002" s="189">
        <v>1689</v>
      </c>
      <c r="P1002" s="220">
        <v>1700</v>
      </c>
      <c r="Q1002" s="220">
        <v>1700</v>
      </c>
      <c r="R1002" s="220">
        <v>1700</v>
      </c>
      <c r="S1002" s="220">
        <v>1700</v>
      </c>
      <c r="T1002" s="220">
        <v>0</v>
      </c>
    </row>
    <row r="1003" spans="1:20" ht="24" customHeight="1">
      <c r="A1003" s="1" t="s">
        <v>418</v>
      </c>
      <c r="B1003" s="101"/>
      <c r="C1003" s="101"/>
      <c r="D1003" s="1" t="s">
        <v>11</v>
      </c>
      <c r="E1003" s="101"/>
      <c r="F1003" s="101"/>
      <c r="G1003" s="101"/>
      <c r="H1003" s="101"/>
      <c r="I1003" s="101"/>
      <c r="J1003" s="101"/>
      <c r="K1003" s="101"/>
      <c r="L1003" s="237">
        <v>7147</v>
      </c>
      <c r="M1003" s="258">
        <v>8408</v>
      </c>
      <c r="N1003" s="177">
        <v>8000</v>
      </c>
      <c r="O1003" s="177">
        <v>8000</v>
      </c>
      <c r="P1003" s="258">
        <v>8000</v>
      </c>
      <c r="Q1003" s="258">
        <v>8000</v>
      </c>
      <c r="R1003" s="258">
        <v>8000</v>
      </c>
      <c r="S1003" s="258">
        <v>8000</v>
      </c>
      <c r="T1003" s="258">
        <v>8000</v>
      </c>
    </row>
    <row r="1004" spans="1:20" ht="24" customHeight="1">
      <c r="A1004" s="1" t="s">
        <v>419</v>
      </c>
      <c r="B1004" s="101"/>
      <c r="C1004" s="101"/>
      <c r="D1004" s="1" t="s">
        <v>1141</v>
      </c>
      <c r="E1004" s="101"/>
      <c r="F1004" s="101"/>
      <c r="G1004" s="101"/>
      <c r="H1004" s="101"/>
      <c r="I1004" s="101"/>
      <c r="J1004" s="101"/>
      <c r="K1004" s="101"/>
      <c r="L1004" s="237">
        <v>3821</v>
      </c>
      <c r="M1004" s="258">
        <v>3325</v>
      </c>
      <c r="N1004" s="177">
        <v>4000</v>
      </c>
      <c r="O1004" s="177">
        <v>4000</v>
      </c>
      <c r="P1004" s="258">
        <v>4000</v>
      </c>
      <c r="Q1004" s="258">
        <v>4000</v>
      </c>
      <c r="R1004" s="258">
        <v>4000</v>
      </c>
      <c r="S1004" s="258">
        <v>4000</v>
      </c>
      <c r="T1004" s="258">
        <v>4000</v>
      </c>
    </row>
    <row r="1005" spans="1:20" ht="24" customHeight="1">
      <c r="A1005" s="1" t="s">
        <v>1139</v>
      </c>
      <c r="B1005" s="101"/>
      <c r="C1005" s="101"/>
      <c r="D1005" s="1" t="s">
        <v>1140</v>
      </c>
      <c r="E1005" s="101"/>
      <c r="F1005" s="101"/>
      <c r="G1005" s="101"/>
      <c r="H1005" s="101"/>
      <c r="I1005" s="101"/>
      <c r="J1005" s="101"/>
      <c r="K1005" s="101"/>
      <c r="L1005" s="237">
        <v>4215</v>
      </c>
      <c r="M1005" s="258">
        <v>9695</v>
      </c>
      <c r="N1005" s="177">
        <v>7000</v>
      </c>
      <c r="O1005" s="177">
        <v>9500</v>
      </c>
      <c r="P1005" s="258">
        <v>7000</v>
      </c>
      <c r="Q1005" s="258">
        <v>7000</v>
      </c>
      <c r="R1005" s="258">
        <v>7000</v>
      </c>
      <c r="S1005" s="258">
        <v>7000</v>
      </c>
      <c r="T1005" s="258">
        <v>7000</v>
      </c>
    </row>
    <row r="1006" spans="1:20" ht="24" customHeight="1">
      <c r="A1006" s="1" t="s">
        <v>1185</v>
      </c>
      <c r="B1006" s="101"/>
      <c r="C1006" s="101"/>
      <c r="D1006" s="1" t="s">
        <v>220</v>
      </c>
      <c r="E1006" s="101"/>
      <c r="F1006" s="101"/>
      <c r="G1006" s="101"/>
      <c r="H1006" s="101"/>
      <c r="I1006" s="101"/>
      <c r="J1006" s="101"/>
      <c r="K1006" s="101"/>
      <c r="L1006" s="237">
        <v>1199</v>
      </c>
      <c r="M1006" s="258">
        <v>0</v>
      </c>
      <c r="N1006" s="177">
        <v>2000</v>
      </c>
      <c r="O1006" s="177">
        <v>1000</v>
      </c>
      <c r="P1006" s="258">
        <v>2000</v>
      </c>
      <c r="Q1006" s="258">
        <v>2000</v>
      </c>
      <c r="R1006" s="258">
        <v>2000</v>
      </c>
      <c r="S1006" s="258">
        <v>2000</v>
      </c>
      <c r="T1006" s="258">
        <v>2000</v>
      </c>
    </row>
    <row r="1007" spans="1:20" ht="24" customHeight="1">
      <c r="A1007" s="1" t="s">
        <v>420</v>
      </c>
      <c r="B1007" s="101"/>
      <c r="C1007" s="101"/>
      <c r="D1007" s="1" t="s">
        <v>421</v>
      </c>
      <c r="E1007" s="101"/>
      <c r="F1007" s="101"/>
      <c r="G1007" s="101"/>
      <c r="H1007" s="101"/>
      <c r="I1007" s="101"/>
      <c r="J1007" s="101"/>
      <c r="K1007" s="101"/>
      <c r="L1007" s="237">
        <v>1737</v>
      </c>
      <c r="M1007" s="258">
        <v>1022</v>
      </c>
      <c r="N1007" s="177">
        <v>2000</v>
      </c>
      <c r="O1007" s="177">
        <v>2000</v>
      </c>
      <c r="P1007" s="258">
        <v>2000</v>
      </c>
      <c r="Q1007" s="258">
        <v>2000</v>
      </c>
      <c r="R1007" s="258">
        <v>2000</v>
      </c>
      <c r="S1007" s="258">
        <v>2000</v>
      </c>
      <c r="T1007" s="258">
        <v>2000</v>
      </c>
    </row>
    <row r="1008" spans="1:20" ht="24" customHeight="1">
      <c r="A1008" s="1" t="s">
        <v>422</v>
      </c>
      <c r="B1008" s="95"/>
      <c r="C1008" s="95"/>
      <c r="D1008" s="1" t="s">
        <v>423</v>
      </c>
      <c r="E1008" s="95"/>
      <c r="F1008" s="95"/>
      <c r="G1008" s="95"/>
      <c r="H1008" s="95"/>
      <c r="I1008" s="95"/>
      <c r="J1008" s="95"/>
      <c r="K1008" s="95"/>
      <c r="L1008" s="237">
        <v>247</v>
      </c>
      <c r="M1008" s="258">
        <v>200</v>
      </c>
      <c r="N1008" s="177">
        <v>300</v>
      </c>
      <c r="O1008" s="177">
        <v>300</v>
      </c>
      <c r="P1008" s="258">
        <v>300</v>
      </c>
      <c r="Q1008" s="258">
        <v>300</v>
      </c>
      <c r="R1008" s="258">
        <v>300</v>
      </c>
      <c r="S1008" s="258">
        <v>300</v>
      </c>
      <c r="T1008" s="258">
        <v>300</v>
      </c>
    </row>
    <row r="1009" spans="1:32" ht="24" customHeight="1">
      <c r="A1009" s="1" t="s">
        <v>425</v>
      </c>
      <c r="B1009" s="95"/>
      <c r="C1009" s="95"/>
      <c r="D1009" s="1" t="s">
        <v>426</v>
      </c>
      <c r="E1009" s="95"/>
      <c r="F1009" s="95"/>
      <c r="G1009" s="95"/>
      <c r="H1009" s="95"/>
      <c r="I1009" s="95"/>
      <c r="J1009" s="95"/>
      <c r="K1009" s="95"/>
      <c r="L1009" s="237">
        <v>56</v>
      </c>
      <c r="M1009" s="258">
        <v>0</v>
      </c>
      <c r="N1009" s="177">
        <v>500</v>
      </c>
      <c r="O1009" s="177">
        <v>500</v>
      </c>
      <c r="P1009" s="258">
        <v>500</v>
      </c>
      <c r="Q1009" s="258">
        <v>500</v>
      </c>
      <c r="R1009" s="258">
        <v>500</v>
      </c>
      <c r="S1009" s="258">
        <v>500</v>
      </c>
      <c r="T1009" s="258">
        <v>500</v>
      </c>
    </row>
    <row r="1010" spans="1:32" ht="24" customHeight="1">
      <c r="A1010" s="1" t="s">
        <v>1014</v>
      </c>
      <c r="B1010" s="95"/>
      <c r="C1010" s="95"/>
      <c r="D1010" s="1" t="s">
        <v>730</v>
      </c>
      <c r="E1010" s="95"/>
      <c r="F1010" s="95"/>
      <c r="G1010" s="95"/>
      <c r="H1010" s="95"/>
      <c r="I1010" s="95"/>
      <c r="J1010" s="95"/>
      <c r="K1010" s="95"/>
      <c r="L1010" s="237">
        <v>4315</v>
      </c>
      <c r="M1010" s="258">
        <v>704</v>
      </c>
      <c r="N1010" s="177">
        <v>1500</v>
      </c>
      <c r="O1010" s="177">
        <v>1500</v>
      </c>
      <c r="P1010" s="221">
        <v>1500</v>
      </c>
      <c r="Q1010" s="221">
        <v>1500</v>
      </c>
      <c r="R1010" s="221">
        <v>1500</v>
      </c>
      <c r="S1010" s="221">
        <v>1500</v>
      </c>
      <c r="T1010" s="221">
        <v>1500</v>
      </c>
    </row>
    <row r="1011" spans="1:32" ht="24" customHeight="1">
      <c r="A1011" s="104" t="s">
        <v>427</v>
      </c>
      <c r="B1011" s="104"/>
      <c r="C1011" s="104"/>
      <c r="D1011" s="104"/>
      <c r="E1011" s="104"/>
      <c r="F1011" s="104"/>
      <c r="G1011" s="104"/>
      <c r="H1011" s="104"/>
      <c r="I1011" s="104"/>
      <c r="J1011" s="104"/>
      <c r="K1011" s="104"/>
      <c r="L1011" s="243"/>
      <c r="M1011" s="294"/>
      <c r="N1011" s="181"/>
      <c r="O1011" s="181"/>
      <c r="P1011" s="236"/>
      <c r="Q1011" s="236"/>
      <c r="R1011" s="236"/>
      <c r="S1011" s="236"/>
      <c r="T1011" s="236"/>
    </row>
    <row r="1012" spans="1:32" ht="24" customHeight="1">
      <c r="A1012" s="1" t="s">
        <v>1079</v>
      </c>
      <c r="B1012" s="101"/>
      <c r="C1012" s="101"/>
      <c r="D1012" s="1" t="s">
        <v>825</v>
      </c>
      <c r="E1012" s="101"/>
      <c r="F1012" s="101"/>
      <c r="G1012" s="101"/>
      <c r="H1012" s="101"/>
      <c r="I1012" s="101"/>
      <c r="J1012" s="101"/>
      <c r="K1012" s="101"/>
      <c r="L1012" s="237">
        <v>50000</v>
      </c>
      <c r="M1012" s="258">
        <v>50000</v>
      </c>
      <c r="N1012" s="177">
        <v>75000</v>
      </c>
      <c r="O1012" s="177">
        <v>75000</v>
      </c>
      <c r="P1012" s="221">
        <v>75000</v>
      </c>
      <c r="Q1012" s="221">
        <v>75000</v>
      </c>
      <c r="R1012" s="221">
        <v>100000</v>
      </c>
      <c r="S1012" s="221">
        <v>100000</v>
      </c>
      <c r="T1012" s="221">
        <v>0</v>
      </c>
    </row>
    <row r="1013" spans="1:32" ht="24" customHeight="1">
      <c r="A1013" s="1" t="s">
        <v>1080</v>
      </c>
      <c r="B1013" s="101"/>
      <c r="C1013" s="101"/>
      <c r="D1013" s="1" t="s">
        <v>250</v>
      </c>
      <c r="E1013" s="101"/>
      <c r="F1013" s="101"/>
      <c r="G1013" s="101"/>
      <c r="H1013" s="101"/>
      <c r="I1013" s="101"/>
      <c r="J1013" s="101"/>
      <c r="K1013" s="101"/>
      <c r="L1013" s="237">
        <v>24988</v>
      </c>
      <c r="M1013" s="258">
        <v>22613</v>
      </c>
      <c r="N1013" s="177">
        <v>20238</v>
      </c>
      <c r="O1013" s="177">
        <v>20238</v>
      </c>
      <c r="P1013" s="221">
        <v>16675</v>
      </c>
      <c r="Q1013" s="221">
        <v>13113</v>
      </c>
      <c r="R1013" s="221">
        <v>9550</v>
      </c>
      <c r="S1013" s="221">
        <v>4800</v>
      </c>
      <c r="T1013" s="221">
        <v>0</v>
      </c>
    </row>
    <row r="1014" spans="1:32" ht="24" customHeight="1">
      <c r="A1014" s="104" t="s">
        <v>830</v>
      </c>
      <c r="B1014" s="104"/>
      <c r="C1014" s="104"/>
      <c r="D1014" s="104"/>
      <c r="E1014" s="104"/>
      <c r="F1014" s="104"/>
      <c r="G1014" s="104"/>
      <c r="H1014" s="104"/>
      <c r="I1014" s="104"/>
      <c r="J1014" s="101"/>
      <c r="K1014" s="101"/>
      <c r="L1014" s="241"/>
      <c r="M1014" s="287"/>
      <c r="N1014" s="180"/>
      <c r="O1014" s="180"/>
      <c r="P1014" s="242"/>
      <c r="Q1014" s="242"/>
      <c r="R1014" s="242"/>
      <c r="S1014" s="242"/>
      <c r="T1014" s="242"/>
    </row>
    <row r="1015" spans="1:32" ht="24" customHeight="1">
      <c r="A1015" s="1" t="s">
        <v>1081</v>
      </c>
      <c r="B1015" s="101"/>
      <c r="C1015" s="101"/>
      <c r="D1015" s="1" t="s">
        <v>825</v>
      </c>
      <c r="E1015" s="101"/>
      <c r="F1015" s="101"/>
      <c r="G1015" s="101"/>
      <c r="H1015" s="101"/>
      <c r="I1015" s="101"/>
      <c r="J1015" s="101"/>
      <c r="K1015" s="101"/>
      <c r="L1015" s="237">
        <v>565000</v>
      </c>
      <c r="M1015" s="258">
        <v>585000</v>
      </c>
      <c r="N1015" s="177">
        <v>610000</v>
      </c>
      <c r="O1015" s="177">
        <v>610000</v>
      </c>
      <c r="P1015" s="221">
        <v>645000</v>
      </c>
      <c r="Q1015" s="221">
        <v>675000</v>
      </c>
      <c r="R1015" s="221">
        <v>700000</v>
      </c>
      <c r="S1015" s="221">
        <v>730000</v>
      </c>
      <c r="T1015" s="221">
        <v>0</v>
      </c>
    </row>
    <row r="1016" spans="1:32" ht="24" customHeight="1">
      <c r="A1016" s="1" t="s">
        <v>1082</v>
      </c>
      <c r="B1016" s="101"/>
      <c r="C1016" s="101"/>
      <c r="D1016" s="1" t="s">
        <v>250</v>
      </c>
      <c r="E1016" s="101"/>
      <c r="F1016" s="101"/>
      <c r="G1016" s="101"/>
      <c r="H1016" s="101"/>
      <c r="I1016" s="101"/>
      <c r="J1016" s="101"/>
      <c r="K1016" s="101"/>
      <c r="L1016" s="241">
        <v>152113</v>
      </c>
      <c r="M1016" s="287">
        <v>139400</v>
      </c>
      <c r="N1016" s="180">
        <v>121850</v>
      </c>
      <c r="O1016" s="180">
        <v>121850</v>
      </c>
      <c r="P1016" s="242">
        <v>103550</v>
      </c>
      <c r="Q1016" s="242">
        <v>84200</v>
      </c>
      <c r="R1016" s="242">
        <v>57200</v>
      </c>
      <c r="S1016" s="242">
        <v>29200</v>
      </c>
      <c r="T1016" s="242">
        <v>0</v>
      </c>
    </row>
    <row r="1017" spans="1:32" ht="15" customHeight="1">
      <c r="A1017" s="95"/>
      <c r="B1017" s="95"/>
      <c r="C1017" s="95"/>
      <c r="D1017" s="95"/>
      <c r="E1017" s="95"/>
      <c r="F1017" s="95"/>
      <c r="G1017" s="95"/>
      <c r="H1017" s="95"/>
      <c r="I1017" s="95"/>
      <c r="J1017" s="95"/>
      <c r="K1017" s="95"/>
      <c r="L1017" s="243"/>
      <c r="M1017" s="414"/>
      <c r="N1017" s="181"/>
      <c r="O1017" s="181"/>
      <c r="P1017" s="236"/>
      <c r="Q1017" s="236"/>
      <c r="R1017" s="236"/>
      <c r="S1017" s="236"/>
      <c r="T1017" s="236"/>
    </row>
    <row r="1018" spans="1:32" s="95" customFormat="1" ht="24" customHeight="1">
      <c r="A1018" s="627" t="s">
        <v>1365</v>
      </c>
      <c r="B1018" s="627"/>
      <c r="C1018" s="627"/>
      <c r="D1018" s="627"/>
      <c r="E1018" s="627"/>
      <c r="F1018" s="627"/>
      <c r="G1018" s="627"/>
      <c r="H1018" s="627"/>
      <c r="I1018" s="627"/>
      <c r="J1018" s="627"/>
      <c r="K1018" s="627"/>
      <c r="L1018" s="455">
        <f>SUM(L981:L1017)</f>
        <v>1504857</v>
      </c>
      <c r="M1018" s="472">
        <f>SUM(M981:M1017)</f>
        <v>1564096</v>
      </c>
      <c r="N1018" s="456">
        <f>SUM(N981:N1017)</f>
        <v>1664378</v>
      </c>
      <c r="O1018" s="456">
        <f>SUM(O981:O1017)</f>
        <v>1608636</v>
      </c>
      <c r="P1018" s="455">
        <f>SUM(P981:P1017)</f>
        <v>1709443</v>
      </c>
      <c r="Q1018" s="455">
        <f>SUM(Q981:Q1017)</f>
        <v>1761555</v>
      </c>
      <c r="R1018" s="455">
        <f>SUM(R981:R1017)</f>
        <v>1816003</v>
      </c>
      <c r="S1018" s="455">
        <f>SUM(S981:S1017)</f>
        <v>1851550</v>
      </c>
      <c r="T1018" s="455">
        <f>SUM(T981:T1017)</f>
        <v>1023181</v>
      </c>
      <c r="U1018" s="224"/>
      <c r="V1018" s="224"/>
      <c r="W1018" s="224"/>
      <c r="X1018" s="224"/>
      <c r="Y1018" s="224"/>
      <c r="Z1018" s="224"/>
      <c r="AA1018" s="224"/>
      <c r="AB1018" s="224"/>
      <c r="AC1018" s="224"/>
      <c r="AD1018" s="224"/>
      <c r="AE1018" s="224"/>
      <c r="AF1018" s="224"/>
    </row>
    <row r="1019" spans="1:32" s="566" customFormat="1" ht="15" customHeight="1">
      <c r="K1019" s="104"/>
      <c r="L1019" s="455"/>
      <c r="M1019" s="472"/>
      <c r="N1019" s="456"/>
      <c r="O1019" s="456"/>
      <c r="P1019" s="455"/>
      <c r="Q1019" s="455"/>
      <c r="R1019" s="455"/>
      <c r="S1019" s="455"/>
      <c r="T1019" s="455"/>
      <c r="U1019" s="224"/>
      <c r="V1019" s="224"/>
      <c r="W1019" s="224"/>
      <c r="X1019" s="224"/>
      <c r="Y1019" s="224"/>
      <c r="Z1019" s="224"/>
      <c r="AA1019" s="224"/>
      <c r="AB1019" s="224"/>
      <c r="AC1019" s="224"/>
      <c r="AD1019" s="224"/>
      <c r="AE1019" s="224"/>
      <c r="AF1019" s="224"/>
    </row>
    <row r="1020" spans="1:32" s="95" customFormat="1" ht="24" customHeight="1">
      <c r="A1020" s="467"/>
      <c r="B1020" s="631" t="s">
        <v>865</v>
      </c>
      <c r="C1020" s="631"/>
      <c r="D1020" s="631"/>
      <c r="E1020" s="631"/>
      <c r="F1020" s="631"/>
      <c r="G1020" s="631"/>
      <c r="H1020" s="631"/>
      <c r="I1020" s="631"/>
      <c r="J1020" s="631"/>
      <c r="K1020" s="631"/>
      <c r="L1020" s="475">
        <f>L975</f>
        <v>23495</v>
      </c>
      <c r="M1020" s="475">
        <f>M975</f>
        <v>24388</v>
      </c>
      <c r="N1020" s="475">
        <f>N975</f>
        <v>26584</v>
      </c>
      <c r="O1020" s="475">
        <f>O975</f>
        <v>25522</v>
      </c>
      <c r="P1020" s="475">
        <f>P975</f>
        <v>26993</v>
      </c>
      <c r="Q1020" s="475">
        <f>Q975</f>
        <v>28553</v>
      </c>
      <c r="R1020" s="475">
        <f>R975</f>
        <v>30206</v>
      </c>
      <c r="S1020" s="475">
        <f>S975</f>
        <v>31958</v>
      </c>
      <c r="T1020" s="475">
        <f>T975</f>
        <v>33815</v>
      </c>
      <c r="U1020" s="224"/>
      <c r="V1020" s="224"/>
      <c r="W1020" s="224"/>
      <c r="X1020" s="224"/>
      <c r="Y1020" s="224"/>
      <c r="Z1020" s="224"/>
      <c r="AA1020" s="224"/>
      <c r="AB1020" s="224"/>
      <c r="AC1020" s="224"/>
      <c r="AD1020" s="224"/>
      <c r="AE1020" s="224"/>
      <c r="AF1020" s="224"/>
    </row>
    <row r="1021" spans="1:32" s="566" customFormat="1" ht="24" customHeight="1">
      <c r="A1021" s="468"/>
      <c r="B1021" s="632" t="s">
        <v>1292</v>
      </c>
      <c r="C1021" s="632"/>
      <c r="D1021" s="632"/>
      <c r="E1021" s="632"/>
      <c r="F1021" s="632"/>
      <c r="G1021" s="632"/>
      <c r="H1021" s="632"/>
      <c r="I1021" s="632"/>
      <c r="J1021" s="632"/>
      <c r="K1021" s="632"/>
      <c r="L1021" s="549">
        <v>0</v>
      </c>
      <c r="M1021" s="549">
        <v>0</v>
      </c>
      <c r="N1021" s="549">
        <v>0</v>
      </c>
      <c r="O1021" s="549">
        <v>0</v>
      </c>
      <c r="P1021" s="549">
        <v>0</v>
      </c>
      <c r="Q1021" s="549">
        <v>0</v>
      </c>
      <c r="R1021" s="549">
        <v>0</v>
      </c>
      <c r="S1021" s="549">
        <v>0</v>
      </c>
      <c r="T1021" s="549">
        <v>0</v>
      </c>
      <c r="U1021" s="224"/>
      <c r="V1021" s="224"/>
      <c r="W1021" s="224"/>
      <c r="X1021" s="224"/>
      <c r="Y1021" s="224"/>
      <c r="Z1021" s="224"/>
      <c r="AA1021" s="224"/>
      <c r="AB1021" s="224"/>
      <c r="AC1021" s="224"/>
      <c r="AD1021" s="224"/>
      <c r="AE1021" s="224"/>
      <c r="AF1021" s="224"/>
    </row>
    <row r="1022" spans="1:32" s="566" customFormat="1" ht="24" customHeight="1">
      <c r="A1022" s="400"/>
      <c r="B1022" s="634" t="s">
        <v>1354</v>
      </c>
      <c r="C1022" s="634"/>
      <c r="D1022" s="634"/>
      <c r="E1022" s="634"/>
      <c r="F1022" s="634"/>
      <c r="G1022" s="634"/>
      <c r="H1022" s="634"/>
      <c r="I1022" s="634"/>
      <c r="J1022" s="634"/>
      <c r="K1022" s="634"/>
      <c r="L1022" s="456">
        <f>L1020-L1021</f>
        <v>23495</v>
      </c>
      <c r="M1022" s="456">
        <f>M1020-M1021</f>
        <v>24388</v>
      </c>
      <c r="N1022" s="456">
        <f t="shared" ref="N1022:O1022" si="82">N1020-N1021</f>
        <v>26584</v>
      </c>
      <c r="O1022" s="456">
        <f t="shared" si="82"/>
        <v>25522</v>
      </c>
      <c r="P1022" s="456">
        <f>P1020-P1021</f>
        <v>26993</v>
      </c>
      <c r="Q1022" s="456">
        <f t="shared" ref="Q1022:T1022" si="83">Q1020-Q1021</f>
        <v>28553</v>
      </c>
      <c r="R1022" s="456">
        <f t="shared" si="83"/>
        <v>30206</v>
      </c>
      <c r="S1022" s="456">
        <f t="shared" si="83"/>
        <v>31958</v>
      </c>
      <c r="T1022" s="456">
        <f t="shared" si="83"/>
        <v>33815</v>
      </c>
      <c r="U1022" s="224"/>
      <c r="V1022" s="224"/>
      <c r="W1022" s="224"/>
      <c r="X1022" s="224"/>
      <c r="Y1022" s="224"/>
      <c r="Z1022" s="224"/>
      <c r="AA1022" s="224"/>
      <c r="AB1022" s="224"/>
      <c r="AC1022" s="224"/>
      <c r="AD1022" s="224"/>
      <c r="AE1022" s="224"/>
      <c r="AF1022" s="224"/>
    </row>
    <row r="1023" spans="1:32" s="566" customFormat="1" ht="15" customHeight="1">
      <c r="A1023" s="400"/>
      <c r="B1023" s="567"/>
      <c r="C1023" s="567"/>
      <c r="D1023" s="567"/>
      <c r="E1023" s="567"/>
      <c r="F1023" s="567"/>
      <c r="G1023" s="567"/>
      <c r="H1023" s="567"/>
      <c r="I1023" s="567"/>
      <c r="J1023" s="567"/>
      <c r="K1023" s="567"/>
      <c r="L1023" s="456"/>
      <c r="M1023" s="456"/>
      <c r="N1023" s="456"/>
      <c r="O1023" s="456"/>
      <c r="P1023" s="456"/>
      <c r="Q1023" s="456"/>
      <c r="R1023" s="456"/>
      <c r="S1023" s="456"/>
      <c r="T1023" s="456"/>
      <c r="U1023" s="224"/>
      <c r="V1023" s="224"/>
      <c r="W1023" s="224"/>
      <c r="X1023" s="224"/>
      <c r="Y1023" s="224"/>
      <c r="Z1023" s="224"/>
      <c r="AA1023" s="224"/>
      <c r="AB1023" s="224"/>
      <c r="AC1023" s="224"/>
      <c r="AD1023" s="224"/>
      <c r="AE1023" s="224"/>
      <c r="AF1023" s="224"/>
    </row>
    <row r="1024" spans="1:32" s="95" customFormat="1" ht="24" customHeight="1">
      <c r="A1024" s="158"/>
      <c r="B1024" s="158"/>
      <c r="C1024" s="158"/>
      <c r="D1024" s="158"/>
      <c r="E1024" s="158"/>
      <c r="F1024" s="158"/>
      <c r="G1024" s="158"/>
      <c r="H1024" s="158"/>
      <c r="I1024" s="158"/>
      <c r="J1024" s="158"/>
      <c r="K1024" s="400" t="s">
        <v>436</v>
      </c>
      <c r="L1024" s="456">
        <f>L973-L1018+L1022</f>
        <v>43915</v>
      </c>
      <c r="M1024" s="456">
        <f>M973-M1018+M1022</f>
        <v>24335</v>
      </c>
      <c r="N1024" s="456">
        <f>N973-N1018+N1022</f>
        <v>-17035</v>
      </c>
      <c r="O1024" s="456">
        <f>O973-O1018+O1022</f>
        <v>16810</v>
      </c>
      <c r="P1024" s="456">
        <f>P973-P1018+P1022</f>
        <v>-16741</v>
      </c>
      <c r="Q1024" s="456">
        <f>Q973-Q1018+Q1022</f>
        <v>-35839</v>
      </c>
      <c r="R1024" s="456">
        <f>R973-R1018+R1022</f>
        <v>-40293</v>
      </c>
      <c r="S1024" s="456">
        <f>S973-S1018+S1022</f>
        <v>-50103</v>
      </c>
      <c r="T1024" s="456">
        <f>T973-T1018+T1022</f>
        <v>35906</v>
      </c>
      <c r="U1024" s="224"/>
      <c r="V1024" s="224"/>
      <c r="W1024" s="224"/>
      <c r="X1024" s="224"/>
      <c r="Y1024" s="224"/>
      <c r="Z1024" s="224"/>
      <c r="AA1024" s="224"/>
      <c r="AB1024" s="224"/>
      <c r="AC1024" s="224"/>
      <c r="AD1024" s="224"/>
      <c r="AE1024" s="224"/>
      <c r="AF1024" s="224"/>
    </row>
    <row r="1025" spans="1:32" s="95" customFormat="1" ht="15" customHeight="1">
      <c r="A1025" s="158"/>
      <c r="B1025" s="158"/>
      <c r="C1025" s="158"/>
      <c r="D1025" s="158"/>
      <c r="E1025" s="158"/>
      <c r="F1025" s="158"/>
      <c r="G1025" s="158"/>
      <c r="H1025" s="158"/>
      <c r="I1025" s="158"/>
      <c r="J1025" s="158"/>
      <c r="K1025" s="158"/>
      <c r="L1025" s="475"/>
      <c r="M1025" s="475"/>
      <c r="N1025" s="475"/>
      <c r="O1025" s="475"/>
      <c r="P1025" s="475"/>
      <c r="Q1025" s="475"/>
      <c r="R1025" s="475"/>
      <c r="S1025" s="475"/>
      <c r="T1025" s="475"/>
      <c r="U1025" s="224"/>
      <c r="V1025" s="224"/>
      <c r="W1025" s="224"/>
      <c r="X1025" s="224"/>
      <c r="Y1025" s="224"/>
      <c r="Z1025" s="224"/>
      <c r="AA1025" s="224"/>
      <c r="AB1025" s="224"/>
      <c r="AC1025" s="224"/>
      <c r="AD1025" s="224"/>
      <c r="AE1025" s="224"/>
      <c r="AF1025" s="224"/>
    </row>
    <row r="1026" spans="1:32" s="95" customFormat="1" ht="24" customHeight="1">
      <c r="A1026" s="158"/>
      <c r="B1026" s="158"/>
      <c r="C1026" s="158"/>
      <c r="D1026" s="158"/>
      <c r="E1026" s="158"/>
      <c r="F1026" s="158"/>
      <c r="G1026" s="158"/>
      <c r="H1026" s="158"/>
      <c r="I1026" s="158"/>
      <c r="J1026" s="158"/>
      <c r="K1026" s="470" t="s">
        <v>438</v>
      </c>
      <c r="L1026" s="456">
        <v>554271</v>
      </c>
      <c r="M1026" s="456">
        <v>578607</v>
      </c>
      <c r="N1026" s="456">
        <v>557653</v>
      </c>
      <c r="O1026" s="456">
        <f>M1026+O1024</f>
        <v>595417</v>
      </c>
      <c r="P1026" s="456">
        <f>O1026+P1024</f>
        <v>578676</v>
      </c>
      <c r="Q1026" s="456">
        <f>P1026+Q1024</f>
        <v>542837</v>
      </c>
      <c r="R1026" s="456">
        <f>Q1026+R1024</f>
        <v>502544</v>
      </c>
      <c r="S1026" s="456">
        <f>R1026+S1024</f>
        <v>452441</v>
      </c>
      <c r="T1026" s="456">
        <f>S1026+T1024</f>
        <v>488347</v>
      </c>
      <c r="U1026" s="224"/>
      <c r="V1026" s="224"/>
      <c r="W1026" s="224"/>
      <c r="X1026" s="224"/>
      <c r="Y1026" s="224"/>
      <c r="Z1026" s="224"/>
      <c r="AA1026" s="224"/>
      <c r="AB1026" s="224"/>
      <c r="AC1026" s="224"/>
      <c r="AD1026" s="224"/>
      <c r="AE1026" s="224"/>
      <c r="AF1026" s="224"/>
    </row>
    <row r="1027" spans="1:32" s="110" customFormat="1" ht="24" customHeight="1">
      <c r="A1027" s="550"/>
      <c r="B1027" s="550"/>
      <c r="C1027" s="550"/>
      <c r="D1027" s="550"/>
      <c r="E1027" s="550"/>
      <c r="F1027" s="550"/>
      <c r="G1027" s="550"/>
      <c r="H1027" s="550"/>
      <c r="I1027" s="550"/>
      <c r="J1027" s="550"/>
      <c r="K1027" s="550"/>
      <c r="L1027" s="192">
        <f>L1026/L1018</f>
        <v>0.36832137538649851</v>
      </c>
      <c r="M1027" s="192">
        <f>M1026/M1018</f>
        <v>0.36993061806947913</v>
      </c>
      <c r="N1027" s="192">
        <f>N1026/N1018</f>
        <v>0.33505189325982437</v>
      </c>
      <c r="O1027" s="192">
        <f>O1026/O1018</f>
        <v>0.37013780619108361</v>
      </c>
      <c r="P1027" s="192">
        <f>P1026/P1018</f>
        <v>0.33851728311502638</v>
      </c>
      <c r="Q1027" s="192">
        <f>Q1026/Q1018</f>
        <v>0.30815784917303179</v>
      </c>
      <c r="R1027" s="192">
        <f>R1026/R1018</f>
        <v>0.27673082037860069</v>
      </c>
      <c r="S1027" s="192">
        <f>S1026/S1018</f>
        <v>0.24435797034916693</v>
      </c>
      <c r="T1027" s="192">
        <f>T1026/T1018</f>
        <v>0.47728310044850325</v>
      </c>
      <c r="U1027" s="280"/>
      <c r="V1027" s="280"/>
      <c r="W1027" s="280"/>
      <c r="X1027" s="280"/>
      <c r="Y1027" s="280"/>
      <c r="Z1027" s="280"/>
      <c r="AA1027" s="280"/>
      <c r="AB1027" s="280"/>
      <c r="AC1027" s="280"/>
      <c r="AD1027" s="280"/>
      <c r="AE1027" s="280"/>
      <c r="AF1027" s="280"/>
    </row>
    <row r="1028" spans="1:32" s="110" customFormat="1" ht="15" customHeight="1">
      <c r="A1028" s="550"/>
      <c r="B1028" s="550"/>
      <c r="C1028" s="550"/>
      <c r="D1028" s="550"/>
      <c r="E1028" s="550"/>
      <c r="F1028" s="550"/>
      <c r="G1028" s="550"/>
      <c r="H1028" s="550"/>
      <c r="I1028" s="550"/>
      <c r="J1028" s="550"/>
      <c r="K1028" s="550"/>
      <c r="L1028" s="192"/>
      <c r="M1028" s="192"/>
      <c r="N1028" s="192"/>
      <c r="O1028" s="192"/>
      <c r="P1028" s="192"/>
      <c r="Q1028" s="192"/>
      <c r="R1028" s="192"/>
      <c r="S1028" s="192"/>
      <c r="T1028" s="192"/>
      <c r="U1028" s="280"/>
      <c r="V1028" s="280"/>
      <c r="W1028" s="280"/>
      <c r="X1028" s="280"/>
      <c r="Y1028" s="280"/>
      <c r="Z1028" s="280"/>
      <c r="AA1028" s="280"/>
      <c r="AB1028" s="280"/>
      <c r="AC1028" s="280"/>
      <c r="AD1028" s="280"/>
      <c r="AE1028" s="280"/>
      <c r="AF1028" s="280"/>
    </row>
    <row r="1029" spans="1:32" s="159" customFormat="1" ht="24" customHeight="1">
      <c r="A1029" s="160"/>
      <c r="B1029" s="160"/>
      <c r="C1029" s="160"/>
      <c r="D1029" s="160"/>
      <c r="E1029" s="160"/>
      <c r="F1029" s="160"/>
      <c r="G1029" s="160"/>
      <c r="H1029" s="160"/>
      <c r="I1029" s="160"/>
      <c r="J1029" s="160"/>
      <c r="K1029" s="165" t="s">
        <v>1137</v>
      </c>
      <c r="L1029" s="213">
        <f>L1026/(L1018-L1016-L1015-L1013-L1012)</f>
        <v>0.77764480411248726</v>
      </c>
      <c r="M1029" s="213">
        <f>M1026/(M1018-M1016-M1015-M1013-M1012)</f>
        <v>0.75429516753728088</v>
      </c>
      <c r="N1029" s="213">
        <f>N1026/(N1018-N1016-N1015-N1013-N1012)</f>
        <v>0.6660213307217332</v>
      </c>
      <c r="O1029" s="213">
        <f>O1026/(O1018-O1016-O1015-O1013-O1012)</f>
        <v>0.76184316254407913</v>
      </c>
      <c r="P1029" s="213">
        <f>P1026/(P1018-P1016-P1015-P1013-P1012)</f>
        <v>0.66574323127224699</v>
      </c>
      <c r="Q1029" s="213">
        <f>Q1026/(Q1018-Q1016-Q1015-Q1013-Q1012)</f>
        <v>0.59375635772585378</v>
      </c>
      <c r="R1029" s="213">
        <f>R1026/(R1018-R1016-R1015-R1013-R1012)</f>
        <v>0.52940996762717629</v>
      </c>
      <c r="S1029" s="213">
        <f>S1026/(S1018-S1016-S1015-S1013-S1012)</f>
        <v>0.45814490405549085</v>
      </c>
      <c r="T1029" s="213">
        <f>T1026/(T1018-T1016-T1015-T1013-T1012)</f>
        <v>0.47728310044850325</v>
      </c>
      <c r="U1029" s="297"/>
      <c r="V1029" s="297"/>
      <c r="W1029" s="297"/>
      <c r="X1029" s="297"/>
      <c r="Y1029" s="297"/>
      <c r="Z1029" s="297"/>
      <c r="AA1029" s="297"/>
      <c r="AB1029" s="297"/>
      <c r="AC1029" s="297"/>
      <c r="AD1029" s="297"/>
      <c r="AE1029" s="297"/>
      <c r="AF1029" s="297"/>
    </row>
    <row r="1030" spans="1:32" ht="15" customHeight="1">
      <c r="A1030" s="95"/>
      <c r="B1030" s="95"/>
      <c r="C1030" s="95"/>
      <c r="D1030" s="95"/>
      <c r="E1030" s="95"/>
      <c r="F1030" s="95"/>
      <c r="G1030" s="95"/>
      <c r="H1030" s="95"/>
      <c r="I1030" s="95"/>
      <c r="J1030" s="95"/>
      <c r="K1030" s="95"/>
      <c r="L1030" s="290"/>
      <c r="M1030" s="290"/>
      <c r="N1030" s="209"/>
      <c r="O1030" s="209"/>
      <c r="P1030" s="291"/>
      <c r="Q1030" s="291"/>
      <c r="R1030" s="291"/>
      <c r="S1030" s="291"/>
      <c r="T1030" s="291"/>
    </row>
    <row r="1031" spans="1:32" ht="24" customHeight="1">
      <c r="A1031" s="108" t="s">
        <v>1382</v>
      </c>
      <c r="B1031" s="95"/>
      <c r="C1031" s="95"/>
      <c r="D1031" s="95"/>
      <c r="E1031" s="95"/>
      <c r="F1031" s="95"/>
      <c r="G1031" s="95"/>
      <c r="H1031" s="95"/>
      <c r="I1031" s="95"/>
      <c r="J1031" s="95"/>
      <c r="K1031" s="95"/>
      <c r="L1031" s="277"/>
      <c r="M1031" s="277"/>
      <c r="N1031" s="198"/>
      <c r="O1031" s="198"/>
      <c r="P1031" s="278"/>
      <c r="Q1031" s="278"/>
      <c r="R1031" s="278"/>
      <c r="S1031" s="278"/>
      <c r="T1031" s="278"/>
    </row>
    <row r="1032" spans="1:32" ht="15" customHeight="1">
      <c r="A1032" s="95"/>
      <c r="B1032" s="95"/>
      <c r="C1032" s="95"/>
      <c r="D1032" s="95"/>
      <c r="E1032" s="95"/>
      <c r="F1032" s="95"/>
      <c r="G1032" s="95"/>
      <c r="H1032" s="95"/>
      <c r="I1032" s="95"/>
      <c r="J1032" s="95"/>
      <c r="K1032" s="95"/>
      <c r="L1032" s="277"/>
      <c r="M1032" s="277"/>
      <c r="N1032" s="198"/>
      <c r="O1032" s="198"/>
      <c r="P1032" s="278"/>
      <c r="Q1032" s="278"/>
      <c r="R1032" s="278"/>
      <c r="S1032" s="278"/>
      <c r="T1032" s="278"/>
    </row>
    <row r="1033" spans="1:32" ht="24" customHeight="1">
      <c r="A1033" s="1" t="s">
        <v>567</v>
      </c>
      <c r="B1033" s="101"/>
      <c r="C1033" s="101"/>
      <c r="D1033" s="1" t="s">
        <v>566</v>
      </c>
      <c r="E1033" s="95"/>
      <c r="F1033" s="95"/>
      <c r="G1033" s="95"/>
      <c r="H1033" s="95"/>
      <c r="I1033" s="95"/>
      <c r="J1033" s="95"/>
      <c r="K1033" s="95"/>
      <c r="L1033" s="450">
        <v>103100</v>
      </c>
      <c r="M1033" s="489">
        <v>110775</v>
      </c>
      <c r="N1033" s="505">
        <v>50000</v>
      </c>
      <c r="O1033" s="505">
        <v>105000</v>
      </c>
      <c r="P1033" s="489">
        <v>50000</v>
      </c>
      <c r="Q1033" s="489">
        <v>50000</v>
      </c>
      <c r="R1033" s="489">
        <v>50000</v>
      </c>
      <c r="S1033" s="489">
        <v>50000</v>
      </c>
      <c r="T1033" s="489">
        <v>50000</v>
      </c>
    </row>
    <row r="1034" spans="1:32" ht="24" customHeight="1">
      <c r="A1034" s="1" t="s">
        <v>539</v>
      </c>
      <c r="B1034" s="101"/>
      <c r="C1034" s="101"/>
      <c r="D1034" s="629" t="s">
        <v>6</v>
      </c>
      <c r="E1034" s="629"/>
      <c r="F1034" s="629"/>
      <c r="G1034" s="629"/>
      <c r="H1034" s="629"/>
      <c r="I1034" s="629"/>
      <c r="J1034" s="629"/>
      <c r="K1034" s="629"/>
      <c r="L1034" s="237">
        <v>257</v>
      </c>
      <c r="M1034" s="258">
        <v>658</v>
      </c>
      <c r="N1034" s="177">
        <v>500</v>
      </c>
      <c r="O1034" s="177">
        <v>150</v>
      </c>
      <c r="P1034" s="258">
        <v>200</v>
      </c>
      <c r="Q1034" s="258">
        <v>250</v>
      </c>
      <c r="R1034" s="258">
        <v>250</v>
      </c>
      <c r="S1034" s="258">
        <v>250</v>
      </c>
      <c r="T1034" s="258">
        <v>250</v>
      </c>
    </row>
    <row r="1035" spans="1:32" ht="24" customHeight="1">
      <c r="A1035" s="1" t="s">
        <v>1001</v>
      </c>
      <c r="B1035" s="101"/>
      <c r="C1035" s="101"/>
      <c r="D1035" s="1" t="s">
        <v>7</v>
      </c>
      <c r="E1035" s="95"/>
      <c r="F1035" s="95"/>
      <c r="G1035" s="95"/>
      <c r="H1035" s="95"/>
      <c r="I1035" s="95"/>
      <c r="J1035" s="95"/>
      <c r="K1035" s="95"/>
      <c r="L1035" s="285">
        <v>1835</v>
      </c>
      <c r="M1035" s="287">
        <v>-1780</v>
      </c>
      <c r="N1035" s="180">
        <v>0</v>
      </c>
      <c r="O1035" s="180">
        <v>0</v>
      </c>
      <c r="P1035" s="287">
        <v>0</v>
      </c>
      <c r="Q1035" s="287">
        <v>0</v>
      </c>
      <c r="R1035" s="287">
        <v>0</v>
      </c>
      <c r="S1035" s="287">
        <v>0</v>
      </c>
      <c r="T1035" s="287">
        <v>0</v>
      </c>
    </row>
    <row r="1036" spans="1:32" ht="15" customHeight="1">
      <c r="A1036" s="95"/>
      <c r="B1036" s="95"/>
      <c r="C1036" s="95"/>
      <c r="D1036" s="95"/>
      <c r="E1036" s="95"/>
      <c r="F1036" s="95"/>
      <c r="G1036" s="95"/>
      <c r="H1036" s="95"/>
      <c r="I1036" s="95"/>
      <c r="J1036" s="95"/>
      <c r="K1036" s="95"/>
      <c r="L1036" s="243"/>
      <c r="M1036" s="414"/>
      <c r="N1036" s="181"/>
      <c r="O1036" s="181"/>
      <c r="P1036" s="294"/>
      <c r="Q1036" s="294"/>
      <c r="R1036" s="294"/>
      <c r="S1036" s="294"/>
      <c r="T1036" s="294"/>
    </row>
    <row r="1037" spans="1:32" s="95" customFormat="1" ht="24" customHeight="1">
      <c r="A1037" s="627" t="s">
        <v>1366</v>
      </c>
      <c r="B1037" s="627"/>
      <c r="C1037" s="627"/>
      <c r="D1037" s="627"/>
      <c r="E1037" s="627"/>
      <c r="F1037" s="627"/>
      <c r="G1037" s="627"/>
      <c r="H1037" s="627"/>
      <c r="I1037" s="627"/>
      <c r="J1037" s="627"/>
      <c r="K1037" s="627"/>
      <c r="L1037" s="455">
        <f t="shared" ref="L1037:T1037" si="84">SUM(L1033:L1035)</f>
        <v>105192</v>
      </c>
      <c r="M1037" s="472">
        <f t="shared" si="84"/>
        <v>109653</v>
      </c>
      <c r="N1037" s="456">
        <f t="shared" si="84"/>
        <v>50500</v>
      </c>
      <c r="O1037" s="456">
        <f t="shared" si="84"/>
        <v>105150</v>
      </c>
      <c r="P1037" s="472">
        <f t="shared" si="84"/>
        <v>50200</v>
      </c>
      <c r="Q1037" s="472">
        <f t="shared" si="84"/>
        <v>50250</v>
      </c>
      <c r="R1037" s="472">
        <f t="shared" si="84"/>
        <v>50250</v>
      </c>
      <c r="S1037" s="472">
        <f t="shared" si="84"/>
        <v>50250</v>
      </c>
      <c r="T1037" s="472">
        <f t="shared" si="84"/>
        <v>50250</v>
      </c>
      <c r="U1037" s="224"/>
      <c r="V1037" s="224"/>
      <c r="W1037" s="224"/>
      <c r="X1037" s="224"/>
      <c r="Y1037" s="224"/>
      <c r="Z1037" s="224"/>
      <c r="AA1037" s="224"/>
      <c r="AB1037" s="224"/>
      <c r="AC1037" s="224"/>
      <c r="AD1037" s="224"/>
      <c r="AE1037" s="224"/>
      <c r="AF1037" s="224"/>
    </row>
    <row r="1038" spans="1:32" ht="15" customHeight="1">
      <c r="A1038" s="95"/>
      <c r="B1038" s="95"/>
      <c r="C1038" s="95"/>
      <c r="D1038" s="95"/>
      <c r="E1038" s="95"/>
      <c r="F1038" s="95"/>
      <c r="G1038" s="95"/>
      <c r="H1038" s="95"/>
      <c r="I1038" s="95"/>
      <c r="J1038" s="95"/>
      <c r="K1038" s="104"/>
      <c r="L1038" s="244"/>
      <c r="M1038" s="334"/>
      <c r="N1038" s="196"/>
      <c r="O1038" s="196"/>
      <c r="P1038" s="402"/>
      <c r="Q1038" s="402"/>
      <c r="R1038" s="402"/>
      <c r="S1038" s="402"/>
      <c r="T1038" s="402"/>
    </row>
    <row r="1039" spans="1:32" ht="24" customHeight="1">
      <c r="A1039" s="1" t="s">
        <v>784</v>
      </c>
      <c r="B1039" s="95"/>
      <c r="C1039" s="95"/>
      <c r="D1039" s="1" t="s">
        <v>883</v>
      </c>
      <c r="E1039" s="95"/>
      <c r="F1039" s="95"/>
      <c r="G1039" s="95"/>
      <c r="H1039" s="95"/>
      <c r="I1039" s="95"/>
      <c r="J1039" s="95"/>
      <c r="K1039" s="104"/>
      <c r="L1039" s="487">
        <v>3213</v>
      </c>
      <c r="M1039" s="490">
        <v>3000</v>
      </c>
      <c r="N1039" s="508">
        <v>3500</v>
      </c>
      <c r="O1039" s="508">
        <v>3500</v>
      </c>
      <c r="P1039" s="490">
        <v>3500</v>
      </c>
      <c r="Q1039" s="490">
        <v>3500</v>
      </c>
      <c r="R1039" s="490">
        <v>3500</v>
      </c>
      <c r="S1039" s="490">
        <v>3500</v>
      </c>
      <c r="T1039" s="490">
        <v>3500</v>
      </c>
    </row>
    <row r="1040" spans="1:32" ht="24" customHeight="1">
      <c r="A1040" s="1" t="s">
        <v>729</v>
      </c>
      <c r="B1040" s="101"/>
      <c r="C1040" s="101"/>
      <c r="D1040" s="1" t="s">
        <v>220</v>
      </c>
      <c r="E1040" s="101"/>
      <c r="F1040" s="101"/>
      <c r="G1040" s="101"/>
      <c r="H1040" s="101"/>
      <c r="I1040" s="101"/>
      <c r="J1040" s="95"/>
      <c r="K1040" s="104"/>
      <c r="L1040" s="253">
        <v>14897</v>
      </c>
      <c r="M1040" s="358">
        <v>5392</v>
      </c>
      <c r="N1040" s="188">
        <v>15000</v>
      </c>
      <c r="O1040" s="188">
        <v>15000</v>
      </c>
      <c r="P1040" s="358">
        <v>15000</v>
      </c>
      <c r="Q1040" s="358">
        <v>15000</v>
      </c>
      <c r="R1040" s="358">
        <v>15000</v>
      </c>
      <c r="S1040" s="358">
        <v>15000</v>
      </c>
      <c r="T1040" s="358">
        <v>15000</v>
      </c>
    </row>
    <row r="1041" spans="1:32" ht="24" customHeight="1">
      <c r="A1041" s="1" t="s">
        <v>726</v>
      </c>
      <c r="B1041" s="95"/>
      <c r="C1041" s="95"/>
      <c r="D1041" s="1" t="s">
        <v>424</v>
      </c>
      <c r="E1041" s="95"/>
      <c r="F1041" s="95"/>
      <c r="G1041" s="95"/>
      <c r="H1041" s="95"/>
      <c r="I1041" s="95"/>
      <c r="J1041" s="95"/>
      <c r="K1041" s="95"/>
      <c r="L1041" s="253">
        <v>3877</v>
      </c>
      <c r="M1041" s="358">
        <v>3550</v>
      </c>
      <c r="N1041" s="188">
        <v>3500</v>
      </c>
      <c r="O1041" s="188">
        <v>3500</v>
      </c>
      <c r="P1041" s="358">
        <v>3500</v>
      </c>
      <c r="Q1041" s="358">
        <v>3500</v>
      </c>
      <c r="R1041" s="358">
        <v>3500</v>
      </c>
      <c r="S1041" s="358">
        <v>3500</v>
      </c>
      <c r="T1041" s="358">
        <v>3500</v>
      </c>
    </row>
    <row r="1042" spans="1:32" ht="24" customHeight="1">
      <c r="A1042" s="1" t="s">
        <v>727</v>
      </c>
      <c r="B1042" s="95"/>
      <c r="C1042" s="95"/>
      <c r="D1042" s="1" t="s">
        <v>863</v>
      </c>
      <c r="E1042" s="95"/>
      <c r="F1042" s="95"/>
      <c r="G1042" s="95"/>
      <c r="H1042" s="95"/>
      <c r="I1042" s="95"/>
      <c r="J1042" s="95"/>
      <c r="K1042" s="95"/>
      <c r="L1042" s="253">
        <v>290</v>
      </c>
      <c r="M1042" s="358">
        <v>769</v>
      </c>
      <c r="N1042" s="188">
        <v>500</v>
      </c>
      <c r="O1042" s="188">
        <v>500</v>
      </c>
      <c r="P1042" s="254">
        <v>500</v>
      </c>
      <c r="Q1042" s="254">
        <v>500</v>
      </c>
      <c r="R1042" s="254">
        <v>500</v>
      </c>
      <c r="S1042" s="254">
        <v>500</v>
      </c>
      <c r="T1042" s="254">
        <v>500</v>
      </c>
    </row>
    <row r="1043" spans="1:32" ht="24" customHeight="1">
      <c r="A1043" s="1" t="s">
        <v>728</v>
      </c>
      <c r="B1043" s="95"/>
      <c r="C1043" s="95"/>
      <c r="D1043" s="1" t="s">
        <v>426</v>
      </c>
      <c r="E1043" s="95"/>
      <c r="F1043" s="95"/>
      <c r="G1043" s="95"/>
      <c r="H1043" s="95"/>
      <c r="I1043" s="95"/>
      <c r="J1043" s="95"/>
      <c r="K1043" s="95"/>
      <c r="L1043" s="253">
        <v>3425</v>
      </c>
      <c r="M1043" s="358">
        <v>2585</v>
      </c>
      <c r="N1043" s="188">
        <v>3000</v>
      </c>
      <c r="O1043" s="188">
        <v>3000</v>
      </c>
      <c r="P1043" s="254">
        <v>3000</v>
      </c>
      <c r="Q1043" s="254">
        <v>3000</v>
      </c>
      <c r="R1043" s="254">
        <v>3000</v>
      </c>
      <c r="S1043" s="254">
        <v>3000</v>
      </c>
      <c r="T1043" s="254">
        <v>3000</v>
      </c>
    </row>
    <row r="1044" spans="1:32" ht="24" customHeight="1">
      <c r="A1044" s="1" t="s">
        <v>731</v>
      </c>
      <c r="B1044" s="95"/>
      <c r="C1044" s="95"/>
      <c r="D1044" s="1" t="s">
        <v>730</v>
      </c>
      <c r="E1044" s="95"/>
      <c r="F1044" s="95"/>
      <c r="G1044" s="95"/>
      <c r="H1044" s="95"/>
      <c r="I1044" s="95"/>
      <c r="J1044" s="95"/>
      <c r="K1044" s="95"/>
      <c r="L1044" s="253">
        <v>54673</v>
      </c>
      <c r="M1044" s="358">
        <v>54034</v>
      </c>
      <c r="N1044" s="188">
        <v>50000</v>
      </c>
      <c r="O1044" s="188">
        <v>50000</v>
      </c>
      <c r="P1044" s="254">
        <v>50000</v>
      </c>
      <c r="Q1044" s="254">
        <v>50000</v>
      </c>
      <c r="R1044" s="254">
        <v>50000</v>
      </c>
      <c r="S1044" s="254">
        <v>50000</v>
      </c>
      <c r="T1044" s="254">
        <v>25910</v>
      </c>
    </row>
    <row r="1045" spans="1:32" ht="24" customHeight="1">
      <c r="A1045" s="610" t="s">
        <v>1458</v>
      </c>
      <c r="B1045" s="611"/>
      <c r="C1045" s="611"/>
      <c r="D1045" s="610" t="s">
        <v>1459</v>
      </c>
      <c r="E1045" s="611"/>
      <c r="F1045" s="611"/>
      <c r="G1045" s="611"/>
      <c r="H1045" s="611"/>
      <c r="I1045" s="611"/>
      <c r="J1045" s="611"/>
      <c r="K1045" s="611"/>
      <c r="L1045" s="296">
        <v>0</v>
      </c>
      <c r="M1045" s="428">
        <v>0</v>
      </c>
      <c r="N1045" s="214">
        <v>0</v>
      </c>
      <c r="O1045" s="214">
        <v>0</v>
      </c>
      <c r="P1045" s="428">
        <v>20000</v>
      </c>
      <c r="Q1045" s="298">
        <v>0</v>
      </c>
      <c r="R1045" s="298">
        <v>0</v>
      </c>
      <c r="S1045" s="298">
        <v>0</v>
      </c>
      <c r="T1045" s="298">
        <v>0</v>
      </c>
    </row>
    <row r="1046" spans="1:32" ht="15" customHeight="1">
      <c r="A1046" s="1"/>
      <c r="B1046" s="95"/>
      <c r="C1046" s="95"/>
      <c r="D1046" s="95"/>
      <c r="E1046" s="95"/>
      <c r="F1046" s="95"/>
      <c r="G1046" s="95"/>
      <c r="H1046" s="95"/>
      <c r="I1046" s="95"/>
      <c r="J1046" s="95"/>
      <c r="K1046" s="95"/>
      <c r="L1046" s="243"/>
      <c r="M1046" s="243"/>
      <c r="N1046" s="181"/>
      <c r="O1046" s="181"/>
      <c r="P1046" s="236"/>
      <c r="Q1046" s="236"/>
      <c r="R1046" s="236"/>
      <c r="S1046" s="236"/>
      <c r="T1046" s="236"/>
    </row>
    <row r="1047" spans="1:32" s="95" customFormat="1" ht="24" customHeight="1">
      <c r="A1047" s="627" t="s">
        <v>1367</v>
      </c>
      <c r="B1047" s="627"/>
      <c r="C1047" s="627"/>
      <c r="D1047" s="627"/>
      <c r="E1047" s="627"/>
      <c r="F1047" s="627"/>
      <c r="G1047" s="627"/>
      <c r="H1047" s="627"/>
      <c r="I1047" s="627"/>
      <c r="J1047" s="627"/>
      <c r="K1047" s="627"/>
      <c r="L1047" s="455">
        <f>SUM(L1039:L1046)</f>
        <v>80375</v>
      </c>
      <c r="M1047" s="455">
        <f>SUM(M1039:M1046)</f>
        <v>69330</v>
      </c>
      <c r="N1047" s="456">
        <f>SUM(N1039:N1046)</f>
        <v>75500</v>
      </c>
      <c r="O1047" s="456">
        <f>SUM(O1039:O1046)</f>
        <v>75500</v>
      </c>
      <c r="P1047" s="455">
        <f>SUM(P1039:P1046)</f>
        <v>95500</v>
      </c>
      <c r="Q1047" s="455">
        <f>SUM(Q1039:Q1046)</f>
        <v>75500</v>
      </c>
      <c r="R1047" s="455">
        <f>SUM(R1039:R1046)</f>
        <v>75500</v>
      </c>
      <c r="S1047" s="455">
        <f>SUM(S1039:S1046)</f>
        <v>75500</v>
      </c>
      <c r="T1047" s="455">
        <f>SUM(T1039:T1046)</f>
        <v>51410</v>
      </c>
      <c r="U1047" s="224"/>
      <c r="V1047" s="224"/>
      <c r="W1047" s="224"/>
      <c r="X1047" s="224"/>
      <c r="Y1047" s="224"/>
      <c r="Z1047" s="224"/>
      <c r="AA1047" s="224"/>
      <c r="AB1047" s="224"/>
      <c r="AC1047" s="224"/>
      <c r="AD1047" s="224"/>
      <c r="AE1047" s="224"/>
      <c r="AF1047" s="224"/>
    </row>
    <row r="1048" spans="1:32" s="95" customFormat="1" ht="15" customHeight="1">
      <c r="A1048" s="1"/>
      <c r="L1048" s="487"/>
      <c r="M1048" s="487"/>
      <c r="N1048" s="475"/>
      <c r="O1048" s="475"/>
      <c r="P1048" s="487"/>
      <c r="Q1048" s="487"/>
      <c r="R1048" s="487"/>
      <c r="S1048" s="487"/>
      <c r="T1048" s="487"/>
      <c r="U1048" s="224"/>
      <c r="V1048" s="224"/>
      <c r="W1048" s="224"/>
      <c r="X1048" s="224"/>
      <c r="Y1048" s="224"/>
      <c r="Z1048" s="224"/>
      <c r="AA1048" s="224"/>
      <c r="AB1048" s="224"/>
      <c r="AC1048" s="224"/>
      <c r="AD1048" s="224"/>
      <c r="AE1048" s="224"/>
      <c r="AF1048" s="224"/>
    </row>
    <row r="1049" spans="1:32" s="95" customFormat="1" ht="24" customHeight="1">
      <c r="K1049" s="104" t="s">
        <v>436</v>
      </c>
      <c r="L1049" s="259">
        <f>L1037-L1047</f>
        <v>24817</v>
      </c>
      <c r="M1049" s="259">
        <f>M1037-M1047</f>
        <v>40323</v>
      </c>
      <c r="N1049" s="313">
        <f>N1037-N1047</f>
        <v>-25000</v>
      </c>
      <c r="O1049" s="313">
        <f>O1037-O1047</f>
        <v>29650</v>
      </c>
      <c r="P1049" s="259">
        <f>P1037-P1047</f>
        <v>-45300</v>
      </c>
      <c r="Q1049" s="259">
        <f>Q1037-Q1047</f>
        <v>-25250</v>
      </c>
      <c r="R1049" s="259">
        <f>R1037-R1047</f>
        <v>-25250</v>
      </c>
      <c r="S1049" s="259">
        <f>S1037-S1047</f>
        <v>-25250</v>
      </c>
      <c r="T1049" s="259">
        <f>T1037-T1047</f>
        <v>-1160</v>
      </c>
      <c r="U1049" s="224"/>
      <c r="V1049" s="224"/>
      <c r="W1049" s="224"/>
      <c r="X1049" s="224"/>
      <c r="Y1049" s="224"/>
      <c r="Z1049" s="224"/>
      <c r="AA1049" s="224"/>
      <c r="AB1049" s="224"/>
      <c r="AC1049" s="224"/>
      <c r="AD1049" s="224"/>
      <c r="AE1049" s="224"/>
      <c r="AF1049" s="224"/>
    </row>
    <row r="1050" spans="1:32" s="95" customFormat="1" ht="15" customHeight="1">
      <c r="L1050" s="487"/>
      <c r="M1050" s="487"/>
      <c r="N1050" s="475"/>
      <c r="O1050" s="475"/>
      <c r="P1050" s="487"/>
      <c r="Q1050" s="487"/>
      <c r="R1050" s="487"/>
      <c r="S1050" s="487"/>
      <c r="T1050" s="487"/>
      <c r="U1050" s="224"/>
      <c r="V1050" s="224"/>
      <c r="W1050" s="224"/>
      <c r="X1050" s="224"/>
      <c r="Y1050" s="224"/>
      <c r="Z1050" s="224"/>
      <c r="AA1050" s="224"/>
      <c r="AB1050" s="224"/>
      <c r="AC1050" s="224"/>
      <c r="AD1050" s="224"/>
      <c r="AE1050" s="224"/>
      <c r="AF1050" s="224"/>
    </row>
    <row r="1051" spans="1:32" s="95" customFormat="1" ht="24" customHeight="1">
      <c r="K1051" s="106" t="s">
        <v>438</v>
      </c>
      <c r="L1051" s="472">
        <v>83260</v>
      </c>
      <c r="M1051" s="472">
        <v>123583</v>
      </c>
      <c r="N1051" s="456">
        <v>104485</v>
      </c>
      <c r="O1051" s="456">
        <f>M1051+O1049</f>
        <v>153233</v>
      </c>
      <c r="P1051" s="455">
        <f>O1051+P1049</f>
        <v>107933</v>
      </c>
      <c r="Q1051" s="455">
        <f>P1051+Q1049</f>
        <v>82683</v>
      </c>
      <c r="R1051" s="455">
        <f>Q1051+R1049</f>
        <v>57433</v>
      </c>
      <c r="S1051" s="455">
        <f>R1051+S1049</f>
        <v>32183</v>
      </c>
      <c r="T1051" s="455">
        <f>S1051+T1049</f>
        <v>31023</v>
      </c>
      <c r="U1051" s="224"/>
      <c r="V1051" s="224"/>
      <c r="W1051" s="224"/>
      <c r="X1051" s="224"/>
      <c r="Y1051" s="224"/>
      <c r="Z1051" s="224"/>
      <c r="AA1051" s="224"/>
      <c r="AB1051" s="224"/>
      <c r="AC1051" s="224"/>
      <c r="AD1051" s="224"/>
      <c r="AE1051" s="224"/>
      <c r="AF1051" s="224"/>
    </row>
    <row r="1052" spans="1:32" ht="15" customHeight="1">
      <c r="A1052" s="95"/>
      <c r="B1052" s="95"/>
      <c r="C1052" s="95"/>
      <c r="D1052" s="95"/>
      <c r="E1052" s="95"/>
      <c r="F1052" s="95"/>
      <c r="G1052" s="95"/>
      <c r="H1052" s="95"/>
      <c r="I1052" s="95"/>
      <c r="J1052" s="95"/>
      <c r="K1052" s="95"/>
      <c r="L1052" s="277"/>
      <c r="M1052" s="277"/>
      <c r="N1052" s="198"/>
      <c r="O1052" s="198"/>
      <c r="P1052" s="278"/>
      <c r="Q1052" s="278"/>
      <c r="R1052" s="278"/>
      <c r="S1052" s="278"/>
      <c r="T1052" s="278"/>
    </row>
    <row r="1053" spans="1:32" ht="24" customHeight="1">
      <c r="A1053" s="108" t="s">
        <v>1383</v>
      </c>
      <c r="B1053" s="95"/>
      <c r="C1053" s="95"/>
      <c r="D1053" s="95"/>
      <c r="E1053" s="95"/>
      <c r="F1053" s="95"/>
      <c r="G1053" s="95"/>
      <c r="H1053" s="95"/>
      <c r="I1053" s="95"/>
      <c r="J1053" s="95"/>
      <c r="K1053" s="95"/>
      <c r="L1053" s="277"/>
      <c r="M1053" s="277"/>
      <c r="N1053" s="198"/>
      <c r="O1053" s="198"/>
      <c r="P1053" s="278"/>
      <c r="Q1053" s="278"/>
      <c r="R1053" s="278"/>
      <c r="S1053" s="278"/>
      <c r="T1053" s="278"/>
    </row>
    <row r="1054" spans="1:32" ht="15" customHeight="1">
      <c r="A1054" s="95"/>
      <c r="B1054" s="95"/>
      <c r="C1054" s="95"/>
      <c r="D1054" s="95"/>
      <c r="E1054" s="95"/>
      <c r="F1054" s="95"/>
      <c r="G1054" s="95"/>
      <c r="H1054" s="95"/>
      <c r="I1054" s="95"/>
      <c r="J1054" s="95"/>
      <c r="K1054" s="95"/>
      <c r="L1054" s="277"/>
      <c r="M1054" s="277"/>
      <c r="N1054" s="198"/>
      <c r="O1054" s="198"/>
      <c r="P1054" s="278"/>
      <c r="Q1054" s="594"/>
      <c r="R1054" s="594"/>
      <c r="S1054" s="594"/>
      <c r="T1054" s="594"/>
    </row>
    <row r="1055" spans="1:32" ht="24" customHeight="1">
      <c r="A1055" s="95" t="s">
        <v>892</v>
      </c>
      <c r="B1055" s="95"/>
      <c r="C1055" s="95"/>
      <c r="D1055" s="95" t="s">
        <v>891</v>
      </c>
      <c r="E1055" s="95"/>
      <c r="F1055" s="95"/>
      <c r="G1055" s="95"/>
      <c r="H1055" s="95"/>
      <c r="I1055" s="95"/>
      <c r="J1055" s="95"/>
      <c r="K1055" s="95"/>
      <c r="L1055" s="482">
        <v>198918</v>
      </c>
      <c r="M1055" s="483">
        <v>203884</v>
      </c>
      <c r="N1055" s="499">
        <v>153965</v>
      </c>
      <c r="O1055" s="499">
        <v>151422</v>
      </c>
      <c r="P1055" s="483">
        <v>260727</v>
      </c>
      <c r="Q1055" s="483">
        <v>273002</v>
      </c>
      <c r="R1055" s="483">
        <v>279827</v>
      </c>
      <c r="S1055" s="483">
        <v>286823</v>
      </c>
      <c r="T1055" s="483">
        <v>293994</v>
      </c>
    </row>
    <row r="1056" spans="1:32" ht="15" customHeight="1">
      <c r="A1056" s="95"/>
      <c r="B1056" s="95"/>
      <c r="C1056" s="95"/>
      <c r="D1056" s="95"/>
      <c r="E1056" s="95"/>
      <c r="F1056" s="95"/>
      <c r="G1056" s="95"/>
      <c r="H1056" s="95"/>
      <c r="I1056" s="95"/>
      <c r="J1056" s="95"/>
      <c r="K1056" s="95"/>
      <c r="L1056" s="487"/>
      <c r="M1056" s="487"/>
      <c r="N1056" s="508"/>
      <c r="O1056" s="508"/>
      <c r="P1056" s="509"/>
      <c r="Q1056" s="509"/>
      <c r="R1056" s="509"/>
      <c r="S1056" s="509"/>
      <c r="T1056" s="509"/>
    </row>
    <row r="1057" spans="1:32" s="95" customFormat="1" ht="24" customHeight="1">
      <c r="A1057" s="627" t="s">
        <v>1386</v>
      </c>
      <c r="B1057" s="627"/>
      <c r="C1057" s="627"/>
      <c r="D1057" s="627"/>
      <c r="E1057" s="627"/>
      <c r="F1057" s="627"/>
      <c r="G1057" s="627"/>
      <c r="H1057" s="627"/>
      <c r="I1057" s="627"/>
      <c r="J1057" s="627"/>
      <c r="K1057" s="627"/>
      <c r="L1057" s="455">
        <f t="shared" ref="L1057" si="85">SUM(L1055:L1056)</f>
        <v>198918</v>
      </c>
      <c r="M1057" s="455">
        <f t="shared" ref="M1057:T1057" si="86">SUM(M1055:M1056)</f>
        <v>203884</v>
      </c>
      <c r="N1057" s="456">
        <f t="shared" si="86"/>
        <v>153965</v>
      </c>
      <c r="O1057" s="456">
        <f t="shared" si="86"/>
        <v>151422</v>
      </c>
      <c r="P1057" s="455">
        <f t="shared" si="86"/>
        <v>260727</v>
      </c>
      <c r="Q1057" s="455">
        <f t="shared" si="86"/>
        <v>273002</v>
      </c>
      <c r="R1057" s="455">
        <f t="shared" si="86"/>
        <v>279827</v>
      </c>
      <c r="S1057" s="455">
        <f t="shared" si="86"/>
        <v>286823</v>
      </c>
      <c r="T1057" s="455">
        <f t="shared" si="86"/>
        <v>293994</v>
      </c>
      <c r="U1057" s="224"/>
      <c r="V1057" s="224"/>
      <c r="W1057" s="224"/>
      <c r="X1057" s="224"/>
      <c r="Y1057" s="224"/>
      <c r="Z1057" s="224"/>
      <c r="AA1057" s="224"/>
      <c r="AB1057" s="224"/>
      <c r="AC1057" s="224"/>
      <c r="AD1057" s="224"/>
      <c r="AE1057" s="224"/>
      <c r="AF1057" s="224"/>
    </row>
    <row r="1058" spans="1:32" ht="15" customHeight="1">
      <c r="A1058" s="95"/>
      <c r="B1058" s="95"/>
      <c r="C1058" s="95"/>
      <c r="D1058" s="95"/>
      <c r="E1058" s="95"/>
      <c r="F1058" s="95"/>
      <c r="G1058" s="95"/>
      <c r="H1058" s="95"/>
      <c r="I1058" s="95"/>
      <c r="J1058" s="95"/>
      <c r="K1058" s="95"/>
      <c r="L1058" s="243"/>
      <c r="M1058" s="243"/>
      <c r="N1058" s="181"/>
      <c r="O1058" s="181"/>
      <c r="P1058" s="236"/>
      <c r="Q1058" s="236"/>
      <c r="R1058" s="236"/>
      <c r="S1058" s="236"/>
      <c r="T1058" s="236"/>
    </row>
    <row r="1059" spans="1:32" ht="24" customHeight="1">
      <c r="A1059" s="1" t="s">
        <v>1069</v>
      </c>
      <c r="B1059" s="101"/>
      <c r="C1059" s="101"/>
      <c r="D1059" s="95" t="s">
        <v>1066</v>
      </c>
      <c r="E1059" s="101"/>
      <c r="F1059" s="101"/>
      <c r="G1059" s="101"/>
      <c r="H1059" s="101"/>
      <c r="I1059" s="101"/>
      <c r="J1059" s="101"/>
      <c r="K1059" s="95"/>
      <c r="L1059" s="450">
        <v>11049</v>
      </c>
      <c r="M1059" s="451">
        <v>11263</v>
      </c>
      <c r="N1059" s="452">
        <v>11475</v>
      </c>
      <c r="O1059" s="452">
        <v>11475</v>
      </c>
      <c r="P1059" s="451">
        <v>11381</v>
      </c>
      <c r="Q1059" s="451">
        <v>11637</v>
      </c>
      <c r="R1059" s="451">
        <v>11928</v>
      </c>
      <c r="S1059" s="451">
        <v>12286</v>
      </c>
      <c r="T1059" s="451">
        <v>12655</v>
      </c>
    </row>
    <row r="1060" spans="1:32" ht="24" customHeight="1">
      <c r="A1060" s="1" t="s">
        <v>1098</v>
      </c>
      <c r="B1060" s="101"/>
      <c r="C1060" s="101"/>
      <c r="D1060" s="1" t="s">
        <v>828</v>
      </c>
      <c r="E1060" s="101"/>
      <c r="F1060" s="101"/>
      <c r="G1060" s="101"/>
      <c r="H1060" s="101"/>
      <c r="I1060" s="101"/>
      <c r="J1060" s="101"/>
      <c r="K1060" s="95"/>
      <c r="L1060" s="237">
        <v>0</v>
      </c>
      <c r="M1060" s="258">
        <v>700000</v>
      </c>
      <c r="N1060" s="177">
        <v>0</v>
      </c>
      <c r="O1060" s="177">
        <v>0</v>
      </c>
      <c r="P1060" s="221">
        <v>0</v>
      </c>
      <c r="Q1060" s="221">
        <v>0</v>
      </c>
      <c r="R1060" s="221">
        <v>0</v>
      </c>
      <c r="S1060" s="221">
        <v>0</v>
      </c>
      <c r="T1060" s="221">
        <v>0</v>
      </c>
    </row>
    <row r="1061" spans="1:32" ht="24" customHeight="1">
      <c r="A1061" s="1" t="s">
        <v>985</v>
      </c>
      <c r="B1061" s="101"/>
      <c r="C1061" s="101"/>
      <c r="D1061" s="1" t="s">
        <v>10</v>
      </c>
      <c r="E1061" s="101"/>
      <c r="F1061" s="101"/>
      <c r="G1061" s="101"/>
      <c r="H1061" s="101"/>
      <c r="I1061" s="101"/>
      <c r="J1061" s="101"/>
      <c r="K1061" s="95"/>
      <c r="L1061" s="237">
        <v>498</v>
      </c>
      <c r="M1061" s="258">
        <v>1440</v>
      </c>
      <c r="N1061" s="177">
        <v>2000</v>
      </c>
      <c r="O1061" s="177">
        <v>2000</v>
      </c>
      <c r="P1061" s="221">
        <v>2000</v>
      </c>
      <c r="Q1061" s="221">
        <v>2000</v>
      </c>
      <c r="R1061" s="221">
        <v>2000</v>
      </c>
      <c r="S1061" s="221">
        <v>2000</v>
      </c>
      <c r="T1061" s="221">
        <v>2000</v>
      </c>
    </row>
    <row r="1062" spans="1:32" ht="24" customHeight="1">
      <c r="A1062" s="1" t="s">
        <v>430</v>
      </c>
      <c r="B1062" s="101"/>
      <c r="C1062" s="101"/>
      <c r="D1062" s="1" t="s">
        <v>262</v>
      </c>
      <c r="E1062" s="101"/>
      <c r="F1062" s="101"/>
      <c r="G1062" s="101"/>
      <c r="H1062" s="101"/>
      <c r="I1062" s="101"/>
      <c r="J1062" s="101"/>
      <c r="K1062" s="95"/>
      <c r="L1062" s="237">
        <v>661</v>
      </c>
      <c r="M1062" s="258">
        <v>661</v>
      </c>
      <c r="N1062" s="177">
        <v>700</v>
      </c>
      <c r="O1062" s="177">
        <v>661</v>
      </c>
      <c r="P1062" s="221">
        <v>700</v>
      </c>
      <c r="Q1062" s="221">
        <v>700</v>
      </c>
      <c r="R1062" s="221">
        <v>700</v>
      </c>
      <c r="S1062" s="221">
        <v>700</v>
      </c>
      <c r="T1062" s="221">
        <v>700</v>
      </c>
    </row>
    <row r="1063" spans="1:32" ht="24" customHeight="1">
      <c r="A1063" s="6" t="s">
        <v>999</v>
      </c>
      <c r="B1063" s="101"/>
      <c r="C1063" s="101"/>
      <c r="D1063" s="1"/>
      <c r="E1063" s="101"/>
      <c r="F1063" s="101"/>
      <c r="G1063" s="101"/>
      <c r="H1063" s="101"/>
      <c r="I1063" s="101"/>
      <c r="J1063" s="101"/>
      <c r="K1063" s="101"/>
      <c r="L1063" s="237"/>
      <c r="M1063" s="258"/>
      <c r="N1063" s="177"/>
      <c r="O1063" s="177"/>
      <c r="P1063" s="221"/>
      <c r="Q1063" s="221"/>
      <c r="R1063" s="221"/>
      <c r="S1063" s="221"/>
      <c r="T1063" s="221"/>
    </row>
    <row r="1064" spans="1:32" ht="24" customHeight="1">
      <c r="A1064" s="1" t="s">
        <v>1017</v>
      </c>
      <c r="B1064" s="101"/>
      <c r="C1064" s="101"/>
      <c r="D1064" s="1" t="s">
        <v>825</v>
      </c>
      <c r="E1064" s="101"/>
      <c r="F1064" s="101"/>
      <c r="G1064" s="101"/>
      <c r="H1064" s="101"/>
      <c r="I1064" s="101"/>
      <c r="J1064" s="101"/>
      <c r="K1064" s="101"/>
      <c r="L1064" s="237">
        <v>42332</v>
      </c>
      <c r="M1064" s="258">
        <v>104517</v>
      </c>
      <c r="N1064" s="177">
        <v>107163</v>
      </c>
      <c r="O1064" s="177">
        <v>107163</v>
      </c>
      <c r="P1064" s="221">
        <v>112455</v>
      </c>
      <c r="Q1064" s="221">
        <v>116424</v>
      </c>
      <c r="R1064" s="221">
        <v>121716</v>
      </c>
      <c r="S1064" s="258">
        <v>125685</v>
      </c>
      <c r="T1064" s="258">
        <v>56889</v>
      </c>
    </row>
    <row r="1065" spans="1:32" ht="24" customHeight="1">
      <c r="A1065" s="1" t="s">
        <v>1018</v>
      </c>
      <c r="B1065" s="101"/>
      <c r="C1065" s="101"/>
      <c r="D1065" s="1" t="s">
        <v>250</v>
      </c>
      <c r="E1065" s="101"/>
      <c r="F1065" s="101"/>
      <c r="G1065" s="101"/>
      <c r="H1065" s="101"/>
      <c r="I1065" s="101"/>
      <c r="J1065" s="101"/>
      <c r="K1065" s="101"/>
      <c r="L1065" s="237">
        <v>56304</v>
      </c>
      <c r="M1065" s="258">
        <v>54613</v>
      </c>
      <c r="N1065" s="177">
        <v>50433</v>
      </c>
      <c r="O1065" s="177">
        <v>50433</v>
      </c>
      <c r="P1065" s="221">
        <v>46146</v>
      </c>
      <c r="Q1065" s="221">
        <v>41648</v>
      </c>
      <c r="R1065" s="221">
        <v>36991</v>
      </c>
      <c r="S1065" s="258">
        <v>32122</v>
      </c>
      <c r="T1065" s="258">
        <v>27095</v>
      </c>
    </row>
    <row r="1066" spans="1:32" ht="24" customHeight="1">
      <c r="A1066" s="104" t="s">
        <v>955</v>
      </c>
      <c r="B1066" s="104"/>
      <c r="C1066" s="104"/>
      <c r="D1066" s="104"/>
      <c r="E1066" s="104"/>
      <c r="F1066" s="104"/>
      <c r="G1066" s="104"/>
      <c r="H1066" s="104"/>
      <c r="I1066" s="104"/>
      <c r="J1066" s="104"/>
      <c r="K1066" s="95"/>
      <c r="L1066" s="243"/>
      <c r="M1066" s="294"/>
      <c r="N1066" s="181"/>
      <c r="O1066" s="181"/>
      <c r="P1066" s="236"/>
      <c r="Q1066" s="236"/>
      <c r="R1066" s="236"/>
      <c r="S1066" s="236"/>
      <c r="T1066" s="236"/>
    </row>
    <row r="1067" spans="1:32" ht="24" customHeight="1">
      <c r="A1067" s="1" t="s">
        <v>831</v>
      </c>
      <c r="B1067" s="101"/>
      <c r="C1067" s="101"/>
      <c r="D1067" s="1" t="s">
        <v>825</v>
      </c>
      <c r="E1067" s="101"/>
      <c r="F1067" s="101"/>
      <c r="G1067" s="101"/>
      <c r="H1067" s="101"/>
      <c r="I1067" s="101"/>
      <c r="J1067" s="101"/>
      <c r="K1067" s="95"/>
      <c r="L1067" s="237">
        <v>0</v>
      </c>
      <c r="M1067" s="258">
        <v>0</v>
      </c>
      <c r="N1067" s="177">
        <v>0</v>
      </c>
      <c r="O1067" s="177">
        <v>0</v>
      </c>
      <c r="P1067" s="221">
        <v>0</v>
      </c>
      <c r="Q1067" s="221">
        <v>0</v>
      </c>
      <c r="R1067" s="221">
        <v>0</v>
      </c>
      <c r="S1067" s="221">
        <v>0</v>
      </c>
      <c r="T1067" s="221">
        <v>230000</v>
      </c>
    </row>
    <row r="1068" spans="1:32" ht="24" customHeight="1">
      <c r="A1068" s="1" t="s">
        <v>832</v>
      </c>
      <c r="B1068" s="101"/>
      <c r="C1068" s="101"/>
      <c r="D1068" s="1" t="s">
        <v>250</v>
      </c>
      <c r="E1068" s="101"/>
      <c r="F1068" s="101"/>
      <c r="G1068" s="101"/>
      <c r="H1068" s="101"/>
      <c r="I1068" s="101"/>
      <c r="J1068" s="101"/>
      <c r="K1068" s="95"/>
      <c r="L1068" s="241">
        <v>50715</v>
      </c>
      <c r="M1068" s="287">
        <v>50715</v>
      </c>
      <c r="N1068" s="180">
        <v>50715</v>
      </c>
      <c r="O1068" s="180">
        <v>50715</v>
      </c>
      <c r="P1068" s="242">
        <v>50715</v>
      </c>
      <c r="Q1068" s="242">
        <v>50715</v>
      </c>
      <c r="R1068" s="242">
        <v>50715</v>
      </c>
      <c r="S1068" s="242">
        <v>50715</v>
      </c>
      <c r="T1068" s="242">
        <v>50715</v>
      </c>
    </row>
    <row r="1069" spans="1:32" ht="15" customHeight="1">
      <c r="A1069" s="95"/>
      <c r="B1069" s="95"/>
      <c r="C1069" s="95"/>
      <c r="D1069" s="95"/>
      <c r="E1069" s="95"/>
      <c r="F1069" s="95"/>
      <c r="G1069" s="95"/>
      <c r="H1069" s="95"/>
      <c r="I1069" s="95"/>
      <c r="J1069" s="95"/>
      <c r="K1069" s="95"/>
      <c r="L1069" s="243"/>
      <c r="M1069" s="243"/>
      <c r="N1069" s="181"/>
      <c r="O1069" s="181"/>
      <c r="P1069" s="236"/>
      <c r="Q1069" s="236"/>
      <c r="R1069" s="236"/>
      <c r="S1069" s="236"/>
      <c r="T1069" s="236"/>
    </row>
    <row r="1070" spans="1:32" s="95" customFormat="1" ht="24" customHeight="1">
      <c r="A1070" s="627" t="s">
        <v>1346</v>
      </c>
      <c r="B1070" s="627"/>
      <c r="C1070" s="627"/>
      <c r="D1070" s="627"/>
      <c r="E1070" s="627"/>
      <c r="F1070" s="627"/>
      <c r="G1070" s="627"/>
      <c r="H1070" s="627"/>
      <c r="I1070" s="627"/>
      <c r="J1070" s="627"/>
      <c r="K1070" s="627"/>
      <c r="L1070" s="455">
        <f t="shared" ref="L1070" si="87">SUM(L1059:L1069)</f>
        <v>161559</v>
      </c>
      <c r="M1070" s="455">
        <f t="shared" ref="M1070:T1070" si="88">SUM(M1059:M1069)</f>
        <v>923209</v>
      </c>
      <c r="N1070" s="456">
        <f t="shared" si="88"/>
        <v>222486</v>
      </c>
      <c r="O1070" s="456">
        <f t="shared" si="88"/>
        <v>222447</v>
      </c>
      <c r="P1070" s="455">
        <f t="shared" si="88"/>
        <v>223397</v>
      </c>
      <c r="Q1070" s="455">
        <f t="shared" si="88"/>
        <v>223124</v>
      </c>
      <c r="R1070" s="455">
        <f t="shared" si="88"/>
        <v>224050</v>
      </c>
      <c r="S1070" s="455">
        <f t="shared" si="88"/>
        <v>223508</v>
      </c>
      <c r="T1070" s="455">
        <f t="shared" si="88"/>
        <v>380054</v>
      </c>
      <c r="U1070" s="224"/>
      <c r="V1070" s="224"/>
      <c r="W1070" s="224"/>
      <c r="X1070" s="224"/>
      <c r="Y1070" s="224"/>
      <c r="Z1070" s="224"/>
      <c r="AA1070" s="224"/>
      <c r="AB1070" s="224"/>
      <c r="AC1070" s="224"/>
      <c r="AD1070" s="224"/>
      <c r="AE1070" s="224"/>
      <c r="AF1070" s="224"/>
    </row>
    <row r="1071" spans="1:32" s="95" customFormat="1" ht="15" customHeight="1">
      <c r="L1071" s="487"/>
      <c r="M1071" s="487"/>
      <c r="N1071" s="475"/>
      <c r="O1071" s="475"/>
      <c r="P1071" s="487"/>
      <c r="Q1071" s="487"/>
      <c r="R1071" s="487"/>
      <c r="S1071" s="487"/>
      <c r="T1071" s="487"/>
      <c r="U1071" s="224"/>
      <c r="V1071" s="224"/>
      <c r="W1071" s="224"/>
      <c r="X1071" s="224"/>
      <c r="Y1071" s="224"/>
      <c r="Z1071" s="224"/>
      <c r="AA1071" s="224"/>
      <c r="AB1071" s="224"/>
      <c r="AC1071" s="224"/>
      <c r="AD1071" s="224"/>
      <c r="AE1071" s="224"/>
      <c r="AF1071" s="224"/>
    </row>
    <row r="1072" spans="1:32" s="95" customFormat="1" ht="24" customHeight="1">
      <c r="K1072" s="104" t="s">
        <v>436</v>
      </c>
      <c r="L1072" s="259">
        <f>L1057-L1070</f>
        <v>37359</v>
      </c>
      <c r="M1072" s="259">
        <f>M1057-M1070</f>
        <v>-719325</v>
      </c>
      <c r="N1072" s="313">
        <f>N1057-N1070</f>
        <v>-68521</v>
      </c>
      <c r="O1072" s="313">
        <f>O1057-O1070</f>
        <v>-71025</v>
      </c>
      <c r="P1072" s="259">
        <f>P1057-P1070</f>
        <v>37330</v>
      </c>
      <c r="Q1072" s="259">
        <f>Q1057-Q1070</f>
        <v>49878</v>
      </c>
      <c r="R1072" s="259">
        <f>R1057-R1070</f>
        <v>55777</v>
      </c>
      <c r="S1072" s="259">
        <f>S1057-S1070</f>
        <v>63315</v>
      </c>
      <c r="T1072" s="259">
        <f>T1057-T1070</f>
        <v>-86060</v>
      </c>
      <c r="U1072" s="224"/>
      <c r="V1072" s="224"/>
      <c r="W1072" s="224"/>
      <c r="X1072" s="224"/>
      <c r="Y1072" s="224"/>
      <c r="Z1072" s="224"/>
      <c r="AA1072" s="224"/>
      <c r="AB1072" s="224"/>
      <c r="AC1072" s="224"/>
      <c r="AD1072" s="224"/>
      <c r="AE1072" s="224"/>
      <c r="AF1072" s="224"/>
    </row>
    <row r="1073" spans="1:32" s="95" customFormat="1" ht="15" customHeight="1">
      <c r="L1073" s="487"/>
      <c r="M1073" s="487"/>
      <c r="N1073" s="475"/>
      <c r="O1073" s="475"/>
      <c r="P1073" s="487"/>
      <c r="Q1073" s="487"/>
      <c r="R1073" s="487"/>
      <c r="S1073" s="487"/>
      <c r="T1073" s="487"/>
      <c r="U1073" s="224"/>
      <c r="V1073" s="224"/>
      <c r="W1073" s="224"/>
      <c r="X1073" s="224"/>
      <c r="Y1073" s="224"/>
      <c r="Z1073" s="224"/>
      <c r="AA1073" s="224"/>
      <c r="AB1073" s="224"/>
      <c r="AC1073" s="224"/>
      <c r="AD1073" s="224"/>
      <c r="AE1073" s="224"/>
      <c r="AF1073" s="224"/>
    </row>
    <row r="1074" spans="1:32" s="95" customFormat="1" ht="24" customHeight="1">
      <c r="K1074" s="106" t="s">
        <v>438</v>
      </c>
      <c r="L1074" s="455">
        <v>-422459</v>
      </c>
      <c r="M1074" s="455">
        <v>-1141784</v>
      </c>
      <c r="N1074" s="456">
        <v>-1209865</v>
      </c>
      <c r="O1074" s="456">
        <f>M1074+O1072</f>
        <v>-1212809</v>
      </c>
      <c r="P1074" s="455">
        <f>O1074+P1072</f>
        <v>-1175479</v>
      </c>
      <c r="Q1074" s="455">
        <f>P1074+Q1072</f>
        <v>-1125601</v>
      </c>
      <c r="R1074" s="455">
        <f>Q1074+R1072</f>
        <v>-1069824</v>
      </c>
      <c r="S1074" s="455">
        <f>R1074+S1072</f>
        <v>-1006509</v>
      </c>
      <c r="T1074" s="455">
        <f>S1074+T1072</f>
        <v>-1092569</v>
      </c>
      <c r="U1074" s="224"/>
      <c r="V1074" s="224"/>
      <c r="W1074" s="224"/>
      <c r="X1074" s="224"/>
      <c r="Y1074" s="224"/>
      <c r="Z1074" s="224"/>
      <c r="AA1074" s="224"/>
      <c r="AB1074" s="224"/>
      <c r="AC1074" s="224"/>
      <c r="AD1074" s="224"/>
      <c r="AE1074" s="224"/>
      <c r="AF1074" s="224"/>
    </row>
    <row r="1075" spans="1:32" ht="15" customHeight="1">
      <c r="A1075" s="95"/>
      <c r="B1075" s="95"/>
      <c r="C1075" s="95"/>
      <c r="D1075" s="95"/>
      <c r="E1075" s="95"/>
      <c r="F1075" s="95"/>
      <c r="G1075" s="95"/>
      <c r="H1075" s="95"/>
      <c r="I1075" s="95"/>
      <c r="J1075" s="95"/>
      <c r="K1075" s="95"/>
      <c r="L1075" s="290"/>
      <c r="M1075" s="290"/>
      <c r="N1075" s="209"/>
      <c r="O1075" s="209"/>
      <c r="P1075" s="291"/>
      <c r="Q1075" s="291"/>
      <c r="R1075" s="291"/>
      <c r="S1075" s="291"/>
      <c r="T1075" s="291"/>
    </row>
    <row r="1076" spans="1:32" ht="24" customHeight="1">
      <c r="A1076" s="176" t="s">
        <v>1384</v>
      </c>
      <c r="B1076" s="95"/>
      <c r="C1076" s="95"/>
      <c r="D1076" s="95"/>
      <c r="E1076" s="95"/>
      <c r="F1076" s="95"/>
      <c r="G1076" s="95"/>
      <c r="H1076" s="95"/>
      <c r="I1076" s="95"/>
      <c r="J1076" s="95"/>
      <c r="K1076" s="95"/>
      <c r="L1076" s="290"/>
      <c r="M1076" s="290"/>
      <c r="N1076" s="209"/>
      <c r="O1076" s="209"/>
      <c r="P1076" s="291"/>
      <c r="Q1076" s="291"/>
      <c r="R1076" s="291"/>
      <c r="S1076" s="291"/>
      <c r="T1076" s="291"/>
    </row>
    <row r="1077" spans="1:32" ht="15" customHeight="1">
      <c r="A1077" s="95"/>
      <c r="B1077" s="95"/>
      <c r="C1077" s="95"/>
      <c r="D1077" s="95"/>
      <c r="E1077" s="95"/>
      <c r="F1077" s="95"/>
      <c r="G1077" s="95"/>
      <c r="H1077" s="95"/>
      <c r="I1077" s="95"/>
      <c r="J1077" s="95"/>
      <c r="K1077" s="95"/>
      <c r="L1077" s="277"/>
      <c r="M1077" s="277"/>
      <c r="N1077" s="198"/>
      <c r="O1077" s="198"/>
      <c r="P1077" s="278"/>
      <c r="Q1077" s="278"/>
      <c r="R1077" s="278"/>
      <c r="S1077" s="278"/>
      <c r="T1077" s="278"/>
    </row>
    <row r="1078" spans="1:32" ht="24" customHeight="1">
      <c r="A1078" s="95" t="s">
        <v>893</v>
      </c>
      <c r="B1078" s="95"/>
      <c r="C1078" s="95"/>
      <c r="D1078" s="95" t="s">
        <v>887</v>
      </c>
      <c r="E1078" s="95"/>
      <c r="F1078" s="95"/>
      <c r="G1078" s="95"/>
      <c r="H1078" s="95"/>
      <c r="I1078" s="95"/>
      <c r="J1078" s="95"/>
      <c r="K1078" s="95"/>
      <c r="L1078" s="450">
        <v>78417</v>
      </c>
      <c r="M1078" s="451">
        <v>75759</v>
      </c>
      <c r="N1078" s="452">
        <v>76000</v>
      </c>
      <c r="O1078" s="452">
        <v>70677</v>
      </c>
      <c r="P1078" s="451">
        <v>70000</v>
      </c>
      <c r="Q1078" s="451">
        <v>75000</v>
      </c>
      <c r="R1078" s="451">
        <v>75000</v>
      </c>
      <c r="S1078" s="451">
        <v>75000</v>
      </c>
      <c r="T1078" s="451">
        <v>75000</v>
      </c>
    </row>
    <row r="1079" spans="1:32" ht="24" customHeight="1">
      <c r="A1079" s="1" t="s">
        <v>947</v>
      </c>
      <c r="B1079" s="101"/>
      <c r="C1079" s="101"/>
      <c r="D1079" s="95" t="s">
        <v>7</v>
      </c>
      <c r="E1079" s="101"/>
      <c r="F1079" s="101"/>
      <c r="G1079" s="101"/>
      <c r="H1079" s="101"/>
      <c r="I1079" s="101"/>
      <c r="J1079" s="101"/>
      <c r="K1079" s="101"/>
      <c r="L1079" s="241">
        <v>17</v>
      </c>
      <c r="M1079" s="287">
        <v>0</v>
      </c>
      <c r="N1079" s="180">
        <v>0</v>
      </c>
      <c r="O1079" s="180">
        <v>0</v>
      </c>
      <c r="P1079" s="242">
        <v>0</v>
      </c>
      <c r="Q1079" s="242">
        <v>0</v>
      </c>
      <c r="R1079" s="242">
        <v>0</v>
      </c>
      <c r="S1079" s="242">
        <v>0</v>
      </c>
      <c r="T1079" s="242">
        <v>0</v>
      </c>
    </row>
    <row r="1080" spans="1:32" ht="15" customHeight="1">
      <c r="A1080" s="95"/>
      <c r="B1080" s="95"/>
      <c r="C1080" s="95"/>
      <c r="D1080" s="95"/>
      <c r="E1080" s="95"/>
      <c r="F1080" s="95"/>
      <c r="G1080" s="95"/>
      <c r="H1080" s="95"/>
      <c r="I1080" s="95"/>
      <c r="J1080" s="95"/>
      <c r="K1080" s="95"/>
      <c r="L1080" s="243"/>
      <c r="M1080" s="243"/>
      <c r="N1080" s="181"/>
      <c r="O1080" s="181"/>
      <c r="P1080" s="236"/>
      <c r="Q1080" s="236"/>
      <c r="R1080" s="236"/>
      <c r="S1080" s="236"/>
      <c r="T1080" s="236"/>
    </row>
    <row r="1081" spans="1:32" s="95" customFormat="1" ht="24" customHeight="1">
      <c r="A1081" s="627" t="s">
        <v>1385</v>
      </c>
      <c r="B1081" s="627"/>
      <c r="C1081" s="627"/>
      <c r="D1081" s="627"/>
      <c r="E1081" s="627"/>
      <c r="F1081" s="627"/>
      <c r="G1081" s="627"/>
      <c r="H1081" s="627"/>
      <c r="I1081" s="627"/>
      <c r="J1081" s="627"/>
      <c r="K1081" s="627"/>
      <c r="L1081" s="455">
        <f>SUM(L1078:L1080)</f>
        <v>78434</v>
      </c>
      <c r="M1081" s="455">
        <f>SUM(M1078:M1080)</f>
        <v>75759</v>
      </c>
      <c r="N1081" s="456">
        <f>SUM(N1078:N1080)</f>
        <v>76000</v>
      </c>
      <c r="O1081" s="456">
        <f>SUM(O1078:O1080)</f>
        <v>70677</v>
      </c>
      <c r="P1081" s="455">
        <f>SUM(P1078:P1080)</f>
        <v>70000</v>
      </c>
      <c r="Q1081" s="455">
        <f>SUM(Q1078:Q1080)</f>
        <v>75000</v>
      </c>
      <c r="R1081" s="455">
        <f>SUM(R1078:R1080)</f>
        <v>75000</v>
      </c>
      <c r="S1081" s="455">
        <f>SUM(S1078:S1080)</f>
        <v>75000</v>
      </c>
      <c r="T1081" s="455">
        <f>SUM(T1078:T1080)</f>
        <v>75000</v>
      </c>
      <c r="U1081" s="224"/>
      <c r="V1081" s="224"/>
      <c r="W1081" s="224"/>
      <c r="X1081" s="224"/>
      <c r="Y1081" s="224"/>
      <c r="Z1081" s="224"/>
      <c r="AA1081" s="224"/>
      <c r="AB1081" s="224"/>
      <c r="AC1081" s="224"/>
      <c r="AD1081" s="224"/>
      <c r="AE1081" s="224"/>
      <c r="AF1081" s="224"/>
    </row>
    <row r="1082" spans="1:32" ht="15" customHeight="1">
      <c r="A1082" s="95"/>
      <c r="B1082" s="95"/>
      <c r="C1082" s="95"/>
      <c r="D1082" s="95"/>
      <c r="E1082" s="95"/>
      <c r="F1082" s="95"/>
      <c r="G1082" s="95"/>
      <c r="H1082" s="95"/>
      <c r="I1082" s="95"/>
      <c r="J1082" s="95"/>
      <c r="K1082" s="95"/>
      <c r="L1082" s="243"/>
      <c r="M1082" s="243"/>
      <c r="N1082" s="181"/>
      <c r="O1082" s="181"/>
      <c r="P1082" s="236"/>
      <c r="Q1082" s="236"/>
      <c r="R1082" s="236"/>
      <c r="S1082" s="236"/>
      <c r="T1082" s="236"/>
    </row>
    <row r="1083" spans="1:32" ht="24" customHeight="1">
      <c r="A1083" s="1" t="s">
        <v>1070</v>
      </c>
      <c r="B1083" s="101"/>
      <c r="C1083" s="101"/>
      <c r="D1083" s="95" t="s">
        <v>1066</v>
      </c>
      <c r="E1083" s="101"/>
      <c r="F1083" s="101"/>
      <c r="G1083" s="101"/>
      <c r="H1083" s="101"/>
      <c r="I1083" s="101"/>
      <c r="J1083" s="101"/>
      <c r="K1083" s="95"/>
      <c r="L1083" s="450">
        <v>31533</v>
      </c>
      <c r="M1083" s="451">
        <v>32246</v>
      </c>
      <c r="N1083" s="452">
        <v>33487</v>
      </c>
      <c r="O1083" s="452">
        <v>33487</v>
      </c>
      <c r="P1083" s="451">
        <v>35020</v>
      </c>
      <c r="Q1083" s="451">
        <v>35808</v>
      </c>
      <c r="R1083" s="451">
        <v>36703</v>
      </c>
      <c r="S1083" s="451">
        <v>37804</v>
      </c>
      <c r="T1083" s="451">
        <v>38938</v>
      </c>
    </row>
    <row r="1084" spans="1:32" ht="24" customHeight="1">
      <c r="A1084" s="1" t="s">
        <v>829</v>
      </c>
      <c r="B1084" s="101"/>
      <c r="C1084" s="101"/>
      <c r="D1084" s="1" t="s">
        <v>828</v>
      </c>
      <c r="E1084" s="101"/>
      <c r="F1084" s="101"/>
      <c r="G1084" s="101"/>
      <c r="H1084" s="101"/>
      <c r="I1084" s="101"/>
      <c r="J1084" s="101"/>
      <c r="K1084" s="95"/>
      <c r="L1084" s="237">
        <v>22108</v>
      </c>
      <c r="M1084" s="258">
        <v>25597</v>
      </c>
      <c r="N1084" s="177">
        <v>26877</v>
      </c>
      <c r="O1084" s="177">
        <v>26495</v>
      </c>
      <c r="P1084" s="258">
        <v>27820</v>
      </c>
      <c r="Q1084" s="258">
        <v>29211</v>
      </c>
      <c r="R1084" s="258">
        <v>30672</v>
      </c>
      <c r="S1084" s="258">
        <v>32206</v>
      </c>
      <c r="T1084" s="258">
        <v>33816</v>
      </c>
    </row>
    <row r="1085" spans="1:32" ht="24" customHeight="1">
      <c r="A1085" s="1" t="s">
        <v>986</v>
      </c>
      <c r="B1085" s="101"/>
      <c r="C1085" s="101"/>
      <c r="D1085" s="1" t="s">
        <v>10</v>
      </c>
      <c r="E1085" s="101"/>
      <c r="F1085" s="101"/>
      <c r="G1085" s="101"/>
      <c r="H1085" s="101"/>
      <c r="I1085" s="101"/>
      <c r="J1085" s="101"/>
      <c r="K1085" s="101"/>
      <c r="L1085" s="237">
        <v>3739</v>
      </c>
      <c r="M1085" s="258">
        <v>2021</v>
      </c>
      <c r="N1085" s="177">
        <v>16000</v>
      </c>
      <c r="O1085" s="177">
        <v>5000</v>
      </c>
      <c r="P1085" s="221">
        <v>5000</v>
      </c>
      <c r="Q1085" s="221">
        <v>5000</v>
      </c>
      <c r="R1085" s="221">
        <v>5000</v>
      </c>
      <c r="S1085" s="221">
        <v>5000</v>
      </c>
      <c r="T1085" s="221">
        <v>5000</v>
      </c>
    </row>
    <row r="1086" spans="1:32" ht="24" customHeight="1">
      <c r="A1086" s="1" t="s">
        <v>532</v>
      </c>
      <c r="B1086" s="101"/>
      <c r="C1086" s="101"/>
      <c r="D1086" s="1" t="s">
        <v>533</v>
      </c>
      <c r="E1086" s="101"/>
      <c r="F1086" s="101"/>
      <c r="G1086" s="101"/>
      <c r="H1086" s="101"/>
      <c r="I1086" s="101"/>
      <c r="J1086" s="101"/>
      <c r="K1086" s="101"/>
      <c r="L1086" s="238">
        <v>105516</v>
      </c>
      <c r="M1086" s="258">
        <v>3189</v>
      </c>
      <c r="N1086" s="177">
        <v>10000</v>
      </c>
      <c r="O1086" s="177">
        <v>10000</v>
      </c>
      <c r="P1086" s="221">
        <v>10000</v>
      </c>
      <c r="Q1086" s="221">
        <v>10000</v>
      </c>
      <c r="R1086" s="221">
        <v>10000</v>
      </c>
      <c r="S1086" s="221">
        <v>10000</v>
      </c>
      <c r="T1086" s="221">
        <v>10000</v>
      </c>
    </row>
    <row r="1087" spans="1:32" ht="24" customHeight="1">
      <c r="A1087" s="101" t="s">
        <v>898</v>
      </c>
      <c r="B1087" s="103"/>
      <c r="C1087" s="103"/>
      <c r="D1087" s="102" t="s">
        <v>911</v>
      </c>
      <c r="E1087" s="103"/>
      <c r="F1087" s="103"/>
      <c r="G1087" s="103"/>
      <c r="H1087" s="103"/>
      <c r="I1087" s="103"/>
      <c r="J1087" s="103"/>
      <c r="K1087" s="103"/>
      <c r="L1087" s="250">
        <v>25468</v>
      </c>
      <c r="M1087" s="258">
        <v>0</v>
      </c>
      <c r="N1087" s="177">
        <v>0</v>
      </c>
      <c r="O1087" s="177">
        <v>0</v>
      </c>
      <c r="P1087" s="221">
        <v>0</v>
      </c>
      <c r="Q1087" s="221">
        <v>0</v>
      </c>
      <c r="R1087" s="221">
        <v>0</v>
      </c>
      <c r="S1087" s="221">
        <v>0</v>
      </c>
      <c r="T1087" s="221">
        <v>0</v>
      </c>
    </row>
    <row r="1088" spans="1:32" ht="24" customHeight="1">
      <c r="A1088" s="1" t="s">
        <v>432</v>
      </c>
      <c r="B1088" s="101"/>
      <c r="C1088" s="101"/>
      <c r="D1088" s="1" t="s">
        <v>245</v>
      </c>
      <c r="E1088" s="103"/>
      <c r="F1088" s="103"/>
      <c r="G1088" s="103"/>
      <c r="H1088" s="103"/>
      <c r="I1088" s="103"/>
      <c r="J1088" s="103"/>
      <c r="K1088" s="112"/>
      <c r="L1088" s="237">
        <v>7482</v>
      </c>
      <c r="M1088" s="258">
        <v>7488</v>
      </c>
      <c r="N1088" s="177">
        <v>7488</v>
      </c>
      <c r="O1088" s="177">
        <v>7488</v>
      </c>
      <c r="P1088" s="221">
        <v>7488</v>
      </c>
      <c r="Q1088" s="221">
        <v>3120</v>
      </c>
      <c r="R1088" s="237">
        <v>0</v>
      </c>
      <c r="S1088" s="237">
        <v>0</v>
      </c>
      <c r="T1088" s="237">
        <v>0</v>
      </c>
    </row>
    <row r="1089" spans="1:32" ht="24" customHeight="1">
      <c r="A1089" s="6" t="s">
        <v>1074</v>
      </c>
      <c r="B1089" s="101"/>
      <c r="C1089" s="101"/>
      <c r="D1089" s="1"/>
      <c r="E1089" s="101"/>
      <c r="F1089" s="101"/>
      <c r="G1089" s="101"/>
      <c r="H1089" s="101"/>
      <c r="I1089" s="101"/>
      <c r="J1089" s="101"/>
      <c r="K1089" s="101"/>
      <c r="L1089" s="237"/>
      <c r="M1089" s="258"/>
      <c r="N1089" s="177"/>
      <c r="O1089" s="177"/>
      <c r="P1089" s="221"/>
      <c r="Q1089" s="221"/>
      <c r="R1089" s="221"/>
      <c r="S1089" s="221"/>
      <c r="T1089" s="221"/>
    </row>
    <row r="1090" spans="1:32" ht="24" customHeight="1">
      <c r="A1090" s="1" t="s">
        <v>1046</v>
      </c>
      <c r="B1090" s="101"/>
      <c r="C1090" s="101"/>
      <c r="D1090" s="1" t="s">
        <v>825</v>
      </c>
      <c r="E1090" s="101"/>
      <c r="F1090" s="101"/>
      <c r="G1090" s="101"/>
      <c r="H1090" s="101"/>
      <c r="I1090" s="101"/>
      <c r="J1090" s="101"/>
      <c r="K1090" s="101"/>
      <c r="L1090" s="237">
        <v>200000</v>
      </c>
      <c r="M1090" s="258">
        <v>200000</v>
      </c>
      <c r="N1090" s="177">
        <v>200000</v>
      </c>
      <c r="O1090" s="177">
        <v>200000</v>
      </c>
      <c r="P1090" s="221">
        <v>200000</v>
      </c>
      <c r="Q1090" s="221">
        <v>0</v>
      </c>
      <c r="R1090" s="221">
        <v>0</v>
      </c>
      <c r="S1090" s="221">
        <v>0</v>
      </c>
      <c r="T1090" s="221">
        <v>0</v>
      </c>
    </row>
    <row r="1091" spans="1:32" ht="24" customHeight="1">
      <c r="A1091" s="1" t="s">
        <v>1047</v>
      </c>
      <c r="B1091" s="101"/>
      <c r="C1091" s="101"/>
      <c r="D1091" s="1" t="s">
        <v>250</v>
      </c>
      <c r="E1091" s="101"/>
      <c r="F1091" s="101"/>
      <c r="G1091" s="101"/>
      <c r="H1091" s="101"/>
      <c r="I1091" s="101"/>
      <c r="J1091" s="101"/>
      <c r="K1091" s="101"/>
      <c r="L1091" s="241">
        <v>25800</v>
      </c>
      <c r="M1091" s="287">
        <v>18250</v>
      </c>
      <c r="N1091" s="180">
        <v>12200</v>
      </c>
      <c r="O1091" s="180">
        <v>12200</v>
      </c>
      <c r="P1091" s="242">
        <v>6084</v>
      </c>
      <c r="Q1091" s="242">
        <v>0</v>
      </c>
      <c r="R1091" s="242">
        <v>0</v>
      </c>
      <c r="S1091" s="242">
        <v>0</v>
      </c>
      <c r="T1091" s="242">
        <v>0</v>
      </c>
    </row>
    <row r="1092" spans="1:32" ht="15" customHeight="1">
      <c r="A1092" s="95"/>
      <c r="B1092" s="95"/>
      <c r="C1092" s="95"/>
      <c r="D1092" s="95"/>
      <c r="E1092" s="95"/>
      <c r="F1092" s="95"/>
      <c r="G1092" s="95"/>
      <c r="H1092" s="95"/>
      <c r="I1092" s="95"/>
      <c r="J1092" s="95"/>
      <c r="K1092" s="95"/>
      <c r="L1092" s="243"/>
      <c r="M1092" s="243"/>
      <c r="N1092" s="181"/>
      <c r="O1092" s="181"/>
      <c r="P1092" s="236"/>
      <c r="Q1092" s="236"/>
      <c r="R1092" s="236"/>
      <c r="S1092" s="236"/>
      <c r="T1092" s="236"/>
    </row>
    <row r="1093" spans="1:32" s="95" customFormat="1" ht="24" customHeight="1">
      <c r="A1093" s="627" t="s">
        <v>1347</v>
      </c>
      <c r="B1093" s="627"/>
      <c r="C1093" s="627"/>
      <c r="D1093" s="627"/>
      <c r="E1093" s="627"/>
      <c r="F1093" s="627"/>
      <c r="G1093" s="627"/>
      <c r="H1093" s="627"/>
      <c r="I1093" s="627"/>
      <c r="J1093" s="627"/>
      <c r="K1093" s="627"/>
      <c r="L1093" s="455">
        <f>SUM(L1083:L1092)</f>
        <v>421646</v>
      </c>
      <c r="M1093" s="455">
        <f>SUM(M1083:M1092)</f>
        <v>288791</v>
      </c>
      <c r="N1093" s="456">
        <f>SUM(N1083:N1092)</f>
        <v>306052</v>
      </c>
      <c r="O1093" s="456">
        <f>SUM(O1083:O1092)</f>
        <v>294670</v>
      </c>
      <c r="P1093" s="455">
        <f>SUM(P1083:P1092)</f>
        <v>291412</v>
      </c>
      <c r="Q1093" s="455">
        <f>SUM(Q1083:Q1092)</f>
        <v>83139</v>
      </c>
      <c r="R1093" s="455">
        <f>SUM(R1083:R1092)</f>
        <v>82375</v>
      </c>
      <c r="S1093" s="455">
        <f>SUM(S1083:S1092)</f>
        <v>85010</v>
      </c>
      <c r="T1093" s="455">
        <f>SUM(T1083:T1092)</f>
        <v>87754</v>
      </c>
      <c r="U1093" s="224"/>
      <c r="V1093" s="224"/>
      <c r="W1093" s="224"/>
      <c r="X1093" s="224"/>
      <c r="Y1093" s="224"/>
      <c r="Z1093" s="224"/>
      <c r="AA1093" s="224"/>
      <c r="AB1093" s="224"/>
      <c r="AC1093" s="224"/>
      <c r="AD1093" s="224"/>
      <c r="AE1093" s="224"/>
      <c r="AF1093" s="224"/>
    </row>
    <row r="1094" spans="1:32" s="95" customFormat="1" ht="15" customHeight="1">
      <c r="L1094" s="487"/>
      <c r="M1094" s="487"/>
      <c r="N1094" s="475"/>
      <c r="O1094" s="475"/>
      <c r="P1094" s="487"/>
      <c r="Q1094" s="487"/>
      <c r="R1094" s="487"/>
      <c r="S1094" s="487"/>
      <c r="T1094" s="487"/>
      <c r="U1094" s="224"/>
      <c r="V1094" s="224"/>
      <c r="W1094" s="224"/>
      <c r="X1094" s="224"/>
      <c r="Y1094" s="224"/>
      <c r="Z1094" s="224"/>
      <c r="AA1094" s="224"/>
      <c r="AB1094" s="224"/>
      <c r="AC1094" s="224"/>
      <c r="AD1094" s="224"/>
      <c r="AE1094" s="224"/>
      <c r="AF1094" s="224"/>
    </row>
    <row r="1095" spans="1:32" s="95" customFormat="1" ht="24" customHeight="1">
      <c r="K1095" s="104" t="s">
        <v>436</v>
      </c>
      <c r="L1095" s="259">
        <f>L1081-L1093</f>
        <v>-343212</v>
      </c>
      <c r="M1095" s="259">
        <f>M1081-M1093</f>
        <v>-213032</v>
      </c>
      <c r="N1095" s="313">
        <f>N1081-N1093</f>
        <v>-230052</v>
      </c>
      <c r="O1095" s="313">
        <f>O1081-O1093</f>
        <v>-223993</v>
      </c>
      <c r="P1095" s="259">
        <f>P1081-P1093</f>
        <v>-221412</v>
      </c>
      <c r="Q1095" s="259">
        <f>Q1081-Q1093</f>
        <v>-8139</v>
      </c>
      <c r="R1095" s="259">
        <f>R1081-R1093</f>
        <v>-7375</v>
      </c>
      <c r="S1095" s="259">
        <f>S1081-S1093</f>
        <v>-10010</v>
      </c>
      <c r="T1095" s="259">
        <f>T1081-T1093</f>
        <v>-12754</v>
      </c>
      <c r="U1095" s="224"/>
      <c r="V1095" s="224"/>
      <c r="W1095" s="224"/>
      <c r="X1095" s="224"/>
      <c r="Y1095" s="224"/>
      <c r="Z1095" s="224"/>
      <c r="AA1095" s="224"/>
      <c r="AB1095" s="224"/>
      <c r="AC1095" s="224"/>
      <c r="AD1095" s="224"/>
      <c r="AE1095" s="224"/>
      <c r="AF1095" s="224"/>
    </row>
    <row r="1096" spans="1:32" s="95" customFormat="1" ht="15" customHeight="1">
      <c r="L1096" s="455"/>
      <c r="M1096" s="455"/>
      <c r="N1096" s="456"/>
      <c r="O1096" s="456"/>
      <c r="P1096" s="455"/>
      <c r="Q1096" s="455"/>
      <c r="R1096" s="455"/>
      <c r="S1096" s="455"/>
      <c r="T1096" s="455"/>
      <c r="U1096" s="224"/>
      <c r="V1096" s="224"/>
      <c r="W1096" s="224"/>
      <c r="X1096" s="224"/>
      <c r="Y1096" s="224"/>
      <c r="Z1096" s="224"/>
      <c r="AA1096" s="224"/>
      <c r="AB1096" s="224"/>
      <c r="AC1096" s="224"/>
      <c r="AD1096" s="224"/>
      <c r="AE1096" s="224"/>
      <c r="AF1096" s="224"/>
    </row>
    <row r="1097" spans="1:32" s="95" customFormat="1" ht="24" customHeight="1">
      <c r="K1097" s="106" t="s">
        <v>438</v>
      </c>
      <c r="L1097" s="455">
        <v>-1024518</v>
      </c>
      <c r="M1097" s="455">
        <v>-1237549</v>
      </c>
      <c r="N1097" s="456">
        <v>-1472892</v>
      </c>
      <c r="O1097" s="456">
        <f>M1097+O1095</f>
        <v>-1461542</v>
      </c>
      <c r="P1097" s="455">
        <f>O1097+P1095</f>
        <v>-1682954</v>
      </c>
      <c r="Q1097" s="455">
        <f>P1097+Q1095</f>
        <v>-1691093</v>
      </c>
      <c r="R1097" s="455">
        <f>Q1097+R1095</f>
        <v>-1698468</v>
      </c>
      <c r="S1097" s="455">
        <f>R1097+S1095</f>
        <v>-1708478</v>
      </c>
      <c r="T1097" s="455">
        <f>S1097+T1095</f>
        <v>-1721232</v>
      </c>
      <c r="U1097" s="224"/>
      <c r="V1097" s="224"/>
      <c r="W1097" s="224"/>
      <c r="X1097" s="224"/>
      <c r="Y1097" s="224"/>
      <c r="Z1097" s="224"/>
      <c r="AA1097" s="224"/>
      <c r="AB1097" s="224"/>
      <c r="AC1097" s="224"/>
      <c r="AD1097" s="224"/>
      <c r="AE1097" s="224"/>
      <c r="AF1097" s="224"/>
    </row>
    <row r="1098" spans="1:32" ht="15" customHeight="1">
      <c r="A1098" s="95"/>
      <c r="B1098" s="95"/>
      <c r="C1098" s="95"/>
      <c r="D1098" s="95"/>
      <c r="E1098" s="95"/>
      <c r="F1098" s="95"/>
      <c r="G1098" s="95"/>
      <c r="H1098" s="95"/>
      <c r="I1098" s="95"/>
      <c r="J1098" s="95"/>
      <c r="K1098" s="95"/>
      <c r="L1098" s="290"/>
      <c r="M1098" s="290"/>
      <c r="N1098" s="209"/>
      <c r="O1098" s="209"/>
      <c r="P1098" s="291"/>
      <c r="Q1098" s="291"/>
      <c r="R1098" s="291"/>
      <c r="S1098" s="291"/>
      <c r="T1098" s="291"/>
    </row>
    <row r="1099" spans="1:32" s="95" customFormat="1" ht="24" customHeight="1">
      <c r="A1099" s="108" t="s">
        <v>1387</v>
      </c>
      <c r="L1099" s="290"/>
      <c r="M1099" s="290"/>
      <c r="N1099" s="209"/>
      <c r="O1099" s="209"/>
      <c r="P1099" s="291"/>
      <c r="Q1099" s="291"/>
      <c r="R1099" s="291"/>
      <c r="S1099" s="291"/>
      <c r="T1099" s="291"/>
      <c r="U1099" s="224"/>
      <c r="V1099" s="224"/>
      <c r="W1099" s="224"/>
      <c r="X1099" s="224"/>
      <c r="Y1099" s="224"/>
      <c r="Z1099" s="224"/>
      <c r="AA1099" s="224"/>
      <c r="AB1099" s="224"/>
      <c r="AC1099" s="224"/>
      <c r="AD1099" s="224"/>
      <c r="AE1099" s="224"/>
      <c r="AF1099" s="224"/>
    </row>
    <row r="1100" spans="1:32" s="95" customFormat="1" ht="24" customHeight="1">
      <c r="L1100" s="277"/>
      <c r="M1100" s="277"/>
      <c r="N1100" s="198"/>
      <c r="O1100" s="198"/>
      <c r="P1100" s="278"/>
      <c r="Q1100" s="278"/>
      <c r="R1100" s="278"/>
      <c r="S1100" s="278"/>
      <c r="T1100" s="278"/>
      <c r="U1100" s="224"/>
      <c r="V1100" s="224"/>
      <c r="W1100" s="224"/>
      <c r="X1100" s="224"/>
      <c r="Y1100" s="224"/>
      <c r="Z1100" s="224"/>
      <c r="AA1100" s="224"/>
      <c r="AB1100" s="224"/>
      <c r="AC1100" s="224"/>
      <c r="AD1100" s="224"/>
      <c r="AE1100" s="224"/>
      <c r="AF1100" s="224"/>
    </row>
    <row r="1101" spans="1:32" s="95" customFormat="1" ht="24" customHeight="1">
      <c r="A1101" s="95" t="s">
        <v>1086</v>
      </c>
      <c r="D1101" s="95" t="s">
        <v>887</v>
      </c>
      <c r="L1101" s="482">
        <v>0</v>
      </c>
      <c r="M1101" s="483">
        <v>24171</v>
      </c>
      <c r="N1101" s="499">
        <v>25000</v>
      </c>
      <c r="O1101" s="499">
        <v>47342</v>
      </c>
      <c r="P1101" s="483">
        <v>48526</v>
      </c>
      <c r="Q1101" s="483">
        <v>49739</v>
      </c>
      <c r="R1101" s="483">
        <v>50982</v>
      </c>
      <c r="S1101" s="483">
        <v>52257</v>
      </c>
      <c r="T1101" s="483">
        <v>53563</v>
      </c>
      <c r="U1101" s="224"/>
      <c r="V1101" s="224"/>
      <c r="W1101" s="224"/>
      <c r="X1101" s="224"/>
      <c r="Y1101" s="224"/>
      <c r="Z1101" s="224"/>
      <c r="AA1101" s="224"/>
      <c r="AB1101" s="224"/>
      <c r="AC1101" s="224"/>
      <c r="AD1101" s="224"/>
      <c r="AE1101" s="224"/>
      <c r="AF1101" s="224"/>
    </row>
    <row r="1102" spans="1:32" s="566" customFormat="1" ht="24" customHeight="1">
      <c r="A1102" s="627" t="s">
        <v>1358</v>
      </c>
      <c r="B1102" s="627"/>
      <c r="C1102" s="627"/>
      <c r="D1102" s="627"/>
      <c r="E1102" s="627"/>
      <c r="F1102" s="627"/>
      <c r="G1102" s="627"/>
      <c r="H1102" s="627"/>
      <c r="I1102" s="627"/>
      <c r="J1102" s="627"/>
      <c r="K1102" s="627"/>
      <c r="L1102" s="457">
        <f>SUM(L1101)</f>
        <v>0</v>
      </c>
      <c r="M1102" s="457">
        <f>SUM(M1101)</f>
        <v>24171</v>
      </c>
      <c r="N1102" s="454">
        <f t="shared" ref="N1102:O1102" si="89">SUM(N1101)</f>
        <v>25000</v>
      </c>
      <c r="O1102" s="454">
        <f t="shared" si="89"/>
        <v>47342</v>
      </c>
      <c r="P1102" s="457">
        <f>SUM(P1101)</f>
        <v>48526</v>
      </c>
      <c r="Q1102" s="457">
        <f t="shared" ref="Q1102:T1102" si="90">SUM(Q1101)</f>
        <v>49739</v>
      </c>
      <c r="R1102" s="457">
        <f t="shared" si="90"/>
        <v>50982</v>
      </c>
      <c r="S1102" s="457">
        <f t="shared" si="90"/>
        <v>52257</v>
      </c>
      <c r="T1102" s="457">
        <f t="shared" si="90"/>
        <v>53563</v>
      </c>
      <c r="U1102" s="224"/>
      <c r="V1102" s="224"/>
      <c r="W1102" s="224"/>
      <c r="X1102" s="224"/>
      <c r="Y1102" s="224"/>
      <c r="Z1102" s="224"/>
      <c r="AA1102" s="224"/>
      <c r="AB1102" s="224"/>
      <c r="AC1102" s="224"/>
      <c r="AD1102" s="224"/>
      <c r="AE1102" s="224"/>
      <c r="AF1102" s="224"/>
    </row>
    <row r="1103" spans="1:32" s="566" customFormat="1" ht="6.95" customHeight="1">
      <c r="L1103" s="450"/>
      <c r="M1103" s="451"/>
      <c r="N1103" s="452"/>
      <c r="O1103" s="452"/>
      <c r="P1103" s="451"/>
      <c r="Q1103" s="451"/>
      <c r="R1103" s="451"/>
      <c r="S1103" s="451"/>
      <c r="T1103" s="451"/>
      <c r="U1103" s="224"/>
      <c r="V1103" s="224"/>
      <c r="W1103" s="224"/>
      <c r="X1103" s="224"/>
      <c r="Y1103" s="224"/>
      <c r="Z1103" s="224"/>
      <c r="AA1103" s="224"/>
      <c r="AB1103" s="224"/>
      <c r="AC1103" s="224"/>
      <c r="AD1103" s="224"/>
      <c r="AE1103" s="224"/>
      <c r="AF1103" s="224"/>
    </row>
    <row r="1104" spans="1:32" s="424" customFormat="1" ht="24" customHeight="1">
      <c r="A1104" s="424" t="s">
        <v>1267</v>
      </c>
      <c r="D1104" s="424" t="s">
        <v>873</v>
      </c>
      <c r="L1104" s="241">
        <v>0</v>
      </c>
      <c r="M1104" s="287">
        <v>1000</v>
      </c>
      <c r="N1104" s="180">
        <v>0</v>
      </c>
      <c r="O1104" s="180">
        <v>0</v>
      </c>
      <c r="P1104" s="287">
        <v>0</v>
      </c>
      <c r="Q1104" s="287">
        <v>0</v>
      </c>
      <c r="R1104" s="287">
        <v>0</v>
      </c>
      <c r="S1104" s="287">
        <v>0</v>
      </c>
      <c r="T1104" s="287">
        <v>0</v>
      </c>
      <c r="U1104" s="224"/>
      <c r="V1104" s="224"/>
      <c r="W1104" s="224"/>
      <c r="X1104" s="224"/>
      <c r="Y1104" s="224"/>
      <c r="Z1104" s="224"/>
      <c r="AA1104" s="224"/>
      <c r="AB1104" s="224"/>
      <c r="AC1104" s="224"/>
      <c r="AD1104" s="224"/>
      <c r="AE1104" s="224"/>
      <c r="AF1104" s="224"/>
    </row>
    <row r="1105" spans="1:32" s="95" customFormat="1" ht="24" customHeight="1">
      <c r="A1105" s="627" t="s">
        <v>604</v>
      </c>
      <c r="B1105" s="627"/>
      <c r="C1105" s="627"/>
      <c r="D1105" s="627"/>
      <c r="E1105" s="627"/>
      <c r="F1105" s="627"/>
      <c r="G1105" s="627"/>
      <c r="H1105" s="627"/>
      <c r="I1105" s="627"/>
      <c r="J1105" s="627"/>
      <c r="K1105" s="627"/>
      <c r="L1105" s="455">
        <f>SUM(L1104)</f>
        <v>0</v>
      </c>
      <c r="M1105" s="455">
        <f>SUM(M1104)</f>
        <v>1000</v>
      </c>
      <c r="N1105" s="456">
        <f t="shared" ref="N1105:O1105" si="91">SUM(N1104)</f>
        <v>0</v>
      </c>
      <c r="O1105" s="456">
        <f t="shared" si="91"/>
        <v>0</v>
      </c>
      <c r="P1105" s="455">
        <f>SUM(P1104)</f>
        <v>0</v>
      </c>
      <c r="Q1105" s="455">
        <f t="shared" ref="Q1105:T1105" si="92">SUM(Q1104)</f>
        <v>0</v>
      </c>
      <c r="R1105" s="455">
        <f t="shared" si="92"/>
        <v>0</v>
      </c>
      <c r="S1105" s="455">
        <f t="shared" si="92"/>
        <v>0</v>
      </c>
      <c r="T1105" s="455">
        <f t="shared" si="92"/>
        <v>0</v>
      </c>
      <c r="U1105" s="224"/>
      <c r="V1105" s="224"/>
      <c r="W1105" s="224"/>
      <c r="X1105" s="224"/>
      <c r="Y1105" s="224"/>
      <c r="Z1105" s="224"/>
      <c r="AA1105" s="224"/>
      <c r="AB1105" s="224"/>
      <c r="AC1105" s="224"/>
      <c r="AD1105" s="224"/>
      <c r="AE1105" s="224"/>
      <c r="AF1105" s="224"/>
    </row>
    <row r="1106" spans="1:32" s="566" customFormat="1" ht="15" customHeight="1">
      <c r="L1106" s="243"/>
      <c r="M1106" s="243"/>
      <c r="N1106" s="181"/>
      <c r="O1106" s="181"/>
      <c r="P1106" s="294"/>
      <c r="Q1106" s="294"/>
      <c r="R1106" s="294"/>
      <c r="S1106" s="294"/>
      <c r="T1106" s="294"/>
      <c r="U1106" s="224"/>
      <c r="V1106" s="224"/>
      <c r="W1106" s="224"/>
      <c r="X1106" s="224"/>
      <c r="Y1106" s="224"/>
      <c r="Z1106" s="224"/>
      <c r="AA1106" s="224"/>
      <c r="AB1106" s="224"/>
      <c r="AC1106" s="224"/>
      <c r="AD1106" s="224"/>
      <c r="AE1106" s="224"/>
      <c r="AF1106" s="224"/>
    </row>
    <row r="1107" spans="1:32" s="95" customFormat="1" ht="24" customHeight="1">
      <c r="A1107" s="627" t="s">
        <v>1359</v>
      </c>
      <c r="B1107" s="627"/>
      <c r="C1107" s="627"/>
      <c r="D1107" s="627"/>
      <c r="E1107" s="627"/>
      <c r="F1107" s="627"/>
      <c r="G1107" s="627"/>
      <c r="H1107" s="627"/>
      <c r="I1107" s="627"/>
      <c r="J1107" s="627"/>
      <c r="K1107" s="627"/>
      <c r="L1107" s="455">
        <f>L1102+L1105</f>
        <v>0</v>
      </c>
      <c r="M1107" s="455">
        <f>M1102+M1105</f>
        <v>25171</v>
      </c>
      <c r="N1107" s="456">
        <f>N1102+N1105</f>
        <v>25000</v>
      </c>
      <c r="O1107" s="456">
        <f>O1102+O1105</f>
        <v>47342</v>
      </c>
      <c r="P1107" s="455">
        <f>P1102+P1105</f>
        <v>48526</v>
      </c>
      <c r="Q1107" s="455">
        <f>Q1102+Q1105</f>
        <v>49739</v>
      </c>
      <c r="R1107" s="455">
        <f>R1102+R1105</f>
        <v>50982</v>
      </c>
      <c r="S1107" s="455">
        <f>S1102+S1105</f>
        <v>52257</v>
      </c>
      <c r="T1107" s="455">
        <f>T1102+T1105</f>
        <v>53563</v>
      </c>
      <c r="U1107" s="224"/>
      <c r="V1107" s="224"/>
      <c r="W1107" s="224"/>
      <c r="X1107" s="224"/>
      <c r="Y1107" s="224"/>
      <c r="Z1107" s="224"/>
      <c r="AA1107" s="224"/>
      <c r="AB1107" s="224"/>
      <c r="AC1107" s="224"/>
      <c r="AD1107" s="224"/>
      <c r="AE1107" s="224"/>
      <c r="AF1107" s="224"/>
    </row>
    <row r="1108" spans="1:32" s="95" customFormat="1" ht="15" customHeight="1">
      <c r="L1108" s="487"/>
      <c r="M1108" s="487"/>
      <c r="N1108" s="181"/>
      <c r="O1108" s="181"/>
      <c r="P1108" s="294"/>
      <c r="Q1108" s="294"/>
      <c r="R1108" s="294"/>
      <c r="S1108" s="294"/>
      <c r="T1108" s="294"/>
      <c r="U1108" s="224"/>
      <c r="V1108" s="224"/>
      <c r="W1108" s="224"/>
      <c r="X1108" s="224"/>
      <c r="Y1108" s="224"/>
      <c r="Z1108" s="224"/>
      <c r="AA1108" s="224"/>
      <c r="AB1108" s="224"/>
      <c r="AC1108" s="224"/>
      <c r="AD1108" s="224"/>
      <c r="AE1108" s="224"/>
      <c r="AF1108" s="224"/>
    </row>
    <row r="1109" spans="1:32" s="352" customFormat="1" ht="24" customHeight="1">
      <c r="A1109" s="351" t="s">
        <v>1207</v>
      </c>
      <c r="B1109" s="350"/>
      <c r="C1109" s="350"/>
      <c r="D1109" s="352" t="s">
        <v>828</v>
      </c>
      <c r="E1109" s="350"/>
      <c r="F1109" s="350"/>
      <c r="G1109" s="350"/>
      <c r="H1109" s="350"/>
      <c r="I1109" s="350"/>
      <c r="J1109" s="350"/>
      <c r="L1109" s="450">
        <v>0</v>
      </c>
      <c r="M1109" s="451">
        <v>80000</v>
      </c>
      <c r="N1109" s="452">
        <v>39500</v>
      </c>
      <c r="O1109" s="452">
        <v>20979</v>
      </c>
      <c r="P1109" s="451">
        <v>25500</v>
      </c>
      <c r="Q1109" s="451">
        <v>8000</v>
      </c>
      <c r="R1109" s="451">
        <v>14000</v>
      </c>
      <c r="S1109" s="451">
        <v>13104</v>
      </c>
      <c r="T1109" s="451">
        <v>13628</v>
      </c>
      <c r="U1109" s="224"/>
      <c r="V1109" s="224"/>
      <c r="W1109" s="224"/>
      <c r="X1109" s="224"/>
      <c r="Y1109" s="224"/>
      <c r="Z1109" s="224"/>
      <c r="AA1109" s="224"/>
      <c r="AB1109" s="224"/>
      <c r="AC1109" s="224"/>
      <c r="AD1109" s="224"/>
      <c r="AE1109" s="224"/>
      <c r="AF1109" s="224"/>
    </row>
    <row r="1110" spans="1:32" s="95" customFormat="1" ht="24" customHeight="1">
      <c r="A1110" s="1" t="s">
        <v>1208</v>
      </c>
      <c r="B1110" s="101"/>
      <c r="C1110" s="101"/>
      <c r="D1110" s="351" t="s">
        <v>10</v>
      </c>
      <c r="E1110" s="101"/>
      <c r="F1110" s="101"/>
      <c r="G1110" s="101"/>
      <c r="H1110" s="101"/>
      <c r="I1110" s="101"/>
      <c r="J1110" s="101"/>
      <c r="K1110" s="101"/>
      <c r="L1110" s="241">
        <v>2736</v>
      </c>
      <c r="M1110" s="287">
        <v>16235</v>
      </c>
      <c r="N1110" s="180">
        <v>5000</v>
      </c>
      <c r="O1110" s="180">
        <v>2500</v>
      </c>
      <c r="P1110" s="242">
        <v>5000</v>
      </c>
      <c r="Q1110" s="242">
        <v>5000</v>
      </c>
      <c r="R1110" s="242">
        <v>5000</v>
      </c>
      <c r="S1110" s="242">
        <v>5000</v>
      </c>
      <c r="T1110" s="242">
        <v>5000</v>
      </c>
      <c r="U1110" s="224"/>
      <c r="V1110" s="224"/>
      <c r="W1110" s="224"/>
      <c r="X1110" s="224"/>
      <c r="Y1110" s="224"/>
      <c r="Z1110" s="224"/>
      <c r="AA1110" s="224"/>
      <c r="AB1110" s="224"/>
      <c r="AC1110" s="224"/>
      <c r="AD1110" s="224"/>
      <c r="AE1110" s="224"/>
      <c r="AF1110" s="224"/>
    </row>
    <row r="1111" spans="1:32" s="95" customFormat="1" ht="15" customHeight="1">
      <c r="L1111" s="243"/>
      <c r="M1111" s="243"/>
      <c r="N1111" s="181"/>
      <c r="O1111" s="181"/>
      <c r="P1111" s="236"/>
      <c r="Q1111" s="236"/>
      <c r="R1111" s="236"/>
      <c r="S1111" s="236"/>
      <c r="T1111" s="236"/>
      <c r="U1111" s="224"/>
      <c r="V1111" s="224"/>
      <c r="W1111" s="224"/>
      <c r="X1111" s="224"/>
      <c r="Y1111" s="224"/>
      <c r="Z1111" s="224"/>
      <c r="AA1111" s="224"/>
      <c r="AB1111" s="224"/>
      <c r="AC1111" s="224"/>
      <c r="AD1111" s="224"/>
      <c r="AE1111" s="224"/>
      <c r="AF1111" s="224"/>
    </row>
    <row r="1112" spans="1:32" s="95" customFormat="1" ht="24" customHeight="1">
      <c r="A1112" s="627" t="s">
        <v>1348</v>
      </c>
      <c r="B1112" s="627"/>
      <c r="C1112" s="627"/>
      <c r="D1112" s="627"/>
      <c r="E1112" s="627"/>
      <c r="F1112" s="627"/>
      <c r="G1112" s="627"/>
      <c r="H1112" s="627"/>
      <c r="I1112" s="627"/>
      <c r="J1112" s="627"/>
      <c r="K1112" s="627"/>
      <c r="L1112" s="455">
        <f>SUM(L1109:L1111)</f>
        <v>2736</v>
      </c>
      <c r="M1112" s="455">
        <f>SUM(M1109:M1111)</f>
        <v>96235</v>
      </c>
      <c r="N1112" s="456">
        <f>SUM(N1109:N1111)</f>
        <v>44500</v>
      </c>
      <c r="O1112" s="456">
        <f>SUM(O1109:O1111)</f>
        <v>23479</v>
      </c>
      <c r="P1112" s="455">
        <f>SUM(P1109:P1111)</f>
        <v>30500</v>
      </c>
      <c r="Q1112" s="455">
        <f>SUM(Q1109:Q1111)</f>
        <v>13000</v>
      </c>
      <c r="R1112" s="455">
        <f>SUM(R1109:R1111)</f>
        <v>19000</v>
      </c>
      <c r="S1112" s="455">
        <f>SUM(S1109:S1111)</f>
        <v>18104</v>
      </c>
      <c r="T1112" s="455">
        <f>SUM(T1109:T1111)</f>
        <v>18628</v>
      </c>
      <c r="U1112" s="224"/>
      <c r="V1112" s="224"/>
      <c r="W1112" s="224"/>
      <c r="X1112" s="224"/>
      <c r="Y1112" s="224"/>
      <c r="Z1112" s="224"/>
      <c r="AA1112" s="224"/>
      <c r="AB1112" s="224"/>
      <c r="AC1112" s="224"/>
      <c r="AD1112" s="224"/>
      <c r="AE1112" s="224"/>
      <c r="AF1112" s="224"/>
    </row>
    <row r="1113" spans="1:32" s="95" customFormat="1" ht="15" customHeight="1">
      <c r="L1113" s="487"/>
      <c r="M1113" s="487"/>
      <c r="N1113" s="475"/>
      <c r="O1113" s="475"/>
      <c r="P1113" s="487"/>
      <c r="Q1113" s="487"/>
      <c r="R1113" s="487"/>
      <c r="S1113" s="487"/>
      <c r="T1113" s="487"/>
      <c r="U1113" s="224"/>
      <c r="V1113" s="224"/>
      <c r="W1113" s="224"/>
      <c r="X1113" s="224"/>
      <c r="Y1113" s="224"/>
      <c r="Z1113" s="224"/>
      <c r="AA1113" s="224"/>
      <c r="AB1113" s="224"/>
      <c r="AC1113" s="224"/>
      <c r="AD1113" s="224"/>
      <c r="AE1113" s="224"/>
      <c r="AF1113" s="224"/>
    </row>
    <row r="1114" spans="1:32" s="95" customFormat="1" ht="24" customHeight="1">
      <c r="K1114" s="104" t="s">
        <v>436</v>
      </c>
      <c r="L1114" s="259">
        <f>L1107-L1112</f>
        <v>-2736</v>
      </c>
      <c r="M1114" s="259">
        <f>M1107-M1112</f>
        <v>-71064</v>
      </c>
      <c r="N1114" s="313">
        <f>N1107-N1112</f>
        <v>-19500</v>
      </c>
      <c r="O1114" s="313">
        <f>O1107-O1112</f>
        <v>23863</v>
      </c>
      <c r="P1114" s="259">
        <f>P1107-P1112</f>
        <v>18026</v>
      </c>
      <c r="Q1114" s="259">
        <f>Q1107-Q1112</f>
        <v>36739</v>
      </c>
      <c r="R1114" s="259">
        <f>R1107-R1112</f>
        <v>31982</v>
      </c>
      <c r="S1114" s="259">
        <f>S1107-S1112</f>
        <v>34153</v>
      </c>
      <c r="T1114" s="259">
        <f>T1107-T1112</f>
        <v>34935</v>
      </c>
      <c r="U1114" s="224"/>
      <c r="V1114" s="224"/>
      <c r="W1114" s="224"/>
      <c r="X1114" s="224"/>
      <c r="Y1114" s="224"/>
      <c r="Z1114" s="224"/>
      <c r="AA1114" s="224"/>
      <c r="AB1114" s="224"/>
      <c r="AC1114" s="224"/>
      <c r="AD1114" s="224"/>
      <c r="AE1114" s="224"/>
      <c r="AF1114" s="224"/>
    </row>
    <row r="1115" spans="1:32" s="95" customFormat="1" ht="15" customHeight="1">
      <c r="L1115" s="455"/>
      <c r="M1115" s="455"/>
      <c r="N1115" s="456"/>
      <c r="O1115" s="456"/>
      <c r="P1115" s="455"/>
      <c r="Q1115" s="455"/>
      <c r="R1115" s="455"/>
      <c r="S1115" s="455"/>
      <c r="T1115" s="455"/>
      <c r="U1115" s="224"/>
      <c r="V1115" s="224"/>
      <c r="W1115" s="224"/>
      <c r="X1115" s="224"/>
      <c r="Y1115" s="224"/>
      <c r="Z1115" s="224"/>
      <c r="AA1115" s="224"/>
      <c r="AB1115" s="224"/>
      <c r="AC1115" s="224"/>
      <c r="AD1115" s="224"/>
      <c r="AE1115" s="224"/>
      <c r="AF1115" s="224"/>
    </row>
    <row r="1116" spans="1:32" s="95" customFormat="1" ht="24" customHeight="1">
      <c r="K1116" s="106" t="s">
        <v>438</v>
      </c>
      <c r="L1116" s="455">
        <v>-2736</v>
      </c>
      <c r="M1116" s="455">
        <v>-73799</v>
      </c>
      <c r="N1116" s="456">
        <v>-66065</v>
      </c>
      <c r="O1116" s="456">
        <f>M1116+O1114</f>
        <v>-49936</v>
      </c>
      <c r="P1116" s="455">
        <f>O1116+P1114</f>
        <v>-31910</v>
      </c>
      <c r="Q1116" s="455">
        <f>P1116+Q1114</f>
        <v>4829</v>
      </c>
      <c r="R1116" s="455">
        <f>Q1116+R1114</f>
        <v>36811</v>
      </c>
      <c r="S1116" s="455">
        <f>R1116+S1114</f>
        <v>70964</v>
      </c>
      <c r="T1116" s="455">
        <f>S1116+T1114</f>
        <v>105899</v>
      </c>
      <c r="U1116" s="224"/>
      <c r="V1116" s="224"/>
      <c r="W1116" s="224"/>
      <c r="X1116" s="224"/>
      <c r="Y1116" s="224"/>
      <c r="Z1116" s="224"/>
      <c r="AA1116" s="224"/>
      <c r="AB1116" s="224"/>
      <c r="AC1116" s="224"/>
      <c r="AD1116" s="224"/>
      <c r="AE1116" s="224"/>
      <c r="AF1116" s="224"/>
    </row>
    <row r="1117" spans="1:32" ht="15" customHeight="1">
      <c r="A1117" s="95"/>
      <c r="B1117" s="95"/>
      <c r="C1117" s="95"/>
      <c r="D1117" s="95"/>
      <c r="E1117" s="95"/>
      <c r="F1117" s="95"/>
      <c r="G1117" s="95"/>
      <c r="H1117" s="95"/>
      <c r="I1117" s="95"/>
      <c r="J1117" s="95"/>
      <c r="K1117" s="95"/>
      <c r="L1117" s="243"/>
      <c r="M1117" s="243"/>
      <c r="N1117" s="199"/>
      <c r="O1117" s="199"/>
      <c r="P1117" s="236"/>
      <c r="Q1117" s="236"/>
      <c r="R1117" s="236"/>
      <c r="S1117" s="236"/>
      <c r="T1117" s="236"/>
    </row>
    <row r="1118" spans="1:32" s="132" customFormat="1" ht="20.100000000000001" customHeight="1">
      <c r="A1118" s="639" t="s">
        <v>541</v>
      </c>
      <c r="B1118" s="639"/>
      <c r="C1118" s="639"/>
      <c r="D1118" s="639"/>
      <c r="E1118" s="639"/>
      <c r="F1118" s="639"/>
      <c r="G1118" s="639"/>
      <c r="H1118" s="639"/>
      <c r="I1118" s="639"/>
      <c r="J1118" s="639"/>
      <c r="L1118" s="215"/>
      <c r="M1118" s="215"/>
      <c r="N1118" s="215"/>
      <c r="O1118" s="215"/>
      <c r="P1118" s="215"/>
      <c r="Q1118" s="215"/>
      <c r="R1118" s="215"/>
      <c r="S1118" s="215"/>
      <c r="T1118" s="215"/>
      <c r="U1118" s="230"/>
      <c r="V1118" s="230"/>
      <c r="W1118" s="230"/>
      <c r="X1118" s="230"/>
      <c r="Y1118" s="230"/>
      <c r="Z1118" s="230"/>
      <c r="AA1118" s="230"/>
      <c r="AB1118" s="230"/>
      <c r="AC1118" s="230"/>
      <c r="AD1118" s="230"/>
      <c r="AE1118" s="230"/>
      <c r="AF1118" s="230"/>
    </row>
    <row r="1119" spans="1:32" s="138" customFormat="1" ht="24" customHeight="1">
      <c r="K1119" s="139" t="s">
        <v>488</v>
      </c>
      <c r="L1119" s="299"/>
      <c r="M1119" s="299"/>
      <c r="N1119" s="216"/>
      <c r="O1119" s="216"/>
      <c r="P1119" s="299"/>
      <c r="Q1119" s="299"/>
      <c r="R1119" s="299"/>
      <c r="S1119" s="299"/>
      <c r="T1119" s="299"/>
      <c r="U1119" s="300"/>
      <c r="V1119" s="300"/>
      <c r="W1119" s="300"/>
      <c r="X1119" s="300"/>
      <c r="Y1119" s="300"/>
      <c r="Z1119" s="300"/>
      <c r="AA1119" s="300"/>
      <c r="AB1119" s="300"/>
      <c r="AC1119" s="300"/>
      <c r="AD1119" s="300"/>
      <c r="AE1119" s="300"/>
      <c r="AF1119" s="300"/>
    </row>
    <row r="1120" spans="1:32" s="95" customFormat="1" ht="24" customHeight="1">
      <c r="J1120" s="638" t="s">
        <v>819</v>
      </c>
      <c r="K1120" s="95" t="s">
        <v>489</v>
      </c>
      <c r="L1120" s="487">
        <f>L272</f>
        <v>383443</v>
      </c>
      <c r="M1120" s="487">
        <f>M272</f>
        <v>632238</v>
      </c>
      <c r="N1120" s="475">
        <f>N272</f>
        <v>-315646</v>
      </c>
      <c r="O1120" s="475">
        <f>O272</f>
        <v>0</v>
      </c>
      <c r="P1120" s="243">
        <f>P272</f>
        <v>0</v>
      </c>
      <c r="Q1120" s="487">
        <f>Q272</f>
        <v>-882412</v>
      </c>
      <c r="R1120" s="487">
        <f>R272</f>
        <v>-845292</v>
      </c>
      <c r="S1120" s="487">
        <f>S272</f>
        <v>-875833</v>
      </c>
      <c r="T1120" s="487">
        <f>T272</f>
        <v>-2288363</v>
      </c>
      <c r="U1120" s="224"/>
      <c r="V1120" s="224"/>
      <c r="W1120" s="224"/>
      <c r="X1120" s="224"/>
      <c r="Y1120" s="224"/>
      <c r="Z1120" s="224"/>
      <c r="AA1120" s="224"/>
      <c r="AB1120" s="224"/>
      <c r="AC1120" s="224"/>
      <c r="AD1120" s="224"/>
      <c r="AE1120" s="224"/>
      <c r="AF1120" s="224"/>
    </row>
    <row r="1121" spans="10:32" s="95" customFormat="1" ht="24" customHeight="1">
      <c r="J1121" s="638"/>
      <c r="K1121" s="95" t="s">
        <v>490</v>
      </c>
      <c r="L1121" s="253">
        <f>L289</f>
        <v>3928</v>
      </c>
      <c r="M1121" s="253">
        <f>M289</f>
        <v>3008</v>
      </c>
      <c r="N1121" s="199">
        <f>N289</f>
        <v>-21292</v>
      </c>
      <c r="O1121" s="199">
        <f>O289</f>
        <v>-5491</v>
      </c>
      <c r="P1121" s="243">
        <f>P289</f>
        <v>-40200</v>
      </c>
      <c r="Q1121" s="243">
        <f>Q289</f>
        <v>9300</v>
      </c>
      <c r="R1121" s="243">
        <f>R289</f>
        <v>10360</v>
      </c>
      <c r="S1121" s="243">
        <f>S289</f>
        <v>12860</v>
      </c>
      <c r="T1121" s="243">
        <f>T289</f>
        <v>12860</v>
      </c>
      <c r="U1121" s="224"/>
      <c r="V1121" s="224"/>
      <c r="W1121" s="224"/>
      <c r="X1121" s="224"/>
      <c r="Y1121" s="224"/>
      <c r="Z1121" s="224"/>
      <c r="AA1121" s="224"/>
      <c r="AB1121" s="224"/>
      <c r="AC1121" s="224"/>
      <c r="AD1121" s="224"/>
      <c r="AE1121" s="224"/>
      <c r="AF1121" s="224"/>
    </row>
    <row r="1122" spans="10:32" s="95" customFormat="1" ht="24" customHeight="1">
      <c r="J1122" s="638"/>
      <c r="K1122" s="95" t="s">
        <v>491</v>
      </c>
      <c r="L1122" s="253">
        <f>L307</f>
        <v>-1374</v>
      </c>
      <c r="M1122" s="253">
        <f>M307</f>
        <v>6427</v>
      </c>
      <c r="N1122" s="199">
        <f>N307</f>
        <v>37</v>
      </c>
      <c r="O1122" s="199">
        <f>O307</f>
        <v>3163</v>
      </c>
      <c r="P1122" s="243">
        <f>P307</f>
        <v>3800</v>
      </c>
      <c r="Q1122" s="243">
        <f>Q307</f>
        <v>3800</v>
      </c>
      <c r="R1122" s="243">
        <f>R307</f>
        <v>3360</v>
      </c>
      <c r="S1122" s="243">
        <f>S307</f>
        <v>3360</v>
      </c>
      <c r="T1122" s="243">
        <f>T307</f>
        <v>3360</v>
      </c>
      <c r="U1122" s="224"/>
      <c r="V1122" s="224"/>
      <c r="W1122" s="224"/>
      <c r="X1122" s="224"/>
      <c r="Y1122" s="224"/>
      <c r="Z1122" s="224"/>
      <c r="AA1122" s="224"/>
      <c r="AB1122" s="224"/>
      <c r="AC1122" s="224"/>
      <c r="AD1122" s="224"/>
      <c r="AE1122" s="224"/>
      <c r="AF1122" s="224"/>
    </row>
    <row r="1123" spans="10:32" s="95" customFormat="1" ht="24" customHeight="1">
      <c r="J1123" s="638"/>
      <c r="K1123" s="95" t="s">
        <v>582</v>
      </c>
      <c r="L1123" s="253">
        <f>L333</f>
        <v>-63113</v>
      </c>
      <c r="M1123" s="253">
        <f>M333</f>
        <v>60325</v>
      </c>
      <c r="N1123" s="199">
        <f>N333</f>
        <v>-303601</v>
      </c>
      <c r="O1123" s="199">
        <f>O333</f>
        <v>212035</v>
      </c>
      <c r="P1123" s="243">
        <f>P333</f>
        <v>-1175394</v>
      </c>
      <c r="Q1123" s="243">
        <f>Q333</f>
        <v>314557</v>
      </c>
      <c r="R1123" s="243">
        <f>R333</f>
        <v>-49358</v>
      </c>
      <c r="S1123" s="243">
        <f>S333</f>
        <v>-9106</v>
      </c>
      <c r="T1123" s="243">
        <f>T333</f>
        <v>11559</v>
      </c>
      <c r="U1123" s="224"/>
      <c r="V1123" s="224"/>
      <c r="W1123" s="224"/>
      <c r="X1123" s="224"/>
      <c r="Y1123" s="224"/>
      <c r="Z1123" s="224"/>
      <c r="AA1123" s="224"/>
      <c r="AB1123" s="224"/>
      <c r="AC1123" s="224"/>
      <c r="AD1123" s="224"/>
      <c r="AE1123" s="224"/>
      <c r="AF1123" s="224"/>
    </row>
    <row r="1124" spans="10:32" s="95" customFormat="1" ht="24" customHeight="1">
      <c r="J1124" s="638"/>
      <c r="K1124" s="95" t="s">
        <v>584</v>
      </c>
      <c r="L1124" s="253">
        <f>L433</f>
        <v>240530</v>
      </c>
      <c r="M1124" s="253">
        <f>M433</f>
        <v>-41273</v>
      </c>
      <c r="N1124" s="199">
        <f>N433</f>
        <v>-2287477</v>
      </c>
      <c r="O1124" s="199">
        <f>O433</f>
        <v>-383140</v>
      </c>
      <c r="P1124" s="243">
        <f>P433</f>
        <v>262787</v>
      </c>
      <c r="Q1124" s="243">
        <f>Q433</f>
        <v>-467802</v>
      </c>
      <c r="R1124" s="243">
        <f>R433</f>
        <v>0</v>
      </c>
      <c r="S1124" s="243">
        <f>S433</f>
        <v>0</v>
      </c>
      <c r="T1124" s="243">
        <f>T433</f>
        <v>0</v>
      </c>
      <c r="U1124" s="224"/>
      <c r="V1124" s="224"/>
      <c r="W1124" s="224"/>
      <c r="X1124" s="224"/>
      <c r="Y1124" s="224"/>
      <c r="Z1124" s="224"/>
      <c r="AA1124" s="224"/>
      <c r="AB1124" s="224"/>
      <c r="AC1124" s="224"/>
      <c r="AD1124" s="224"/>
      <c r="AE1124" s="224"/>
      <c r="AF1124" s="224"/>
    </row>
    <row r="1125" spans="10:32" s="572" customFormat="1" ht="24" customHeight="1">
      <c r="J1125" s="638"/>
      <c r="K1125" s="572" t="s">
        <v>1413</v>
      </c>
      <c r="L1125" s="253">
        <f>L491</f>
        <v>0</v>
      </c>
      <c r="M1125" s="253">
        <f>M491</f>
        <v>0</v>
      </c>
      <c r="N1125" s="205">
        <f>N491</f>
        <v>0</v>
      </c>
      <c r="O1125" s="205">
        <f>O491</f>
        <v>0</v>
      </c>
      <c r="P1125" s="579">
        <f>P491</f>
        <v>0</v>
      </c>
      <c r="Q1125" s="579">
        <f>Q491</f>
        <v>0</v>
      </c>
      <c r="R1125" s="579">
        <f>R491</f>
        <v>0</v>
      </c>
      <c r="S1125" s="579">
        <f>S491</f>
        <v>0</v>
      </c>
      <c r="T1125" s="579">
        <f>T491</f>
        <v>0</v>
      </c>
      <c r="U1125" s="224"/>
      <c r="V1125" s="224"/>
      <c r="W1125" s="224"/>
      <c r="X1125" s="224"/>
      <c r="Y1125" s="224"/>
      <c r="Z1125" s="224"/>
      <c r="AA1125" s="224"/>
      <c r="AB1125" s="224"/>
      <c r="AC1125" s="224"/>
      <c r="AD1125" s="224"/>
      <c r="AE1125" s="224"/>
      <c r="AF1125" s="224"/>
    </row>
    <row r="1126" spans="10:32" s="95" customFormat="1" ht="24" customHeight="1">
      <c r="J1126" s="638"/>
      <c r="K1126" s="95" t="s">
        <v>771</v>
      </c>
      <c r="L1126" s="253">
        <f>L581</f>
        <v>138795</v>
      </c>
      <c r="M1126" s="253">
        <f>M581</f>
        <v>15654</v>
      </c>
      <c r="N1126" s="205">
        <f>N581</f>
        <v>-202971</v>
      </c>
      <c r="O1126" s="205">
        <f>O581</f>
        <v>861490</v>
      </c>
      <c r="P1126" s="253">
        <f>P581</f>
        <v>-1099772</v>
      </c>
      <c r="Q1126" s="253">
        <f>Q581</f>
        <v>-22469</v>
      </c>
      <c r="R1126" s="253">
        <f>R581</f>
        <v>0</v>
      </c>
      <c r="S1126" s="253">
        <f>S581</f>
        <v>0</v>
      </c>
      <c r="T1126" s="253">
        <f>T581</f>
        <v>0</v>
      </c>
      <c r="U1126" s="224"/>
      <c r="V1126" s="224"/>
      <c r="W1126" s="224"/>
      <c r="X1126" s="224"/>
      <c r="Y1126" s="224"/>
      <c r="Z1126" s="224"/>
      <c r="AA1126" s="224"/>
      <c r="AB1126" s="224"/>
      <c r="AC1126" s="224"/>
      <c r="AD1126" s="224"/>
      <c r="AE1126" s="224"/>
      <c r="AF1126" s="224"/>
    </row>
    <row r="1127" spans="10:32" s="95" customFormat="1" ht="24" customHeight="1">
      <c r="J1127" s="638"/>
      <c r="K1127" s="95" t="s">
        <v>555</v>
      </c>
      <c r="L1127" s="243">
        <f>L611</f>
        <v>0</v>
      </c>
      <c r="M1127" s="243">
        <f>M611</f>
        <v>0</v>
      </c>
      <c r="N1127" s="199">
        <f>N611</f>
        <v>0</v>
      </c>
      <c r="O1127" s="199">
        <f>O611</f>
        <v>0</v>
      </c>
      <c r="P1127" s="243">
        <f>P611</f>
        <v>0</v>
      </c>
      <c r="Q1127" s="243">
        <f>Q611</f>
        <v>0</v>
      </c>
      <c r="R1127" s="243">
        <f>R611</f>
        <v>0</v>
      </c>
      <c r="S1127" s="243">
        <f>S611</f>
        <v>0</v>
      </c>
      <c r="T1127" s="243">
        <f>T611</f>
        <v>0</v>
      </c>
      <c r="U1127" s="224"/>
      <c r="V1127" s="224"/>
      <c r="W1127" s="224"/>
      <c r="X1127" s="224"/>
      <c r="Y1127" s="224"/>
      <c r="Z1127" s="224"/>
      <c r="AA1127" s="224"/>
      <c r="AB1127" s="224"/>
      <c r="AC1127" s="224"/>
      <c r="AD1127" s="224"/>
      <c r="AE1127" s="224"/>
      <c r="AF1127" s="224"/>
    </row>
    <row r="1128" spans="10:32" s="95" customFormat="1" ht="24" customHeight="1">
      <c r="J1128" s="638"/>
      <c r="K1128" s="95" t="s">
        <v>492</v>
      </c>
      <c r="L1128" s="253">
        <f>L721</f>
        <v>948764</v>
      </c>
      <c r="M1128" s="253">
        <f>M721</f>
        <v>-264783</v>
      </c>
      <c r="N1128" s="199">
        <f>N721</f>
        <v>-1176045</v>
      </c>
      <c r="O1128" s="199">
        <f>O721</f>
        <v>352795</v>
      </c>
      <c r="P1128" s="243">
        <f>P721</f>
        <v>-1020462</v>
      </c>
      <c r="Q1128" s="243">
        <f>Q721</f>
        <v>-510072</v>
      </c>
      <c r="R1128" s="243">
        <f>R721</f>
        <v>1614967</v>
      </c>
      <c r="S1128" s="243">
        <f>S721</f>
        <v>1292353</v>
      </c>
      <c r="T1128" s="243">
        <f>T721</f>
        <v>1510085</v>
      </c>
      <c r="U1128" s="224"/>
      <c r="V1128" s="224"/>
      <c r="W1128" s="224"/>
      <c r="X1128" s="224"/>
      <c r="Y1128" s="224"/>
      <c r="Z1128" s="224"/>
      <c r="AA1128" s="224"/>
      <c r="AB1128" s="224"/>
      <c r="AC1128" s="224"/>
      <c r="AD1128" s="224"/>
      <c r="AE1128" s="224"/>
      <c r="AF1128" s="224"/>
    </row>
    <row r="1129" spans="10:32" s="95" customFormat="1" ht="24" customHeight="1">
      <c r="J1129" s="638"/>
      <c r="K1129" s="95" t="s">
        <v>493</v>
      </c>
      <c r="L1129" s="253">
        <f>L820</f>
        <v>-300804</v>
      </c>
      <c r="M1129" s="253">
        <f>M820</f>
        <v>112137</v>
      </c>
      <c r="N1129" s="199">
        <f>N820</f>
        <v>-468685</v>
      </c>
      <c r="O1129" s="199">
        <f>O820</f>
        <v>-377360</v>
      </c>
      <c r="P1129" s="243">
        <f>P820</f>
        <v>-152977</v>
      </c>
      <c r="Q1129" s="243">
        <f>Q820</f>
        <v>162849</v>
      </c>
      <c r="R1129" s="243">
        <f>R820</f>
        <v>471672</v>
      </c>
      <c r="S1129" s="243">
        <f>S820</f>
        <v>-358601</v>
      </c>
      <c r="T1129" s="243">
        <f>T820</f>
        <v>820188</v>
      </c>
      <c r="U1129" s="224"/>
      <c r="V1129" s="224"/>
      <c r="W1129" s="224"/>
      <c r="X1129" s="224"/>
      <c r="Y1129" s="224"/>
      <c r="Z1129" s="224"/>
      <c r="AA1129" s="224"/>
      <c r="AB1129" s="224"/>
      <c r="AC1129" s="224"/>
      <c r="AD1129" s="224"/>
      <c r="AE1129" s="224"/>
      <c r="AF1129" s="224"/>
    </row>
    <row r="1130" spans="10:32" s="95" customFormat="1" ht="24" customHeight="1">
      <c r="J1130" s="638"/>
      <c r="K1130" s="95" t="s">
        <v>494</v>
      </c>
      <c r="L1130" s="253">
        <f>L860</f>
        <v>490036</v>
      </c>
      <c r="M1130" s="253">
        <f>M860</f>
        <v>36009</v>
      </c>
      <c r="N1130" s="199">
        <f>N860</f>
        <v>-206429</v>
      </c>
      <c r="O1130" s="199">
        <f>O860</f>
        <v>-208642</v>
      </c>
      <c r="P1130" s="243">
        <f>P860</f>
        <v>20760</v>
      </c>
      <c r="Q1130" s="243">
        <f>Q860</f>
        <v>-49646</v>
      </c>
      <c r="R1130" s="243">
        <f>R860</f>
        <v>5454</v>
      </c>
      <c r="S1130" s="243">
        <f>S860</f>
        <v>5454</v>
      </c>
      <c r="T1130" s="243">
        <f>T860</f>
        <v>0</v>
      </c>
      <c r="U1130" s="224"/>
      <c r="V1130" s="224"/>
      <c r="W1130" s="224"/>
      <c r="X1130" s="224"/>
      <c r="Y1130" s="224"/>
      <c r="Z1130" s="224"/>
      <c r="AA1130" s="224"/>
      <c r="AB1130" s="224"/>
      <c r="AC1130" s="224"/>
      <c r="AD1130" s="224"/>
      <c r="AE1130" s="224"/>
      <c r="AF1130" s="224"/>
    </row>
    <row r="1131" spans="10:32" s="418" customFormat="1" ht="24" customHeight="1">
      <c r="J1131" s="417"/>
      <c r="K1131" s="174" t="s">
        <v>542</v>
      </c>
      <c r="L1131" s="253">
        <f>L953</f>
        <v>-20939</v>
      </c>
      <c r="M1131" s="253">
        <f>M953</f>
        <v>-41431</v>
      </c>
      <c r="N1131" s="199">
        <f>N953</f>
        <v>-369462</v>
      </c>
      <c r="O1131" s="199">
        <f>O953</f>
        <v>-338485</v>
      </c>
      <c r="P1131" s="243">
        <f>P953</f>
        <v>-73000</v>
      </c>
      <c r="Q1131" s="243">
        <f>Q953</f>
        <v>0</v>
      </c>
      <c r="R1131" s="243">
        <f>R953</f>
        <v>0</v>
      </c>
      <c r="S1131" s="243">
        <f>S953</f>
        <v>0</v>
      </c>
      <c r="T1131" s="243">
        <f>T953</f>
        <v>0</v>
      </c>
      <c r="U1131" s="224"/>
      <c r="V1131" s="224"/>
      <c r="W1131" s="224"/>
      <c r="X1131" s="224"/>
      <c r="Y1131" s="224"/>
      <c r="Z1131" s="224"/>
      <c r="AA1131" s="224"/>
      <c r="AB1131" s="224"/>
      <c r="AC1131" s="224"/>
      <c r="AD1131" s="224"/>
      <c r="AE1131" s="224"/>
      <c r="AF1131" s="224"/>
    </row>
    <row r="1132" spans="10:32" s="95" customFormat="1" ht="24" customHeight="1">
      <c r="J1132" s="117"/>
      <c r="K1132" s="95" t="s">
        <v>429</v>
      </c>
      <c r="L1132" s="253">
        <f>L1072</f>
        <v>37359</v>
      </c>
      <c r="M1132" s="253">
        <f>M1072</f>
        <v>-719325</v>
      </c>
      <c r="N1132" s="199">
        <f>N1072</f>
        <v>-68521</v>
      </c>
      <c r="O1132" s="199">
        <f>O1072</f>
        <v>-71025</v>
      </c>
      <c r="P1132" s="243">
        <f>P1072</f>
        <v>37330</v>
      </c>
      <c r="Q1132" s="243">
        <f>Q1072</f>
        <v>49878</v>
      </c>
      <c r="R1132" s="243">
        <f>R1072</f>
        <v>55777</v>
      </c>
      <c r="S1132" s="243">
        <f>S1072</f>
        <v>63315</v>
      </c>
      <c r="T1132" s="243">
        <f>T1072</f>
        <v>-86060</v>
      </c>
      <c r="U1132" s="224"/>
      <c r="V1132" s="224"/>
      <c r="W1132" s="224"/>
      <c r="X1132" s="224"/>
      <c r="Y1132" s="224"/>
      <c r="Z1132" s="224"/>
      <c r="AA1132" s="224"/>
      <c r="AB1132" s="224"/>
      <c r="AC1132" s="224"/>
      <c r="AD1132" s="224"/>
      <c r="AE1132" s="224"/>
      <c r="AF1132" s="224"/>
    </row>
    <row r="1133" spans="10:32" s="95" customFormat="1" ht="24" customHeight="1">
      <c r="J1133" s="117"/>
      <c r="K1133" s="95" t="s">
        <v>431</v>
      </c>
      <c r="L1133" s="253">
        <f>L1095</f>
        <v>-343212</v>
      </c>
      <c r="M1133" s="253">
        <f>M1095</f>
        <v>-213032</v>
      </c>
      <c r="N1133" s="199">
        <f>N1095</f>
        <v>-230052</v>
      </c>
      <c r="O1133" s="199">
        <f>O1095</f>
        <v>-223993</v>
      </c>
      <c r="P1133" s="243">
        <f>P1095</f>
        <v>-221412</v>
      </c>
      <c r="Q1133" s="243">
        <f>Q1095</f>
        <v>-8139</v>
      </c>
      <c r="R1133" s="243">
        <f>R1095</f>
        <v>-7375</v>
      </c>
      <c r="S1133" s="243">
        <f>S1095</f>
        <v>-10010</v>
      </c>
      <c r="T1133" s="243">
        <f>T1095</f>
        <v>-12754</v>
      </c>
      <c r="U1133" s="224"/>
      <c r="V1133" s="224"/>
      <c r="W1133" s="224"/>
      <c r="X1133" s="224"/>
      <c r="Y1133" s="224"/>
      <c r="Z1133" s="224"/>
      <c r="AA1133" s="224"/>
      <c r="AB1133" s="224"/>
      <c r="AC1133" s="224"/>
      <c r="AD1133" s="224"/>
      <c r="AE1133" s="224"/>
      <c r="AF1133" s="224"/>
    </row>
    <row r="1134" spans="10:32" s="95" customFormat="1" ht="24" customHeight="1">
      <c r="J1134" s="117"/>
      <c r="K1134" s="95" t="s">
        <v>1085</v>
      </c>
      <c r="L1134" s="296">
        <f>L1114</f>
        <v>-2736</v>
      </c>
      <c r="M1134" s="296">
        <f>M1114</f>
        <v>-71064</v>
      </c>
      <c r="N1134" s="217">
        <f>N1114</f>
        <v>-19500</v>
      </c>
      <c r="O1134" s="217">
        <f>O1114</f>
        <v>23863</v>
      </c>
      <c r="P1134" s="296">
        <f>P1114</f>
        <v>18026</v>
      </c>
      <c r="Q1134" s="296">
        <f>Q1114</f>
        <v>36739</v>
      </c>
      <c r="R1134" s="296">
        <f>R1114</f>
        <v>31982</v>
      </c>
      <c r="S1134" s="296">
        <f>S1114</f>
        <v>34153</v>
      </c>
      <c r="T1134" s="296">
        <f>T1114</f>
        <v>34935</v>
      </c>
      <c r="U1134" s="224"/>
      <c r="V1134" s="224"/>
      <c r="W1134" s="224"/>
      <c r="X1134" s="224"/>
      <c r="Y1134" s="224"/>
      <c r="Z1134" s="224"/>
      <c r="AA1134" s="224"/>
      <c r="AB1134" s="224"/>
      <c r="AC1134" s="224"/>
      <c r="AD1134" s="224"/>
      <c r="AE1134" s="224"/>
      <c r="AF1134" s="224"/>
    </row>
    <row r="1135" spans="10:32" s="95" customFormat="1" ht="24" customHeight="1">
      <c r="L1135" s="253"/>
      <c r="M1135" s="253"/>
      <c r="N1135" s="199"/>
      <c r="O1135" s="199"/>
      <c r="P1135" s="243"/>
      <c r="Q1135" s="243"/>
      <c r="R1135" s="243"/>
      <c r="S1135" s="243"/>
      <c r="T1135" s="243"/>
      <c r="U1135" s="224"/>
      <c r="V1135" s="224"/>
      <c r="W1135" s="224"/>
      <c r="X1135" s="224"/>
      <c r="Y1135" s="224"/>
      <c r="Z1135" s="224"/>
      <c r="AA1135" s="224"/>
      <c r="AB1135" s="224"/>
      <c r="AC1135" s="224"/>
      <c r="AD1135" s="224"/>
      <c r="AE1135" s="224"/>
      <c r="AF1135" s="224"/>
    </row>
    <row r="1136" spans="10:32" s="104" customFormat="1" ht="24" customHeight="1">
      <c r="L1136" s="455">
        <f>SUM(L1120:L1135)</f>
        <v>1510677</v>
      </c>
      <c r="M1136" s="455">
        <f>SUM(M1120:M1135)</f>
        <v>-485110</v>
      </c>
      <c r="N1136" s="456">
        <f>SUM(N1120:N1135)</f>
        <v>-5669644</v>
      </c>
      <c r="O1136" s="456">
        <f>SUM(O1120:O1135)</f>
        <v>-154790</v>
      </c>
      <c r="P1136" s="455">
        <f>SUM(P1120:P1135)</f>
        <v>-3440514</v>
      </c>
      <c r="Q1136" s="455">
        <f>SUM(Q1120:Q1135)</f>
        <v>-1363417</v>
      </c>
      <c r="R1136" s="455">
        <f>SUM(R1120:R1135)</f>
        <v>1291547</v>
      </c>
      <c r="S1136" s="455">
        <f>SUM(S1120:S1135)</f>
        <v>157945</v>
      </c>
      <c r="T1136" s="455">
        <f>SUM(T1120:T1135)</f>
        <v>5810</v>
      </c>
      <c r="U1136" s="256"/>
      <c r="V1136" s="256"/>
      <c r="W1136" s="256"/>
      <c r="X1136" s="256"/>
      <c r="Y1136" s="256"/>
      <c r="Z1136" s="256"/>
      <c r="AA1136" s="256"/>
      <c r="AB1136" s="256"/>
      <c r="AC1136" s="256"/>
      <c r="AD1136" s="256"/>
      <c r="AE1136" s="256"/>
      <c r="AF1136" s="256"/>
    </row>
    <row r="1137" spans="10:32" s="95" customFormat="1" ht="24" customHeight="1">
      <c r="L1137" s="243"/>
      <c r="M1137" s="243"/>
      <c r="N1137" s="199"/>
      <c r="O1137" s="199"/>
      <c r="P1137" s="243"/>
      <c r="Q1137" s="243"/>
      <c r="R1137" s="243"/>
      <c r="S1137" s="243"/>
      <c r="T1137" s="243"/>
      <c r="U1137" s="224"/>
      <c r="V1137" s="224"/>
      <c r="W1137" s="224"/>
      <c r="X1137" s="224"/>
      <c r="Y1137" s="224"/>
      <c r="Z1137" s="224"/>
      <c r="AA1137" s="224"/>
      <c r="AB1137" s="224"/>
      <c r="AC1137" s="224"/>
      <c r="AD1137" s="224"/>
      <c r="AE1137" s="224"/>
      <c r="AF1137" s="224"/>
    </row>
    <row r="1138" spans="10:32" s="140" customFormat="1" ht="24" customHeight="1">
      <c r="K1138" s="141" t="s">
        <v>714</v>
      </c>
      <c r="L1138" s="301"/>
      <c r="M1138" s="301"/>
      <c r="N1138" s="219"/>
      <c r="O1138" s="219"/>
      <c r="P1138" s="301"/>
      <c r="Q1138" s="301"/>
      <c r="R1138" s="301"/>
      <c r="S1138" s="301"/>
      <c r="T1138" s="301"/>
      <c r="U1138" s="302"/>
      <c r="V1138" s="302"/>
      <c r="W1138" s="302"/>
      <c r="X1138" s="302"/>
      <c r="Y1138" s="302"/>
      <c r="Z1138" s="302"/>
      <c r="AA1138" s="302"/>
      <c r="AB1138" s="302"/>
      <c r="AC1138" s="302"/>
      <c r="AD1138" s="302"/>
      <c r="AE1138" s="302"/>
      <c r="AF1138" s="302"/>
    </row>
    <row r="1139" spans="10:32" s="95" customFormat="1" ht="24" customHeight="1">
      <c r="J1139" s="638" t="s">
        <v>819</v>
      </c>
      <c r="K1139" s="95" t="s">
        <v>489</v>
      </c>
      <c r="L1139" s="487">
        <f>L274</f>
        <v>6879823</v>
      </c>
      <c r="M1139" s="487">
        <f>M274</f>
        <v>7512060</v>
      </c>
      <c r="N1139" s="475">
        <f>N274</f>
        <v>7322013</v>
      </c>
      <c r="O1139" s="475">
        <f>O274</f>
        <v>7512060</v>
      </c>
      <c r="P1139" s="487">
        <f>P274</f>
        <v>7512060</v>
      </c>
      <c r="Q1139" s="487">
        <f>Q274</f>
        <v>6629648</v>
      </c>
      <c r="R1139" s="487">
        <f>R274</f>
        <v>5784356</v>
      </c>
      <c r="S1139" s="487">
        <f>S274</f>
        <v>4908523</v>
      </c>
      <c r="T1139" s="487">
        <f>T274</f>
        <v>2620160</v>
      </c>
      <c r="U1139" s="224"/>
      <c r="V1139" s="224"/>
      <c r="W1139" s="224"/>
      <c r="X1139" s="224"/>
      <c r="Y1139" s="224"/>
      <c r="Z1139" s="224"/>
      <c r="AA1139" s="224"/>
      <c r="AB1139" s="224"/>
      <c r="AC1139" s="224"/>
      <c r="AD1139" s="224"/>
      <c r="AE1139" s="224"/>
      <c r="AF1139" s="224"/>
    </row>
    <row r="1140" spans="10:32" s="95" customFormat="1" ht="24" customHeight="1">
      <c r="J1140" s="638"/>
      <c r="K1140" s="95" t="s">
        <v>490</v>
      </c>
      <c r="L1140" s="253">
        <f>L291</f>
        <v>10485</v>
      </c>
      <c r="M1140" s="253">
        <f>M291</f>
        <v>13492</v>
      </c>
      <c r="N1140" s="199">
        <f>N291</f>
        <v>-15614</v>
      </c>
      <c r="O1140" s="199">
        <f>O291</f>
        <v>8001</v>
      </c>
      <c r="P1140" s="243">
        <f>P291</f>
        <v>-32199</v>
      </c>
      <c r="Q1140" s="243">
        <f>Q291</f>
        <v>-22899</v>
      </c>
      <c r="R1140" s="243">
        <f>R291</f>
        <v>-12539</v>
      </c>
      <c r="S1140" s="243">
        <f>S291</f>
        <v>321</v>
      </c>
      <c r="T1140" s="243">
        <f>T291</f>
        <v>13181</v>
      </c>
      <c r="U1140" s="224"/>
      <c r="V1140" s="224"/>
      <c r="W1140" s="224"/>
      <c r="X1140" s="224"/>
      <c r="Y1140" s="224"/>
      <c r="Z1140" s="224"/>
      <c r="AA1140" s="224"/>
      <c r="AB1140" s="224"/>
      <c r="AC1140" s="224"/>
      <c r="AD1140" s="224"/>
      <c r="AE1140" s="224"/>
      <c r="AF1140" s="224"/>
    </row>
    <row r="1141" spans="10:32" s="95" customFormat="1" ht="24" customHeight="1">
      <c r="J1141" s="638"/>
      <c r="K1141" s="95" t="s">
        <v>491</v>
      </c>
      <c r="L1141" s="253">
        <f>L309</f>
        <v>-22626</v>
      </c>
      <c r="M1141" s="253">
        <f>M309</f>
        <v>-16200</v>
      </c>
      <c r="N1141" s="199">
        <f>N309</f>
        <v>-18630</v>
      </c>
      <c r="O1141" s="199">
        <f>O309</f>
        <v>-13037</v>
      </c>
      <c r="P1141" s="243">
        <f>P309</f>
        <v>-9237</v>
      </c>
      <c r="Q1141" s="243">
        <f>Q309</f>
        <v>-5437</v>
      </c>
      <c r="R1141" s="243">
        <f>R309</f>
        <v>-2077</v>
      </c>
      <c r="S1141" s="243">
        <f>S309</f>
        <v>1283</v>
      </c>
      <c r="T1141" s="243">
        <f>T309</f>
        <v>4643</v>
      </c>
      <c r="U1141" s="224"/>
      <c r="V1141" s="224"/>
      <c r="W1141" s="224"/>
      <c r="X1141" s="224"/>
      <c r="Y1141" s="224"/>
      <c r="Z1141" s="224"/>
      <c r="AA1141" s="224"/>
      <c r="AB1141" s="224"/>
      <c r="AC1141" s="224"/>
      <c r="AD1141" s="224"/>
      <c r="AE1141" s="224"/>
      <c r="AF1141" s="224"/>
    </row>
    <row r="1142" spans="10:32" s="95" customFormat="1" ht="24" customHeight="1">
      <c r="J1142" s="638"/>
      <c r="K1142" s="95" t="s">
        <v>582</v>
      </c>
      <c r="L1142" s="253">
        <f>L335</f>
        <v>635382</v>
      </c>
      <c r="M1142" s="253">
        <f>M335</f>
        <v>695707</v>
      </c>
      <c r="N1142" s="199">
        <f>N335</f>
        <v>345323</v>
      </c>
      <c r="O1142" s="199">
        <f>O335</f>
        <v>907742</v>
      </c>
      <c r="P1142" s="243">
        <f>P335</f>
        <v>-267652</v>
      </c>
      <c r="Q1142" s="243">
        <f>Q335</f>
        <v>46905</v>
      </c>
      <c r="R1142" s="243">
        <f>R335</f>
        <v>-2453</v>
      </c>
      <c r="S1142" s="243">
        <f>S335</f>
        <v>-11559</v>
      </c>
      <c r="T1142" s="243">
        <f>T335</f>
        <v>0</v>
      </c>
      <c r="U1142" s="224"/>
      <c r="V1142" s="224"/>
      <c r="W1142" s="224"/>
      <c r="X1142" s="224"/>
      <c r="Y1142" s="224"/>
      <c r="Z1142" s="224"/>
      <c r="AA1142" s="224"/>
      <c r="AB1142" s="224"/>
      <c r="AC1142" s="224"/>
      <c r="AD1142" s="224"/>
      <c r="AE1142" s="224"/>
      <c r="AF1142" s="224"/>
    </row>
    <row r="1143" spans="10:32" s="95" customFormat="1" ht="24" customHeight="1">
      <c r="J1143" s="638"/>
      <c r="K1143" s="95" t="s">
        <v>584</v>
      </c>
      <c r="L1143" s="253">
        <f>L435</f>
        <v>629429</v>
      </c>
      <c r="M1143" s="253">
        <f>M435</f>
        <v>588155</v>
      </c>
      <c r="N1143" s="199">
        <f>N435</f>
        <v>78960</v>
      </c>
      <c r="O1143" s="199">
        <f>O435</f>
        <v>205015</v>
      </c>
      <c r="P1143" s="243">
        <f>P435</f>
        <v>467802</v>
      </c>
      <c r="Q1143" s="243">
        <f>Q435</f>
        <v>0</v>
      </c>
      <c r="R1143" s="243">
        <f>R435</f>
        <v>0</v>
      </c>
      <c r="S1143" s="243">
        <f>S435</f>
        <v>0</v>
      </c>
      <c r="T1143" s="243">
        <f>T435</f>
        <v>0</v>
      </c>
      <c r="U1143" s="224"/>
      <c r="V1143" s="224"/>
      <c r="W1143" s="224"/>
      <c r="X1143" s="224"/>
      <c r="Y1143" s="224"/>
      <c r="Z1143" s="224"/>
      <c r="AA1143" s="224"/>
      <c r="AB1143" s="224"/>
      <c r="AC1143" s="224"/>
      <c r="AD1143" s="224"/>
      <c r="AE1143" s="224"/>
      <c r="AF1143" s="224"/>
    </row>
    <row r="1144" spans="10:32" s="572" customFormat="1" ht="24" customHeight="1">
      <c r="J1144" s="638"/>
      <c r="K1144" s="572" t="s">
        <v>1413</v>
      </c>
      <c r="L1144" s="253">
        <f>L493</f>
        <v>0</v>
      </c>
      <c r="M1144" s="253">
        <f>M493</f>
        <v>0</v>
      </c>
      <c r="N1144" s="199">
        <f>N493</f>
        <v>0</v>
      </c>
      <c r="O1144" s="199">
        <f>O493</f>
        <v>0</v>
      </c>
      <c r="P1144" s="243">
        <f>P493</f>
        <v>0</v>
      </c>
      <c r="Q1144" s="253">
        <f>Q493</f>
        <v>0</v>
      </c>
      <c r="R1144" s="253">
        <f>R493</f>
        <v>0</v>
      </c>
      <c r="S1144" s="253">
        <f>S493</f>
        <v>0</v>
      </c>
      <c r="T1144" s="253">
        <f>T493</f>
        <v>0</v>
      </c>
      <c r="U1144" s="224"/>
      <c r="V1144" s="224"/>
      <c r="W1144" s="224"/>
      <c r="X1144" s="224"/>
      <c r="Y1144" s="224"/>
      <c r="Z1144" s="224"/>
      <c r="AA1144" s="224"/>
      <c r="AB1144" s="224"/>
      <c r="AC1144" s="224"/>
      <c r="AD1144" s="224"/>
      <c r="AE1144" s="224"/>
      <c r="AF1144" s="224"/>
    </row>
    <row r="1145" spans="10:32" s="95" customFormat="1" ht="24" customHeight="1">
      <c r="J1145" s="638"/>
      <c r="K1145" s="95" t="s">
        <v>771</v>
      </c>
      <c r="L1145" s="253">
        <f>L591</f>
        <v>496042</v>
      </c>
      <c r="M1145" s="253">
        <f>M591</f>
        <v>511692</v>
      </c>
      <c r="N1145" s="205">
        <f>N591</f>
        <v>265013</v>
      </c>
      <c r="O1145" s="205">
        <f>O591</f>
        <v>1373182</v>
      </c>
      <c r="P1145" s="253">
        <f>P591</f>
        <v>273410</v>
      </c>
      <c r="Q1145" s="253">
        <f>Q591</f>
        <v>250941</v>
      </c>
      <c r="R1145" s="253">
        <f>R591</f>
        <v>250941</v>
      </c>
      <c r="S1145" s="253">
        <f>S591</f>
        <v>250941</v>
      </c>
      <c r="T1145" s="253">
        <f>T591</f>
        <v>250941</v>
      </c>
      <c r="U1145" s="224"/>
      <c r="V1145" s="224"/>
      <c r="W1145" s="224"/>
      <c r="X1145" s="224"/>
      <c r="Y1145" s="224"/>
      <c r="Z1145" s="224"/>
      <c r="AA1145" s="224"/>
      <c r="AB1145" s="224"/>
      <c r="AC1145" s="224"/>
      <c r="AD1145" s="224"/>
      <c r="AE1145" s="224"/>
      <c r="AF1145" s="224"/>
    </row>
    <row r="1146" spans="10:32" s="95" customFormat="1" ht="24" customHeight="1">
      <c r="J1146" s="638"/>
      <c r="K1146" s="95" t="s">
        <v>555</v>
      </c>
      <c r="L1146" s="243">
        <f>L613</f>
        <v>0</v>
      </c>
      <c r="M1146" s="243">
        <f>M613</f>
        <v>0</v>
      </c>
      <c r="N1146" s="199">
        <f>N613</f>
        <v>0</v>
      </c>
      <c r="O1146" s="199">
        <f>O613</f>
        <v>0</v>
      </c>
      <c r="P1146" s="243">
        <f>P613</f>
        <v>0</v>
      </c>
      <c r="Q1146" s="243">
        <f>Q613</f>
        <v>0</v>
      </c>
      <c r="R1146" s="243">
        <f>R613</f>
        <v>0</v>
      </c>
      <c r="S1146" s="243">
        <f>S613</f>
        <v>0</v>
      </c>
      <c r="T1146" s="243">
        <f>T613</f>
        <v>0</v>
      </c>
      <c r="U1146" s="224"/>
      <c r="V1146" s="224"/>
      <c r="W1146" s="224"/>
      <c r="X1146" s="224"/>
      <c r="Y1146" s="224"/>
      <c r="Z1146" s="224"/>
      <c r="AA1146" s="224"/>
      <c r="AB1146" s="224"/>
      <c r="AC1146" s="224"/>
      <c r="AD1146" s="224"/>
      <c r="AE1146" s="224"/>
      <c r="AF1146" s="224"/>
    </row>
    <row r="1147" spans="10:32" s="95" customFormat="1" ht="24" customHeight="1">
      <c r="J1147" s="638"/>
      <c r="K1147" s="95" t="s">
        <v>492</v>
      </c>
      <c r="L1147" s="253">
        <f>L723</f>
        <v>3533027</v>
      </c>
      <c r="M1147" s="253">
        <f>M723</f>
        <v>3268245</v>
      </c>
      <c r="N1147" s="199">
        <f>N723</f>
        <v>1827113</v>
      </c>
      <c r="O1147" s="199">
        <f>O723</f>
        <v>3621040</v>
      </c>
      <c r="P1147" s="243">
        <f>P723</f>
        <v>2600578</v>
      </c>
      <c r="Q1147" s="243">
        <f>Q723</f>
        <v>2090506</v>
      </c>
      <c r="R1147" s="243">
        <f>R723</f>
        <v>3705473</v>
      </c>
      <c r="S1147" s="243">
        <f>S723</f>
        <v>4997826</v>
      </c>
      <c r="T1147" s="243">
        <f>T723</f>
        <v>6507911</v>
      </c>
      <c r="U1147" s="224"/>
      <c r="V1147" s="224"/>
      <c r="W1147" s="224"/>
      <c r="X1147" s="224"/>
      <c r="Y1147" s="224"/>
      <c r="Z1147" s="224"/>
      <c r="AA1147" s="224"/>
      <c r="AB1147" s="224"/>
      <c r="AC1147" s="224"/>
      <c r="AD1147" s="224"/>
      <c r="AE1147" s="224"/>
      <c r="AF1147" s="224"/>
    </row>
    <row r="1148" spans="10:32" s="95" customFormat="1" ht="24" customHeight="1">
      <c r="J1148" s="638"/>
      <c r="K1148" s="95" t="s">
        <v>493</v>
      </c>
      <c r="L1148" s="253">
        <f>L822</f>
        <v>1110251</v>
      </c>
      <c r="M1148" s="253">
        <f>M822</f>
        <v>1222388</v>
      </c>
      <c r="N1148" s="199">
        <f>N822</f>
        <v>606819</v>
      </c>
      <c r="O1148" s="199">
        <f>O822</f>
        <v>845028</v>
      </c>
      <c r="P1148" s="243">
        <f>P822</f>
        <v>692051</v>
      </c>
      <c r="Q1148" s="243">
        <f>Q822</f>
        <v>854900</v>
      </c>
      <c r="R1148" s="243">
        <f>R822</f>
        <v>1326572</v>
      </c>
      <c r="S1148" s="243">
        <f>S822</f>
        <v>967971</v>
      </c>
      <c r="T1148" s="243">
        <f>T822</f>
        <v>1788159</v>
      </c>
      <c r="U1148" s="224"/>
      <c r="V1148" s="224"/>
      <c r="W1148" s="224"/>
      <c r="X1148" s="224"/>
      <c r="Y1148" s="224"/>
      <c r="Z1148" s="224"/>
      <c r="AA1148" s="224"/>
      <c r="AB1148" s="224"/>
      <c r="AC1148" s="224"/>
      <c r="AD1148" s="224"/>
      <c r="AE1148" s="224"/>
      <c r="AF1148" s="224"/>
    </row>
    <row r="1149" spans="10:32" s="95" customFormat="1" ht="24" customHeight="1">
      <c r="J1149" s="638"/>
      <c r="K1149" s="95" t="s">
        <v>494</v>
      </c>
      <c r="L1149" s="253">
        <f>L862</f>
        <v>211832</v>
      </c>
      <c r="M1149" s="253">
        <f>M862</f>
        <v>247841</v>
      </c>
      <c r="N1149" s="199">
        <f>N862</f>
        <v>39244</v>
      </c>
      <c r="O1149" s="199">
        <f>O862</f>
        <v>39199</v>
      </c>
      <c r="P1149" s="243">
        <f>P862</f>
        <v>59959</v>
      </c>
      <c r="Q1149" s="243">
        <f>Q862</f>
        <v>10313</v>
      </c>
      <c r="R1149" s="243">
        <f>R862</f>
        <v>15767</v>
      </c>
      <c r="S1149" s="243">
        <f>S862</f>
        <v>21221</v>
      </c>
      <c r="T1149" s="243">
        <f>T862</f>
        <v>21221</v>
      </c>
      <c r="U1149" s="224"/>
      <c r="V1149" s="224"/>
      <c r="W1149" s="224"/>
      <c r="X1149" s="224"/>
      <c r="Y1149" s="224"/>
      <c r="Z1149" s="224"/>
      <c r="AA1149" s="224"/>
      <c r="AB1149" s="224"/>
      <c r="AC1149" s="224"/>
      <c r="AD1149" s="224"/>
      <c r="AE1149" s="224"/>
      <c r="AF1149" s="224"/>
    </row>
    <row r="1150" spans="10:32" s="418" customFormat="1" ht="24" customHeight="1">
      <c r="J1150" s="417"/>
      <c r="K1150" s="174" t="s">
        <v>542</v>
      </c>
      <c r="L1150" s="253">
        <f>L955</f>
        <v>452914</v>
      </c>
      <c r="M1150" s="253">
        <f>M955</f>
        <v>411485</v>
      </c>
      <c r="N1150" s="199">
        <f>N955</f>
        <v>0</v>
      </c>
      <c r="O1150" s="199">
        <f>O955</f>
        <v>73000</v>
      </c>
      <c r="P1150" s="243">
        <f>P955</f>
        <v>0</v>
      </c>
      <c r="Q1150" s="243">
        <f>Q955</f>
        <v>0</v>
      </c>
      <c r="R1150" s="243">
        <f>R955</f>
        <v>0</v>
      </c>
      <c r="S1150" s="243">
        <f>S955</f>
        <v>0</v>
      </c>
      <c r="T1150" s="243">
        <f>T955</f>
        <v>0</v>
      </c>
      <c r="U1150" s="224"/>
      <c r="V1150" s="224"/>
      <c r="W1150" s="224"/>
      <c r="X1150" s="224"/>
      <c r="Y1150" s="224"/>
      <c r="Z1150" s="224"/>
      <c r="AA1150" s="224"/>
      <c r="AB1150" s="224"/>
      <c r="AC1150" s="224"/>
      <c r="AD1150" s="224"/>
      <c r="AE1150" s="224"/>
      <c r="AF1150" s="224"/>
    </row>
    <row r="1151" spans="10:32" s="95" customFormat="1" ht="24" customHeight="1">
      <c r="J1151" s="117"/>
      <c r="K1151" s="95" t="s">
        <v>429</v>
      </c>
      <c r="L1151" s="253">
        <f>L1074</f>
        <v>-422459</v>
      </c>
      <c r="M1151" s="253">
        <f>M1074</f>
        <v>-1141784</v>
      </c>
      <c r="N1151" s="199">
        <f>N1074</f>
        <v>-1209865</v>
      </c>
      <c r="O1151" s="199">
        <f>O1074</f>
        <v>-1212809</v>
      </c>
      <c r="P1151" s="243">
        <f>P1074</f>
        <v>-1175479</v>
      </c>
      <c r="Q1151" s="243">
        <f>Q1074</f>
        <v>-1125601</v>
      </c>
      <c r="R1151" s="243">
        <f>R1074</f>
        <v>-1069824</v>
      </c>
      <c r="S1151" s="243">
        <f>S1074</f>
        <v>-1006509</v>
      </c>
      <c r="T1151" s="243">
        <f>T1074</f>
        <v>-1092569</v>
      </c>
      <c r="U1151" s="224"/>
      <c r="V1151" s="224"/>
      <c r="W1151" s="224"/>
      <c r="X1151" s="224"/>
      <c r="Y1151" s="224"/>
      <c r="Z1151" s="224"/>
      <c r="AA1151" s="224"/>
      <c r="AB1151" s="224"/>
      <c r="AC1151" s="224"/>
      <c r="AD1151" s="224"/>
      <c r="AE1151" s="224"/>
      <c r="AF1151" s="224"/>
    </row>
    <row r="1152" spans="10:32" s="95" customFormat="1" ht="24" customHeight="1">
      <c r="J1152" s="117"/>
      <c r="K1152" s="95" t="s">
        <v>431</v>
      </c>
      <c r="L1152" s="253">
        <f>L1097</f>
        <v>-1024518</v>
      </c>
      <c r="M1152" s="253">
        <f>M1097</f>
        <v>-1237549</v>
      </c>
      <c r="N1152" s="199">
        <f>N1097</f>
        <v>-1472892</v>
      </c>
      <c r="O1152" s="199">
        <f>O1097</f>
        <v>-1461542</v>
      </c>
      <c r="P1152" s="243">
        <f>P1097</f>
        <v>-1682954</v>
      </c>
      <c r="Q1152" s="243">
        <f>Q1097</f>
        <v>-1691093</v>
      </c>
      <c r="R1152" s="243">
        <f>R1097</f>
        <v>-1698468</v>
      </c>
      <c r="S1152" s="243">
        <f>S1097</f>
        <v>-1708478</v>
      </c>
      <c r="T1152" s="243">
        <f>T1097</f>
        <v>-1721232</v>
      </c>
      <c r="U1152" s="224"/>
      <c r="V1152" s="224"/>
      <c r="W1152" s="224"/>
      <c r="X1152" s="224"/>
      <c r="Y1152" s="224"/>
      <c r="Z1152" s="224"/>
      <c r="AA1152" s="224"/>
      <c r="AB1152" s="224"/>
      <c r="AC1152" s="224"/>
      <c r="AD1152" s="224"/>
      <c r="AE1152" s="224"/>
      <c r="AF1152" s="224"/>
    </row>
    <row r="1153" spans="1:32" s="95" customFormat="1" ht="24" customHeight="1">
      <c r="J1153" s="117"/>
      <c r="K1153" s="95" t="s">
        <v>1085</v>
      </c>
      <c r="L1153" s="296">
        <f>L1116</f>
        <v>-2736</v>
      </c>
      <c r="M1153" s="296">
        <f>M1116</f>
        <v>-73799</v>
      </c>
      <c r="N1153" s="217">
        <f>N1116</f>
        <v>-66065</v>
      </c>
      <c r="O1153" s="217">
        <f>O1116</f>
        <v>-49936</v>
      </c>
      <c r="P1153" s="296">
        <f>P1116</f>
        <v>-31910</v>
      </c>
      <c r="Q1153" s="296">
        <f>Q1116</f>
        <v>4829</v>
      </c>
      <c r="R1153" s="296">
        <f>R1116</f>
        <v>36811</v>
      </c>
      <c r="S1153" s="296">
        <f>S1116</f>
        <v>70964</v>
      </c>
      <c r="T1153" s="296">
        <f>T1116</f>
        <v>105899</v>
      </c>
      <c r="U1153" s="224"/>
      <c r="V1153" s="224"/>
      <c r="W1153" s="224"/>
      <c r="X1153" s="224"/>
      <c r="Y1153" s="224"/>
      <c r="Z1153" s="224"/>
      <c r="AA1153" s="224"/>
      <c r="AB1153" s="224"/>
      <c r="AC1153" s="224"/>
      <c r="AD1153" s="224"/>
      <c r="AE1153" s="224"/>
      <c r="AF1153" s="224"/>
    </row>
    <row r="1154" spans="1:32" s="95" customFormat="1" ht="24" customHeight="1">
      <c r="L1154" s="253"/>
      <c r="M1154" s="253"/>
      <c r="N1154" s="199"/>
      <c r="O1154" s="199"/>
      <c r="P1154" s="243"/>
      <c r="Q1154" s="243"/>
      <c r="R1154" s="243"/>
      <c r="S1154" s="243"/>
      <c r="T1154" s="243"/>
      <c r="U1154" s="224"/>
      <c r="V1154" s="224"/>
      <c r="W1154" s="224"/>
      <c r="X1154" s="224"/>
      <c r="Y1154" s="224"/>
      <c r="Z1154" s="224"/>
      <c r="AA1154" s="224"/>
      <c r="AB1154" s="224"/>
      <c r="AC1154" s="224"/>
      <c r="AD1154" s="224"/>
      <c r="AE1154" s="224"/>
      <c r="AF1154" s="224"/>
    </row>
    <row r="1155" spans="1:32" s="95" customFormat="1" ht="24" customHeight="1">
      <c r="L1155" s="472">
        <f t="shared" ref="L1155:T1155" si="93">SUM(L1139:L1154)</f>
        <v>12486846</v>
      </c>
      <c r="M1155" s="455">
        <f t="shared" si="93"/>
        <v>12001733</v>
      </c>
      <c r="N1155" s="456">
        <f t="shared" si="93"/>
        <v>7701419</v>
      </c>
      <c r="O1155" s="456">
        <f t="shared" si="93"/>
        <v>11846943</v>
      </c>
      <c r="P1155" s="455">
        <f t="shared" si="93"/>
        <v>8406429</v>
      </c>
      <c r="Q1155" s="455">
        <f t="shared" si="93"/>
        <v>7043012</v>
      </c>
      <c r="R1155" s="455">
        <f t="shared" si="93"/>
        <v>8334559</v>
      </c>
      <c r="S1155" s="455">
        <f t="shared" si="93"/>
        <v>8492504</v>
      </c>
      <c r="T1155" s="455">
        <f t="shared" si="93"/>
        <v>8498314</v>
      </c>
      <c r="U1155" s="224"/>
      <c r="V1155" s="224"/>
      <c r="W1155" s="224"/>
      <c r="X1155" s="224"/>
      <c r="Y1155" s="224"/>
      <c r="Z1155" s="224"/>
      <c r="AA1155" s="224"/>
      <c r="AB1155" s="224"/>
      <c r="AC1155" s="224"/>
      <c r="AD1155" s="224"/>
      <c r="AE1155" s="224"/>
      <c r="AF1155" s="224"/>
    </row>
    <row r="1156" spans="1:32" s="95" customFormat="1" ht="24" customHeight="1">
      <c r="L1156" s="243"/>
      <c r="M1156" s="243"/>
      <c r="N1156" s="199"/>
      <c r="O1156" s="199"/>
      <c r="P1156" s="243"/>
      <c r="Q1156" s="243"/>
      <c r="R1156" s="243"/>
      <c r="S1156" s="243"/>
      <c r="T1156" s="243"/>
      <c r="U1156" s="224"/>
      <c r="V1156" s="224"/>
      <c r="W1156" s="224"/>
      <c r="X1156" s="224"/>
      <c r="Y1156" s="224"/>
      <c r="Z1156" s="224"/>
      <c r="AA1156" s="224"/>
      <c r="AB1156" s="224"/>
      <c r="AC1156" s="224"/>
      <c r="AD1156" s="224"/>
      <c r="AE1156" s="224"/>
      <c r="AF1156" s="224"/>
    </row>
    <row r="1157" spans="1:32" s="132" customFormat="1" ht="24" customHeight="1">
      <c r="A1157" s="639" t="s">
        <v>543</v>
      </c>
      <c r="B1157" s="639"/>
      <c r="C1157" s="639"/>
      <c r="D1157" s="639"/>
      <c r="E1157" s="639"/>
      <c r="F1157" s="639"/>
      <c r="G1157" s="639"/>
      <c r="H1157" s="639"/>
      <c r="I1157" s="639"/>
      <c r="J1157" s="639"/>
      <c r="K1157" s="639"/>
      <c r="L1157" s="215"/>
      <c r="M1157" s="215"/>
      <c r="N1157" s="215"/>
      <c r="O1157" s="215"/>
      <c r="P1157" s="215"/>
      <c r="Q1157" s="215"/>
      <c r="R1157" s="215"/>
      <c r="S1157" s="215"/>
      <c r="T1157" s="215"/>
      <c r="U1157" s="230"/>
      <c r="V1157" s="230"/>
      <c r="W1157" s="230"/>
      <c r="X1157" s="230"/>
      <c r="Y1157" s="230"/>
      <c r="Z1157" s="230"/>
      <c r="AA1157" s="230"/>
      <c r="AB1157" s="230"/>
      <c r="AC1157" s="230"/>
      <c r="AD1157" s="230"/>
      <c r="AE1157" s="230"/>
      <c r="AF1157" s="230"/>
    </row>
    <row r="1158" spans="1:32" s="95" customFormat="1" ht="24" customHeight="1">
      <c r="L1158" s="243"/>
      <c r="M1158" s="243"/>
      <c r="N1158" s="199"/>
      <c r="O1158" s="199"/>
      <c r="P1158" s="243"/>
      <c r="Q1158" s="243"/>
      <c r="R1158" s="243"/>
      <c r="S1158" s="243"/>
      <c r="T1158" s="243"/>
      <c r="U1158" s="224"/>
      <c r="V1158" s="224"/>
      <c r="W1158" s="224"/>
      <c r="X1158" s="224"/>
      <c r="Y1158" s="224"/>
      <c r="Z1158" s="224"/>
      <c r="AA1158" s="224"/>
      <c r="AB1158" s="224"/>
      <c r="AC1158" s="224"/>
      <c r="AD1158" s="224"/>
      <c r="AE1158" s="224"/>
      <c r="AF1158" s="224"/>
    </row>
    <row r="1159" spans="1:32" s="138" customFormat="1" ht="24" customHeight="1">
      <c r="K1159" s="139" t="s">
        <v>488</v>
      </c>
      <c r="L1159" s="299"/>
      <c r="M1159" s="299"/>
      <c r="N1159" s="216"/>
      <c r="O1159" s="216"/>
      <c r="P1159" s="299"/>
      <c r="Q1159" s="299"/>
      <c r="R1159" s="299"/>
      <c r="S1159" s="299"/>
      <c r="T1159" s="299"/>
      <c r="U1159" s="300"/>
      <c r="V1159" s="300"/>
      <c r="W1159" s="300"/>
      <c r="X1159" s="300"/>
      <c r="Y1159" s="300"/>
      <c r="Z1159" s="300"/>
      <c r="AA1159" s="300"/>
      <c r="AB1159" s="300"/>
      <c r="AC1159" s="300"/>
      <c r="AD1159" s="300"/>
      <c r="AE1159" s="300"/>
      <c r="AF1159" s="300"/>
    </row>
    <row r="1160" spans="1:32" s="95" customFormat="1" ht="24" customHeight="1">
      <c r="K1160" s="95" t="s">
        <v>544</v>
      </c>
      <c r="L1160" s="487">
        <f>L1024</f>
        <v>43915</v>
      </c>
      <c r="M1160" s="487">
        <f>M1024</f>
        <v>24335</v>
      </c>
      <c r="N1160" s="475">
        <f>N1024</f>
        <v>-17035</v>
      </c>
      <c r="O1160" s="475">
        <f>O1024</f>
        <v>16810</v>
      </c>
      <c r="P1160" s="487">
        <f>P1024</f>
        <v>-16741</v>
      </c>
      <c r="Q1160" s="487">
        <f>Q1024</f>
        <v>-35839</v>
      </c>
      <c r="R1160" s="487">
        <f>R1024</f>
        <v>-40293</v>
      </c>
      <c r="S1160" s="487">
        <f>S1024</f>
        <v>-50103</v>
      </c>
      <c r="T1160" s="487">
        <f>T1024</f>
        <v>35906</v>
      </c>
      <c r="U1160" s="224"/>
      <c r="V1160" s="224"/>
      <c r="W1160" s="224"/>
      <c r="X1160" s="224"/>
      <c r="Y1160" s="224"/>
      <c r="Z1160" s="224"/>
      <c r="AA1160" s="224"/>
      <c r="AB1160" s="224"/>
      <c r="AC1160" s="224"/>
      <c r="AD1160" s="224"/>
      <c r="AE1160" s="224"/>
      <c r="AF1160" s="224"/>
    </row>
    <row r="1161" spans="1:32" s="95" customFormat="1" ht="24" customHeight="1">
      <c r="K1161" s="95" t="s">
        <v>663</v>
      </c>
      <c r="L1161" s="296">
        <f>L1049</f>
        <v>24817</v>
      </c>
      <c r="M1161" s="296">
        <f>M1049</f>
        <v>40323</v>
      </c>
      <c r="N1161" s="217">
        <f>N1049</f>
        <v>-25000</v>
      </c>
      <c r="O1161" s="217">
        <f>O1049</f>
        <v>29650</v>
      </c>
      <c r="P1161" s="303">
        <f>P1049</f>
        <v>-45300</v>
      </c>
      <c r="Q1161" s="303">
        <f>Q1049</f>
        <v>-25250</v>
      </c>
      <c r="R1161" s="303">
        <f>R1049</f>
        <v>-25250</v>
      </c>
      <c r="S1161" s="303">
        <f>S1049</f>
        <v>-25250</v>
      </c>
      <c r="T1161" s="303">
        <f>T1049</f>
        <v>-1160</v>
      </c>
      <c r="U1161" s="224"/>
      <c r="V1161" s="224"/>
      <c r="W1161" s="224"/>
      <c r="X1161" s="224"/>
      <c r="Y1161" s="224"/>
      <c r="Z1161" s="224"/>
      <c r="AA1161" s="224"/>
      <c r="AB1161" s="224"/>
      <c r="AC1161" s="224"/>
      <c r="AD1161" s="224"/>
      <c r="AE1161" s="224"/>
      <c r="AF1161" s="224"/>
    </row>
    <row r="1162" spans="1:32" s="95" customFormat="1" ht="24" customHeight="1">
      <c r="L1162" s="253"/>
      <c r="M1162" s="253"/>
      <c r="N1162" s="199"/>
      <c r="O1162" s="199"/>
      <c r="P1162" s="243"/>
      <c r="Q1162" s="243"/>
      <c r="R1162" s="243"/>
      <c r="S1162" s="243"/>
      <c r="T1162" s="243"/>
      <c r="U1162" s="224"/>
      <c r="V1162" s="224"/>
      <c r="W1162" s="224"/>
      <c r="X1162" s="224"/>
      <c r="Y1162" s="224"/>
      <c r="Z1162" s="224"/>
      <c r="AA1162" s="224"/>
      <c r="AB1162" s="224"/>
      <c r="AC1162" s="224"/>
      <c r="AD1162" s="224"/>
      <c r="AE1162" s="224"/>
      <c r="AF1162" s="224"/>
    </row>
    <row r="1163" spans="1:32" s="95" customFormat="1" ht="24" customHeight="1">
      <c r="K1163" s="104"/>
      <c r="L1163" s="455">
        <f t="shared" ref="L1163:T1163" si="94">SUM(L1160:L1162)</f>
        <v>68732</v>
      </c>
      <c r="M1163" s="455">
        <f t="shared" si="94"/>
        <v>64658</v>
      </c>
      <c r="N1163" s="456">
        <f t="shared" si="94"/>
        <v>-42035</v>
      </c>
      <c r="O1163" s="456">
        <f t="shared" si="94"/>
        <v>46460</v>
      </c>
      <c r="P1163" s="455">
        <f t="shared" si="94"/>
        <v>-62041</v>
      </c>
      <c r="Q1163" s="455">
        <f t="shared" si="94"/>
        <v>-61089</v>
      </c>
      <c r="R1163" s="455">
        <f t="shared" si="94"/>
        <v>-65543</v>
      </c>
      <c r="S1163" s="455">
        <f t="shared" si="94"/>
        <v>-75353</v>
      </c>
      <c r="T1163" s="455">
        <f t="shared" si="94"/>
        <v>34746</v>
      </c>
      <c r="U1163" s="224"/>
      <c r="V1163" s="224"/>
      <c r="W1163" s="224"/>
      <c r="X1163" s="224"/>
      <c r="Y1163" s="224"/>
      <c r="Z1163" s="224"/>
      <c r="AA1163" s="224"/>
      <c r="AB1163" s="224"/>
      <c r="AC1163" s="224"/>
      <c r="AD1163" s="224"/>
      <c r="AE1163" s="224"/>
      <c r="AF1163" s="224"/>
    </row>
    <row r="1164" spans="1:32" s="95" customFormat="1" ht="24" customHeight="1">
      <c r="L1164" s="243"/>
      <c r="M1164" s="243"/>
      <c r="N1164" s="199"/>
      <c r="O1164" s="199"/>
      <c r="P1164" s="243"/>
      <c r="Q1164" s="243"/>
      <c r="R1164" s="243"/>
      <c r="S1164" s="243"/>
      <c r="T1164" s="243"/>
      <c r="U1164" s="224"/>
      <c r="V1164" s="224"/>
      <c r="W1164" s="224"/>
      <c r="X1164" s="224"/>
      <c r="Y1164" s="224"/>
      <c r="Z1164" s="224"/>
      <c r="AA1164" s="224"/>
      <c r="AB1164" s="224"/>
      <c r="AC1164" s="224"/>
      <c r="AD1164" s="224"/>
      <c r="AE1164" s="224"/>
      <c r="AF1164" s="224"/>
    </row>
    <row r="1165" spans="1:32" s="140" customFormat="1" ht="24" customHeight="1">
      <c r="K1165" s="141" t="s">
        <v>714</v>
      </c>
      <c r="L1165" s="301"/>
      <c r="M1165" s="301"/>
      <c r="N1165" s="219"/>
      <c r="O1165" s="219"/>
      <c r="P1165" s="301"/>
      <c r="Q1165" s="301"/>
      <c r="R1165" s="301"/>
      <c r="S1165" s="301"/>
      <c r="T1165" s="301"/>
      <c r="U1165" s="302"/>
      <c r="V1165" s="302"/>
      <c r="W1165" s="302"/>
      <c r="X1165" s="302"/>
      <c r="Y1165" s="302"/>
      <c r="Z1165" s="302"/>
      <c r="AA1165" s="302"/>
      <c r="AB1165" s="302"/>
      <c r="AC1165" s="302"/>
      <c r="AD1165" s="302"/>
      <c r="AE1165" s="302"/>
      <c r="AF1165" s="302"/>
    </row>
    <row r="1166" spans="1:32" s="95" customFormat="1" ht="24" customHeight="1">
      <c r="K1166" s="95" t="s">
        <v>544</v>
      </c>
      <c r="L1166" s="487">
        <f>L1026</f>
        <v>554271</v>
      </c>
      <c r="M1166" s="487">
        <f>M1026</f>
        <v>578607</v>
      </c>
      <c r="N1166" s="475">
        <f>N1026</f>
        <v>557653</v>
      </c>
      <c r="O1166" s="475">
        <f>O1026</f>
        <v>595417</v>
      </c>
      <c r="P1166" s="487">
        <f>P1026</f>
        <v>578676</v>
      </c>
      <c r="Q1166" s="487">
        <f>Q1026</f>
        <v>542837</v>
      </c>
      <c r="R1166" s="487">
        <f>R1026</f>
        <v>502544</v>
      </c>
      <c r="S1166" s="487">
        <f>S1026</f>
        <v>452441</v>
      </c>
      <c r="T1166" s="487">
        <f>T1026</f>
        <v>488347</v>
      </c>
      <c r="U1166" s="224"/>
      <c r="V1166" s="224"/>
      <c r="W1166" s="224"/>
      <c r="X1166" s="224"/>
      <c r="Y1166" s="224"/>
      <c r="Z1166" s="224"/>
      <c r="AA1166" s="224"/>
      <c r="AB1166" s="224"/>
      <c r="AC1166" s="224"/>
      <c r="AD1166" s="224"/>
      <c r="AE1166" s="224"/>
      <c r="AF1166" s="224"/>
    </row>
    <row r="1167" spans="1:32" s="95" customFormat="1" ht="24" customHeight="1">
      <c r="K1167" s="95" t="s">
        <v>663</v>
      </c>
      <c r="L1167" s="296">
        <f>L1051</f>
        <v>83260</v>
      </c>
      <c r="M1167" s="296">
        <f>M1051</f>
        <v>123583</v>
      </c>
      <c r="N1167" s="217">
        <f>N1051</f>
        <v>104485</v>
      </c>
      <c r="O1167" s="217">
        <f>O1051</f>
        <v>153233</v>
      </c>
      <c r="P1167" s="303">
        <f>P1051</f>
        <v>107933</v>
      </c>
      <c r="Q1167" s="303">
        <f>Q1051</f>
        <v>82683</v>
      </c>
      <c r="R1167" s="303">
        <f>R1051</f>
        <v>57433</v>
      </c>
      <c r="S1167" s="303">
        <f>S1051</f>
        <v>32183</v>
      </c>
      <c r="T1167" s="303">
        <f>T1051</f>
        <v>31023</v>
      </c>
      <c r="U1167" s="224"/>
      <c r="V1167" s="224"/>
      <c r="W1167" s="224"/>
      <c r="X1167" s="224"/>
      <c r="Y1167" s="224"/>
      <c r="Z1167" s="224"/>
      <c r="AA1167" s="224"/>
      <c r="AB1167" s="224"/>
      <c r="AC1167" s="224"/>
      <c r="AD1167" s="224"/>
      <c r="AE1167" s="224"/>
      <c r="AF1167" s="224"/>
    </row>
    <row r="1168" spans="1:32" s="95" customFormat="1" ht="24" customHeight="1">
      <c r="L1168" s="253"/>
      <c r="M1168" s="253"/>
      <c r="N1168" s="199"/>
      <c r="O1168" s="199"/>
      <c r="P1168" s="243"/>
      <c r="Q1168" s="243"/>
      <c r="R1168" s="243"/>
      <c r="S1168" s="243"/>
      <c r="T1168" s="243"/>
      <c r="U1168" s="224"/>
      <c r="V1168" s="224"/>
      <c r="W1168" s="224"/>
      <c r="X1168" s="224"/>
      <c r="Y1168" s="224"/>
      <c r="Z1168" s="224"/>
      <c r="AA1168" s="224"/>
      <c r="AB1168" s="224"/>
      <c r="AC1168" s="224"/>
      <c r="AD1168" s="224"/>
      <c r="AE1168" s="224"/>
      <c r="AF1168" s="224"/>
    </row>
    <row r="1169" spans="1:32" s="95" customFormat="1" ht="24" customHeight="1">
      <c r="L1169" s="455">
        <f t="shared" ref="L1169:T1169" si="95">SUM(L1166:L1168)</f>
        <v>637531</v>
      </c>
      <c r="M1169" s="455">
        <f t="shared" si="95"/>
        <v>702190</v>
      </c>
      <c r="N1169" s="456">
        <f t="shared" si="95"/>
        <v>662138</v>
      </c>
      <c r="O1169" s="456">
        <f t="shared" si="95"/>
        <v>748650</v>
      </c>
      <c r="P1169" s="455">
        <f t="shared" si="95"/>
        <v>686609</v>
      </c>
      <c r="Q1169" s="455">
        <f t="shared" si="95"/>
        <v>625520</v>
      </c>
      <c r="R1169" s="455">
        <f t="shared" si="95"/>
        <v>559977</v>
      </c>
      <c r="S1169" s="455">
        <f t="shared" si="95"/>
        <v>484624</v>
      </c>
      <c r="T1169" s="455">
        <f t="shared" si="95"/>
        <v>519370</v>
      </c>
      <c r="U1169" s="224"/>
      <c r="V1169" s="224"/>
      <c r="W1169" s="224"/>
      <c r="X1169" s="224"/>
      <c r="Y1169" s="224"/>
      <c r="Z1169" s="224"/>
      <c r="AA1169" s="224"/>
      <c r="AB1169" s="224"/>
      <c r="AC1169" s="224"/>
      <c r="AD1169" s="224"/>
      <c r="AE1169" s="224"/>
      <c r="AF1169" s="224"/>
    </row>
    <row r="1170" spans="1:32" s="95" customFormat="1" ht="24" customHeight="1">
      <c r="L1170" s="243"/>
      <c r="M1170" s="243"/>
      <c r="N1170" s="199"/>
      <c r="O1170" s="199"/>
      <c r="P1170" s="243"/>
      <c r="Q1170" s="243"/>
      <c r="R1170" s="243"/>
      <c r="S1170" s="243"/>
      <c r="T1170" s="243"/>
      <c r="U1170" s="224"/>
      <c r="V1170" s="224"/>
      <c r="W1170" s="224"/>
      <c r="X1170" s="224"/>
      <c r="Y1170" s="224"/>
      <c r="Z1170" s="224"/>
      <c r="AA1170" s="224"/>
      <c r="AB1170" s="224"/>
      <c r="AC1170" s="224"/>
      <c r="AD1170" s="224"/>
      <c r="AE1170" s="224"/>
      <c r="AF1170" s="224"/>
    </row>
    <row r="1171" spans="1:32" s="132" customFormat="1" ht="24" customHeight="1">
      <c r="A1171" s="639" t="s">
        <v>924</v>
      </c>
      <c r="B1171" s="639"/>
      <c r="C1171" s="639"/>
      <c r="D1171" s="639"/>
      <c r="E1171" s="639"/>
      <c r="F1171" s="639"/>
      <c r="G1171" s="639"/>
      <c r="H1171" s="639"/>
      <c r="I1171" s="639"/>
      <c r="J1171" s="639"/>
      <c r="K1171" s="639"/>
      <c r="L1171" s="215"/>
      <c r="M1171" s="215"/>
      <c r="N1171" s="215"/>
      <c r="O1171" s="215"/>
      <c r="P1171" s="215"/>
      <c r="Q1171" s="215"/>
      <c r="R1171" s="215"/>
      <c r="S1171" s="215"/>
      <c r="T1171" s="215"/>
      <c r="U1171" s="230"/>
      <c r="V1171" s="230"/>
      <c r="W1171" s="230"/>
      <c r="X1171" s="230"/>
      <c r="Y1171" s="230"/>
      <c r="Z1171" s="230"/>
      <c r="AA1171" s="230"/>
      <c r="AB1171" s="230"/>
      <c r="AC1171" s="230"/>
      <c r="AD1171" s="230"/>
      <c r="AE1171" s="230"/>
      <c r="AF1171" s="230"/>
    </row>
    <row r="1172" spans="1:32" s="95" customFormat="1" ht="24" customHeight="1">
      <c r="K1172" s="95" t="s">
        <v>549</v>
      </c>
      <c r="L1172" s="487">
        <f>L225+L649+L758+L990</f>
        <v>361843</v>
      </c>
      <c r="M1172" s="487">
        <f>M225+M649+M758+M990</f>
        <v>377221</v>
      </c>
      <c r="N1172" s="475">
        <f>N225+N649+N758+N990</f>
        <v>415504</v>
      </c>
      <c r="O1172" s="475">
        <f>O225+O649+O758+O990</f>
        <v>394694</v>
      </c>
      <c r="P1172" s="487">
        <f>P225+P649+P758+P990</f>
        <v>418375</v>
      </c>
      <c r="Q1172" s="487">
        <f>Q225+Q649+Q758+Q990</f>
        <v>443477</v>
      </c>
      <c r="R1172" s="487">
        <f>R225+R649+R758+R990</f>
        <v>470085</v>
      </c>
      <c r="S1172" s="487">
        <f>S225+S649+S758+S990</f>
        <v>498290</v>
      </c>
      <c r="T1172" s="487">
        <f>T225+T649+T758+T990</f>
        <v>528187</v>
      </c>
      <c r="U1172" s="224"/>
      <c r="V1172" s="224"/>
      <c r="W1172" s="224"/>
      <c r="X1172" s="224"/>
      <c r="Y1172" s="224"/>
      <c r="Z1172" s="224"/>
      <c r="AA1172" s="224"/>
      <c r="AB1172" s="224"/>
      <c r="AC1172" s="224"/>
      <c r="AD1172" s="224"/>
      <c r="AE1172" s="224"/>
      <c r="AF1172" s="224"/>
    </row>
    <row r="1173" spans="1:32" s="95" customFormat="1" ht="24" customHeight="1">
      <c r="L1173" s="243"/>
      <c r="M1173" s="243"/>
      <c r="N1173" s="199"/>
      <c r="O1173" s="199"/>
      <c r="P1173" s="243"/>
      <c r="Q1173" s="243"/>
      <c r="R1173" s="243"/>
      <c r="S1173" s="243"/>
      <c r="T1173" s="243"/>
      <c r="U1173" s="224"/>
      <c r="V1173" s="224"/>
      <c r="W1173" s="224"/>
      <c r="X1173" s="224"/>
      <c r="Y1173" s="224"/>
      <c r="Z1173" s="224"/>
      <c r="AA1173" s="224"/>
      <c r="AB1173" s="224"/>
      <c r="AC1173" s="224"/>
      <c r="AD1173" s="224"/>
      <c r="AE1173" s="224"/>
      <c r="AF1173" s="224"/>
    </row>
    <row r="1174" spans="1:32" s="95" customFormat="1" ht="24" customHeight="1">
      <c r="K1174" s="95" t="s">
        <v>550</v>
      </c>
      <c r="L1174" s="487">
        <f>L224+L648+L757+L989</f>
        <v>19300</v>
      </c>
      <c r="M1174" s="487">
        <f>M224+M648+M757+M989</f>
        <v>16925</v>
      </c>
      <c r="N1174" s="475">
        <f>N224+N648+N757+N989</f>
        <v>18500</v>
      </c>
      <c r="O1174" s="475">
        <f>O224+O648+O757+O989</f>
        <v>20100</v>
      </c>
      <c r="P1174" s="487">
        <f>P224+P648+P757+P989</f>
        <v>20350</v>
      </c>
      <c r="Q1174" s="487">
        <f>Q224+Q648+Q757+Q989</f>
        <v>20350</v>
      </c>
      <c r="R1174" s="487">
        <f>R224+R648+R757+R989</f>
        <v>20350</v>
      </c>
      <c r="S1174" s="487">
        <f>S224+S648+S757+S989</f>
        <v>20350</v>
      </c>
      <c r="T1174" s="487">
        <f>T224+T648+T757+T989</f>
        <v>20350</v>
      </c>
      <c r="U1174" s="224"/>
      <c r="V1174" s="224"/>
      <c r="W1174" s="224"/>
      <c r="X1174" s="224"/>
      <c r="Y1174" s="224"/>
      <c r="Z1174" s="224"/>
      <c r="AA1174" s="224"/>
      <c r="AB1174" s="224"/>
      <c r="AC1174" s="224"/>
      <c r="AD1174" s="224"/>
      <c r="AE1174" s="224"/>
      <c r="AF1174" s="224"/>
    </row>
    <row r="1175" spans="1:32" s="95" customFormat="1" ht="24" customHeight="1">
      <c r="L1175" s="253"/>
      <c r="M1175" s="253"/>
      <c r="N1175" s="205"/>
      <c r="O1175" s="205"/>
      <c r="P1175" s="243"/>
      <c r="Q1175" s="243"/>
      <c r="R1175" s="243"/>
      <c r="S1175" s="243"/>
      <c r="T1175" s="243"/>
      <c r="U1175" s="224"/>
      <c r="V1175" s="224"/>
      <c r="W1175" s="224"/>
      <c r="X1175" s="224"/>
      <c r="Y1175" s="224"/>
      <c r="Z1175" s="224"/>
      <c r="AA1175" s="224"/>
      <c r="AB1175" s="224"/>
      <c r="AC1175" s="224"/>
      <c r="AD1175" s="224"/>
      <c r="AE1175" s="224"/>
      <c r="AF1175" s="224"/>
    </row>
    <row r="1176" spans="1:32" s="95" customFormat="1" ht="24" customHeight="1">
      <c r="E1176" s="98"/>
      <c r="F1176" s="98"/>
      <c r="G1176" s="98"/>
      <c r="H1176" s="98"/>
      <c r="I1176" s="641" t="s">
        <v>585</v>
      </c>
      <c r="J1176" s="641"/>
      <c r="K1176" s="95" t="s">
        <v>551</v>
      </c>
      <c r="L1176" s="487">
        <f>L71+L97+L125+L159+L187+L644+L753+L892+L922+L226+L458</f>
        <v>1370195</v>
      </c>
      <c r="M1176" s="487">
        <f>M71+M97+M125+M159+M187+M644+M753+M892+M922+M226+M458</f>
        <v>1402488</v>
      </c>
      <c r="N1176" s="475">
        <f>N71+N97+N125+N159+N187+N644+N753+N892+N922+N226+N458</f>
        <v>1515545</v>
      </c>
      <c r="O1176" s="475">
        <f>O71+O97+O125+O159+O187+O644+O753+O892+O922+O226+O458</f>
        <v>1357046</v>
      </c>
      <c r="P1176" s="487">
        <f>P71+P97+P125+P159+P187+P644+P753+P892+P922+P226+P458</f>
        <v>1485462</v>
      </c>
      <c r="Q1176" s="487">
        <f>Q71+Q97+Q125+Q159+Q187+Q644+Q753+Q892+Q922+Q226+Q458</f>
        <v>1620442</v>
      </c>
      <c r="R1176" s="487">
        <f>R71+R97+R125+R159+R187+R644+R753+R892+R922+R226+R458</f>
        <v>1746878</v>
      </c>
      <c r="S1176" s="487">
        <f>S71+S97+S125+S159+S187+S644+S753+S892+S922+S226+S458</f>
        <v>1883428</v>
      </c>
      <c r="T1176" s="487">
        <f>T71+T97+T125+T159+T187+T644+T753+T892+T922+T226+T458</f>
        <v>2030902</v>
      </c>
      <c r="U1176" s="224"/>
      <c r="V1176" s="224"/>
      <c r="W1176" s="224"/>
      <c r="X1176" s="224"/>
      <c r="Y1176" s="224"/>
      <c r="Z1176" s="224"/>
      <c r="AA1176" s="224"/>
      <c r="AB1176" s="224"/>
      <c r="AC1176" s="224"/>
      <c r="AD1176" s="224"/>
      <c r="AE1176" s="224"/>
      <c r="AF1176" s="224"/>
    </row>
    <row r="1177" spans="1:32" s="95" customFormat="1" ht="24" customHeight="1">
      <c r="J1177" s="119"/>
      <c r="L1177" s="253"/>
      <c r="M1177" s="253"/>
      <c r="N1177" s="199"/>
      <c r="O1177" s="199"/>
      <c r="P1177" s="243"/>
      <c r="Q1177" s="243"/>
      <c r="R1177" s="243"/>
      <c r="S1177" s="243"/>
      <c r="T1177" s="243"/>
      <c r="U1177" s="224"/>
      <c r="V1177" s="224"/>
      <c r="W1177" s="224"/>
      <c r="X1177" s="224"/>
      <c r="Y1177" s="224"/>
      <c r="Z1177" s="224"/>
      <c r="AA1177" s="224"/>
      <c r="AB1177" s="224"/>
      <c r="AC1177" s="224"/>
      <c r="AD1177" s="224"/>
      <c r="AE1177" s="224"/>
      <c r="AF1177" s="224"/>
    </row>
    <row r="1178" spans="1:32" s="95" customFormat="1" ht="24" customHeight="1">
      <c r="E1178" s="98"/>
      <c r="F1178" s="98"/>
      <c r="G1178" s="98"/>
      <c r="H1178" s="98"/>
      <c r="I1178" s="641" t="s">
        <v>585</v>
      </c>
      <c r="J1178" s="641"/>
      <c r="K1178" s="95" t="s">
        <v>552</v>
      </c>
      <c r="L1178" s="487">
        <f>L73+L99+L127+L161+L189+L646+L755+L894+L924+L227+L460</f>
        <v>98886</v>
      </c>
      <c r="M1178" s="487">
        <f>M73+M99+M127+M161+M189+M646+M755+M894+M924+M227+M460</f>
        <v>101167</v>
      </c>
      <c r="N1178" s="475">
        <f>N73+N99+N127+N161+N189+N646+N755+N894+N924+N227+N460</f>
        <v>97523</v>
      </c>
      <c r="O1178" s="475">
        <f>O73+O99+O127+O161+O189+O646+O755+O894+O924+O227+O460</f>
        <v>90206</v>
      </c>
      <c r="P1178" s="487">
        <f>P73+P99+P127+P161+P189+P646+P755+P894+P924+P227+P460</f>
        <v>103828</v>
      </c>
      <c r="Q1178" s="487">
        <f>Q73+Q99+Q127+Q161+Q189+Q646+Q755+Q894+Q924+Q227+Q460</f>
        <v>110362</v>
      </c>
      <c r="R1178" s="487">
        <f>R73+R99+R127+R161+R189+R646+R755+R894+R924+R227+R460</f>
        <v>115879</v>
      </c>
      <c r="S1178" s="487">
        <f>S73+S99+S127+S161+S189+S646+S755+S894+S924+S227+S460</f>
        <v>121675</v>
      </c>
      <c r="T1178" s="487">
        <f>T73+T99+T127+T161+T189+T646+T755+T894+T924+T227+T460</f>
        <v>127758</v>
      </c>
      <c r="U1178" s="224"/>
      <c r="V1178" s="224"/>
      <c r="W1178" s="224"/>
      <c r="X1178" s="224"/>
      <c r="Y1178" s="224"/>
      <c r="Z1178" s="224"/>
      <c r="AA1178" s="224"/>
      <c r="AB1178" s="224"/>
      <c r="AC1178" s="224"/>
      <c r="AD1178" s="224"/>
      <c r="AE1178" s="224"/>
      <c r="AF1178" s="224"/>
    </row>
    <row r="1179" spans="1:32" s="95" customFormat="1" ht="24" customHeight="1">
      <c r="J1179" s="119"/>
      <c r="L1179" s="253"/>
      <c r="M1179" s="253"/>
      <c r="N1179" s="199"/>
      <c r="O1179" s="199"/>
      <c r="P1179" s="243"/>
      <c r="Q1179" s="243"/>
      <c r="R1179" s="243"/>
      <c r="S1179" s="243"/>
      <c r="T1179" s="243"/>
      <c r="U1179" s="224"/>
      <c r="V1179" s="224"/>
      <c r="W1179" s="224"/>
      <c r="X1179" s="224"/>
      <c r="Y1179" s="224"/>
      <c r="Z1179" s="224"/>
      <c r="AA1179" s="224"/>
      <c r="AB1179" s="224"/>
      <c r="AC1179" s="224"/>
      <c r="AD1179" s="224"/>
      <c r="AE1179" s="224"/>
      <c r="AF1179" s="224"/>
    </row>
    <row r="1180" spans="1:32" s="95" customFormat="1" ht="24" customHeight="1">
      <c r="E1180" s="98"/>
      <c r="F1180" s="98"/>
      <c r="G1180" s="98"/>
      <c r="H1180" s="98"/>
      <c r="I1180" s="641" t="s">
        <v>585</v>
      </c>
      <c r="J1180" s="641"/>
      <c r="K1180" s="95" t="s">
        <v>553</v>
      </c>
      <c r="L1180" s="487">
        <f>L74+L100+L128+L162+L190+L647+L756+L895+L925+L228+L461</f>
        <v>14070</v>
      </c>
      <c r="M1180" s="487">
        <f>M74+M100+M128+M162+M190+M647+M756+M895+M925+M228+M461</f>
        <v>14440</v>
      </c>
      <c r="N1180" s="475">
        <f>N74+N100+N128+N162+N190+N647+N756+N895+N925+N228+N461</f>
        <v>15420</v>
      </c>
      <c r="O1180" s="475">
        <f>O74+O100+O128+O162+O190+O647+O756+O895+O925+O228+O461</f>
        <v>14720</v>
      </c>
      <c r="P1180" s="487">
        <f>P74+P100+P128+P162+P190+P647+P756+P895+P925+P228+P461</f>
        <v>15717</v>
      </c>
      <c r="Q1180" s="487">
        <f>Q74+Q100+Q128+Q162+Q190+Q647+Q756+Q895+Q925+Q228+Q461</f>
        <v>16375</v>
      </c>
      <c r="R1180" s="487">
        <f>R74+R100+R128+R162+R190+R647+R756+R895+R925+R228+R461</f>
        <v>16867</v>
      </c>
      <c r="S1180" s="487">
        <f>S74+S100+S128+S162+S190+S647+S756+S895+S925+S228+S461</f>
        <v>17372</v>
      </c>
      <c r="T1180" s="487">
        <f>T74+T100+T128+T162+T190+T647+T756+T895+T925+T228+T461</f>
        <v>17893</v>
      </c>
      <c r="U1180" s="224"/>
      <c r="V1180" s="224"/>
      <c r="W1180" s="224"/>
      <c r="X1180" s="224"/>
      <c r="Y1180" s="224"/>
      <c r="Z1180" s="224"/>
      <c r="AA1180" s="224"/>
      <c r="AB1180" s="224"/>
      <c r="AC1180" s="224"/>
      <c r="AD1180" s="224"/>
      <c r="AE1180" s="224"/>
      <c r="AF1180" s="224"/>
    </row>
    <row r="1181" spans="1:32" s="95" customFormat="1" ht="24" customHeight="1">
      <c r="I1181" s="119"/>
      <c r="J1181" s="119"/>
      <c r="L1181" s="305"/>
      <c r="M1181" s="305"/>
      <c r="N1181" s="306"/>
      <c r="O1181" s="306"/>
      <c r="P1181" s="305"/>
      <c r="Q1181" s="305"/>
      <c r="R1181" s="305"/>
      <c r="S1181" s="305"/>
      <c r="T1181" s="305"/>
      <c r="U1181" s="224"/>
      <c r="V1181" s="224"/>
      <c r="W1181" s="224"/>
      <c r="X1181" s="224"/>
      <c r="Y1181" s="224"/>
      <c r="Z1181" s="224"/>
      <c r="AA1181" s="224"/>
      <c r="AB1181" s="224"/>
      <c r="AC1181" s="224"/>
      <c r="AD1181" s="224"/>
      <c r="AE1181" s="224"/>
      <c r="AF1181" s="224"/>
    </row>
    <row r="1182" spans="1:32" s="95" customFormat="1" ht="24" customHeight="1">
      <c r="I1182" s="642" t="s">
        <v>543</v>
      </c>
      <c r="J1182" s="642"/>
      <c r="K1182" s="120" t="s">
        <v>551</v>
      </c>
      <c r="L1182" s="487">
        <f>L985</f>
        <v>68695</v>
      </c>
      <c r="M1182" s="487">
        <f>M985</f>
        <v>71184</v>
      </c>
      <c r="N1182" s="475">
        <f>N985</f>
        <v>76764</v>
      </c>
      <c r="O1182" s="475">
        <f>O985</f>
        <v>66215</v>
      </c>
      <c r="P1182" s="487">
        <f>P985</f>
        <v>105501</v>
      </c>
      <c r="Q1182" s="487">
        <f>Q985</f>
        <v>117593</v>
      </c>
      <c r="R1182" s="487">
        <f>R985</f>
        <v>127000</v>
      </c>
      <c r="S1182" s="487">
        <f>S985</f>
        <v>137160</v>
      </c>
      <c r="T1182" s="487">
        <f>T985</f>
        <v>148133</v>
      </c>
      <c r="U1182" s="224"/>
      <c r="V1182" s="224"/>
      <c r="W1182" s="224"/>
      <c r="X1182" s="224"/>
      <c r="Y1182" s="224"/>
      <c r="Z1182" s="224"/>
      <c r="AA1182" s="224"/>
      <c r="AB1182" s="224"/>
      <c r="AC1182" s="224"/>
      <c r="AD1182" s="224"/>
      <c r="AE1182" s="224"/>
      <c r="AF1182" s="224"/>
    </row>
    <row r="1183" spans="1:32" s="104" customFormat="1" ht="24" customHeight="1">
      <c r="I1183" s="105"/>
      <c r="J1183" s="105"/>
      <c r="K1183" s="95"/>
      <c r="L1183" s="244"/>
      <c r="M1183" s="244"/>
      <c r="N1183" s="182"/>
      <c r="O1183" s="182"/>
      <c r="P1183" s="244"/>
      <c r="Q1183" s="244"/>
      <c r="R1183" s="244"/>
      <c r="S1183" s="244"/>
      <c r="T1183" s="244"/>
      <c r="U1183" s="256"/>
      <c r="V1183" s="256"/>
      <c r="W1183" s="256"/>
      <c r="X1183" s="256"/>
      <c r="Y1183" s="256"/>
      <c r="Z1183" s="256"/>
      <c r="AA1183" s="256"/>
      <c r="AB1183" s="256"/>
      <c r="AC1183" s="256"/>
      <c r="AD1183" s="256"/>
      <c r="AE1183" s="256"/>
      <c r="AF1183" s="256"/>
    </row>
    <row r="1184" spans="1:32" s="104" customFormat="1" ht="24" customHeight="1">
      <c r="I1184" s="642" t="s">
        <v>543</v>
      </c>
      <c r="J1184" s="642"/>
      <c r="K1184" s="95" t="s">
        <v>552</v>
      </c>
      <c r="L1184" s="487">
        <f>L987</f>
        <v>6699</v>
      </c>
      <c r="M1184" s="487">
        <f>M987</f>
        <v>6987</v>
      </c>
      <c r="N1184" s="475">
        <f>N987</f>
        <v>6322</v>
      </c>
      <c r="O1184" s="475">
        <f>O987</f>
        <v>5977</v>
      </c>
      <c r="P1184" s="487">
        <f>P987</f>
        <v>7079</v>
      </c>
      <c r="Q1184" s="487">
        <f>Q987</f>
        <v>7715</v>
      </c>
      <c r="R1184" s="487">
        <f>R987</f>
        <v>8101</v>
      </c>
      <c r="S1184" s="487">
        <f>S987</f>
        <v>8506</v>
      </c>
      <c r="T1184" s="487">
        <f>T987</f>
        <v>8931</v>
      </c>
      <c r="U1184" s="256"/>
      <c r="V1184" s="256"/>
      <c r="W1184" s="256"/>
      <c r="X1184" s="256"/>
      <c r="Y1184" s="256"/>
      <c r="Z1184" s="256"/>
      <c r="AA1184" s="256"/>
      <c r="AB1184" s="256"/>
      <c r="AC1184" s="256"/>
      <c r="AD1184" s="256"/>
      <c r="AE1184" s="256"/>
      <c r="AF1184" s="256"/>
    </row>
    <row r="1185" spans="1:32" s="104" customFormat="1" ht="24" customHeight="1">
      <c r="I1185" s="105"/>
      <c r="J1185" s="105"/>
      <c r="K1185" s="95"/>
      <c r="L1185" s="243"/>
      <c r="M1185" s="243"/>
      <c r="N1185" s="199"/>
      <c r="O1185" s="199"/>
      <c r="P1185" s="243"/>
      <c r="Q1185" s="243"/>
      <c r="R1185" s="243"/>
      <c r="S1185" s="243"/>
      <c r="T1185" s="243"/>
      <c r="U1185" s="256"/>
      <c r="V1185" s="256"/>
      <c r="W1185" s="256"/>
      <c r="X1185" s="256"/>
      <c r="Y1185" s="256"/>
      <c r="Z1185" s="256"/>
      <c r="AA1185" s="256"/>
      <c r="AB1185" s="256"/>
      <c r="AC1185" s="256"/>
      <c r="AD1185" s="256"/>
      <c r="AE1185" s="256"/>
      <c r="AF1185" s="256"/>
    </row>
    <row r="1186" spans="1:32" s="104" customFormat="1" ht="24" customHeight="1">
      <c r="I1186" s="642" t="s">
        <v>543</v>
      </c>
      <c r="J1186" s="642"/>
      <c r="K1186" s="95" t="s">
        <v>553</v>
      </c>
      <c r="L1186" s="487">
        <f>L988</f>
        <v>973</v>
      </c>
      <c r="M1186" s="487">
        <f>M988</f>
        <v>1012</v>
      </c>
      <c r="N1186" s="475">
        <f>N988</f>
        <v>1012</v>
      </c>
      <c r="O1186" s="475">
        <f>O988</f>
        <v>974</v>
      </c>
      <c r="P1186" s="487">
        <f>P988</f>
        <v>1088</v>
      </c>
      <c r="Q1186" s="487">
        <f>Q988</f>
        <v>1162</v>
      </c>
      <c r="R1186" s="487">
        <f>R988</f>
        <v>1197</v>
      </c>
      <c r="S1186" s="487">
        <f>S988</f>
        <v>1233</v>
      </c>
      <c r="T1186" s="487">
        <f>T988</f>
        <v>1270</v>
      </c>
      <c r="U1186" s="256"/>
      <c r="V1186" s="256"/>
      <c r="W1186" s="256"/>
      <c r="X1186" s="256"/>
      <c r="Y1186" s="256"/>
      <c r="Z1186" s="256"/>
      <c r="AA1186" s="256"/>
      <c r="AB1186" s="256"/>
      <c r="AC1186" s="256"/>
      <c r="AD1186" s="256"/>
      <c r="AE1186" s="256"/>
      <c r="AF1186" s="256"/>
    </row>
    <row r="1187" spans="1:32" s="104" customFormat="1" ht="24" customHeight="1">
      <c r="I1187" s="105"/>
      <c r="J1187" s="105"/>
      <c r="L1187" s="244"/>
      <c r="M1187" s="244"/>
      <c r="N1187" s="182"/>
      <c r="O1187" s="182"/>
      <c r="P1187" s="244"/>
      <c r="Q1187" s="244"/>
      <c r="R1187" s="244"/>
      <c r="S1187" s="244"/>
      <c r="T1187" s="244"/>
      <c r="U1187" s="256"/>
      <c r="V1187" s="256"/>
      <c r="W1187" s="256"/>
      <c r="X1187" s="256"/>
      <c r="Y1187" s="256"/>
      <c r="Z1187" s="256"/>
      <c r="AA1187" s="256"/>
      <c r="AB1187" s="256"/>
      <c r="AC1187" s="256"/>
      <c r="AD1187" s="256"/>
      <c r="AE1187" s="256"/>
      <c r="AF1187" s="256"/>
    </row>
    <row r="1188" spans="1:32" s="132" customFormat="1" ht="24" customHeight="1">
      <c r="A1188" s="639" t="s">
        <v>850</v>
      </c>
      <c r="B1188" s="639"/>
      <c r="C1188" s="639"/>
      <c r="D1188" s="639"/>
      <c r="E1188" s="639"/>
      <c r="F1188" s="639"/>
      <c r="G1188" s="639"/>
      <c r="H1188" s="639"/>
      <c r="I1188" s="639"/>
      <c r="J1188" s="639"/>
      <c r="K1188" s="639"/>
      <c r="L1188" s="218"/>
      <c r="M1188" s="218"/>
      <c r="N1188" s="218"/>
      <c r="O1188" s="218"/>
      <c r="P1188" s="218"/>
      <c r="Q1188" s="215"/>
      <c r="R1188" s="215"/>
      <c r="S1188" s="215"/>
      <c r="T1188" s="215"/>
      <c r="U1188" s="230"/>
      <c r="V1188" s="230"/>
      <c r="W1188" s="230"/>
      <c r="X1188" s="230"/>
      <c r="Y1188" s="230"/>
      <c r="Z1188" s="230"/>
      <c r="AA1188" s="230"/>
      <c r="AB1188" s="230"/>
      <c r="AC1188" s="230"/>
      <c r="AD1188" s="230"/>
      <c r="AE1188" s="230"/>
      <c r="AF1188" s="230"/>
    </row>
    <row r="1189" spans="1:32" s="95" customFormat="1" ht="24" customHeight="1">
      <c r="I1189" s="119"/>
      <c r="J1189" s="119"/>
      <c r="K1189" s="95" t="s">
        <v>851</v>
      </c>
      <c r="L1189" s="487">
        <f>L9</f>
        <v>2191159</v>
      </c>
      <c r="M1189" s="487">
        <f>M9</f>
        <v>2123744</v>
      </c>
      <c r="N1189" s="475">
        <f>N9</f>
        <v>2107099</v>
      </c>
      <c r="O1189" s="475">
        <f>O9</f>
        <v>2100975</v>
      </c>
      <c r="P1189" s="487">
        <f>P9</f>
        <v>2091475</v>
      </c>
      <c r="Q1189" s="487">
        <f>Q9</f>
        <v>2076475</v>
      </c>
      <c r="R1189" s="487">
        <f>R9</f>
        <v>2086475</v>
      </c>
      <c r="S1189" s="487">
        <f>S9</f>
        <v>2101475</v>
      </c>
      <c r="T1189" s="487">
        <f>T9</f>
        <v>2141475</v>
      </c>
      <c r="U1189" s="224"/>
      <c r="V1189" s="224"/>
      <c r="W1189" s="224"/>
      <c r="X1189" s="224"/>
      <c r="Y1189" s="224"/>
      <c r="Z1189" s="224"/>
      <c r="AA1189" s="224"/>
      <c r="AB1189" s="224"/>
      <c r="AC1189" s="224"/>
      <c r="AD1189" s="224"/>
      <c r="AE1189" s="224"/>
      <c r="AF1189" s="224"/>
    </row>
    <row r="1190" spans="1:32" s="95" customFormat="1" ht="24" customHeight="1">
      <c r="I1190" s="119"/>
      <c r="J1190" s="119"/>
      <c r="K1190" s="95" t="s">
        <v>852</v>
      </c>
      <c r="L1190" s="296">
        <f>L10</f>
        <v>958476</v>
      </c>
      <c r="M1190" s="296">
        <f>M10</f>
        <v>1108182</v>
      </c>
      <c r="N1190" s="217">
        <f>N10</f>
        <v>1230604</v>
      </c>
      <c r="O1190" s="217">
        <f>O10</f>
        <v>1226938</v>
      </c>
      <c r="P1190" s="296">
        <f>P10</f>
        <v>1334771</v>
      </c>
      <c r="Q1190" s="296">
        <f>Q10</f>
        <v>1434771</v>
      </c>
      <c r="R1190" s="296">
        <f>R10</f>
        <v>1509771</v>
      </c>
      <c r="S1190" s="296">
        <f>S10</f>
        <v>1584771</v>
      </c>
      <c r="T1190" s="296">
        <f>T10</f>
        <v>1634771</v>
      </c>
      <c r="U1190" s="224"/>
      <c r="V1190" s="224"/>
      <c r="W1190" s="224"/>
      <c r="X1190" s="224"/>
      <c r="Y1190" s="224"/>
      <c r="Z1190" s="224"/>
      <c r="AA1190" s="224"/>
      <c r="AB1190" s="224"/>
      <c r="AC1190" s="224"/>
      <c r="AD1190" s="224"/>
      <c r="AE1190" s="224"/>
      <c r="AF1190" s="224"/>
    </row>
    <row r="1191" spans="1:32" s="95" customFormat="1" ht="15" customHeight="1">
      <c r="I1191" s="119"/>
      <c r="J1191" s="119"/>
      <c r="L1191" s="253"/>
      <c r="M1191" s="253"/>
      <c r="N1191" s="205"/>
      <c r="O1191" s="205"/>
      <c r="P1191" s="253"/>
      <c r="Q1191" s="253"/>
      <c r="R1191" s="253"/>
      <c r="S1191" s="253"/>
      <c r="T1191" s="253"/>
      <c r="U1191" s="224"/>
      <c r="V1191" s="224"/>
      <c r="W1191" s="224"/>
      <c r="X1191" s="224"/>
      <c r="Y1191" s="224"/>
      <c r="Z1191" s="224"/>
      <c r="AA1191" s="224"/>
      <c r="AB1191" s="224"/>
      <c r="AC1191" s="224"/>
      <c r="AD1191" s="224"/>
      <c r="AE1191" s="224"/>
      <c r="AF1191" s="224"/>
    </row>
    <row r="1192" spans="1:32" s="150" customFormat="1" ht="24" customHeight="1">
      <c r="I1192" s="173"/>
      <c r="J1192" s="173"/>
      <c r="K1192" s="150" t="s">
        <v>1197</v>
      </c>
      <c r="L1192" s="455">
        <f t="shared" ref="L1192:T1192" si="96">SUM(L1189:L1191)</f>
        <v>3149635</v>
      </c>
      <c r="M1192" s="455">
        <f t="shared" si="96"/>
        <v>3231926</v>
      </c>
      <c r="N1192" s="456">
        <f t="shared" si="96"/>
        <v>3337703</v>
      </c>
      <c r="O1192" s="456">
        <f t="shared" si="96"/>
        <v>3327913</v>
      </c>
      <c r="P1192" s="455">
        <f>SUM(P1189:P1191)</f>
        <v>3426246</v>
      </c>
      <c r="Q1192" s="455">
        <f t="shared" si="96"/>
        <v>3511246</v>
      </c>
      <c r="R1192" s="455">
        <f t="shared" si="96"/>
        <v>3596246</v>
      </c>
      <c r="S1192" s="455">
        <f t="shared" si="96"/>
        <v>3686246</v>
      </c>
      <c r="T1192" s="455">
        <f t="shared" si="96"/>
        <v>3776246</v>
      </c>
      <c r="U1192" s="307"/>
      <c r="V1192" s="307"/>
      <c r="W1192" s="307"/>
      <c r="X1192" s="307"/>
      <c r="Y1192" s="307"/>
      <c r="Z1192" s="307"/>
      <c r="AA1192" s="307"/>
      <c r="AB1192" s="307"/>
      <c r="AC1192" s="307"/>
      <c r="AD1192" s="307"/>
      <c r="AE1192" s="307"/>
      <c r="AF1192" s="307"/>
    </row>
    <row r="1193" spans="1:32" s="116" customFormat="1" ht="24" customHeight="1">
      <c r="I1193" s="118"/>
      <c r="J1193" s="118"/>
      <c r="L1193" s="382">
        <f>(L1192-3024415)/3024415</f>
        <v>4.1403048192791003E-2</v>
      </c>
      <c r="M1193" s="263">
        <f>(M1192-L1192)/L1192</f>
        <v>2.6127154416305382E-2</v>
      </c>
      <c r="N1193" s="192">
        <f>(N1192-M1192)/M1192</f>
        <v>3.2728781537696101E-2</v>
      </c>
      <c r="O1193" s="192">
        <f>(O1192-M1192)/M1192</f>
        <v>2.9699628023661433E-2</v>
      </c>
      <c r="P1193" s="263">
        <f>(P1192-O1192)/O1192</f>
        <v>2.9547947918109638E-2</v>
      </c>
      <c r="Q1193" s="263">
        <f>(Q1192-P1192)/P1192</f>
        <v>2.480849302706227E-2</v>
      </c>
      <c r="R1193" s="263">
        <f>(R1192-Q1192)/Q1192</f>
        <v>2.4207930745951723E-2</v>
      </c>
      <c r="S1193" s="263">
        <f>(S1192-R1192)/R1192</f>
        <v>2.5026096657458918E-2</v>
      </c>
      <c r="T1193" s="263">
        <f>(T1192-S1192)/S1192</f>
        <v>2.4415082444307842E-2</v>
      </c>
      <c r="U1193" s="308"/>
      <c r="V1193" s="308"/>
      <c r="W1193" s="308"/>
      <c r="X1193" s="308"/>
      <c r="Y1193" s="308"/>
      <c r="Z1193" s="308"/>
      <c r="AA1193" s="308"/>
      <c r="AB1193" s="308"/>
      <c r="AC1193" s="308"/>
      <c r="AD1193" s="308"/>
      <c r="AE1193" s="308"/>
      <c r="AF1193" s="308"/>
    </row>
    <row r="1194" spans="1:32" s="116" customFormat="1" ht="24" customHeight="1">
      <c r="I1194" s="118"/>
      <c r="J1194" s="118"/>
      <c r="L1194" s="309"/>
      <c r="M1194" s="309"/>
      <c r="N1194" s="310"/>
      <c r="O1194" s="310"/>
      <c r="P1194" s="309"/>
      <c r="Q1194" s="309"/>
      <c r="R1194" s="309"/>
      <c r="S1194" s="309"/>
      <c r="T1194" s="309"/>
      <c r="U1194" s="308"/>
      <c r="V1194" s="308"/>
      <c r="W1194" s="308"/>
      <c r="X1194" s="308"/>
      <c r="Y1194" s="308"/>
      <c r="Z1194" s="308"/>
      <c r="AA1194" s="308"/>
      <c r="AB1194" s="308"/>
      <c r="AC1194" s="308"/>
      <c r="AD1194" s="308"/>
      <c r="AE1194" s="308"/>
      <c r="AF1194" s="308"/>
    </row>
    <row r="1195" spans="1:32" s="95" customFormat="1" ht="24" customHeight="1">
      <c r="F1195" s="155"/>
      <c r="G1195" s="155"/>
      <c r="H1195" s="155"/>
      <c r="I1195" s="155"/>
      <c r="J1195" s="155"/>
      <c r="K1195" s="155" t="s">
        <v>486</v>
      </c>
      <c r="L1195" s="487">
        <f>L960</f>
        <v>669065</v>
      </c>
      <c r="M1195" s="487">
        <f>M960</f>
        <v>702716</v>
      </c>
      <c r="N1195" s="475">
        <f>N960</f>
        <v>739047</v>
      </c>
      <c r="O1195" s="475">
        <f>O960</f>
        <v>736883</v>
      </c>
      <c r="P1195" s="487">
        <f>P960</f>
        <v>776734</v>
      </c>
      <c r="Q1195" s="487">
        <f>Q960</f>
        <v>800036</v>
      </c>
      <c r="R1195" s="487">
        <f>R960</f>
        <v>824037</v>
      </c>
      <c r="S1195" s="487">
        <f>S960</f>
        <v>848758</v>
      </c>
      <c r="T1195" s="487">
        <f>T960</f>
        <v>874221</v>
      </c>
      <c r="U1195" s="224"/>
      <c r="V1195" s="224"/>
      <c r="W1195" s="224"/>
      <c r="X1195" s="224"/>
      <c r="Y1195" s="224"/>
      <c r="Z1195" s="224"/>
      <c r="AA1195" s="224"/>
      <c r="AB1195" s="224"/>
      <c r="AC1195" s="224"/>
      <c r="AD1195" s="224"/>
      <c r="AE1195" s="224"/>
      <c r="AF1195" s="224"/>
    </row>
    <row r="1196" spans="1:32" s="95" customFormat="1" ht="24" customHeight="1">
      <c r="F1196" s="155"/>
      <c r="G1196" s="155"/>
      <c r="H1196" s="155"/>
      <c r="I1196" s="155"/>
      <c r="J1196" s="155"/>
      <c r="K1196" s="155" t="s">
        <v>428</v>
      </c>
      <c r="L1196" s="311">
        <f>L961</f>
        <v>788022</v>
      </c>
      <c r="M1196" s="311">
        <f>M961</f>
        <v>794715</v>
      </c>
      <c r="N1196" s="312">
        <f>N961</f>
        <v>822953</v>
      </c>
      <c r="O1196" s="312">
        <f>O961</f>
        <v>824640</v>
      </c>
      <c r="P1196" s="311">
        <f>P961</f>
        <v>836024</v>
      </c>
      <c r="Q1196" s="311">
        <f>Q961</f>
        <v>843076</v>
      </c>
      <c r="R1196" s="311">
        <f>R961</f>
        <v>862416</v>
      </c>
      <c r="S1196" s="311">
        <f>S961</f>
        <v>859680</v>
      </c>
      <c r="T1196" s="311">
        <f>T961</f>
        <v>0</v>
      </c>
      <c r="U1196" s="224"/>
      <c r="V1196" s="224"/>
      <c r="W1196" s="224"/>
      <c r="X1196" s="224"/>
      <c r="Y1196" s="224"/>
      <c r="Z1196" s="224"/>
      <c r="AA1196" s="224"/>
      <c r="AB1196" s="224"/>
      <c r="AC1196" s="224"/>
      <c r="AD1196" s="224"/>
      <c r="AE1196" s="224"/>
      <c r="AF1196" s="224"/>
    </row>
    <row r="1197" spans="1:32" s="95" customFormat="1" ht="24" customHeight="1">
      <c r="F1197" s="155"/>
      <c r="G1197" s="155"/>
      <c r="H1197" s="155"/>
      <c r="I1197" s="155"/>
      <c r="J1197" s="155"/>
      <c r="K1197" s="156" t="s">
        <v>995</v>
      </c>
      <c r="L1197" s="455">
        <f>L1195+L1196</f>
        <v>1457087</v>
      </c>
      <c r="M1197" s="455">
        <f t="shared" ref="M1197:T1197" si="97">M1195+M1196</f>
        <v>1497431</v>
      </c>
      <c r="N1197" s="456">
        <f t="shared" si="97"/>
        <v>1562000</v>
      </c>
      <c r="O1197" s="456">
        <f t="shared" si="97"/>
        <v>1561523</v>
      </c>
      <c r="P1197" s="455">
        <f t="shared" si="97"/>
        <v>1612758</v>
      </c>
      <c r="Q1197" s="455">
        <f t="shared" si="97"/>
        <v>1643112</v>
      </c>
      <c r="R1197" s="455">
        <f t="shared" si="97"/>
        <v>1686453</v>
      </c>
      <c r="S1197" s="455">
        <f t="shared" si="97"/>
        <v>1708438</v>
      </c>
      <c r="T1197" s="455">
        <f t="shared" si="97"/>
        <v>874221</v>
      </c>
      <c r="U1197" s="224"/>
      <c r="V1197" s="224"/>
      <c r="W1197" s="224"/>
      <c r="X1197" s="224"/>
      <c r="Y1197" s="224"/>
      <c r="Z1197" s="224"/>
      <c r="AA1197" s="224"/>
      <c r="AB1197" s="224"/>
      <c r="AC1197" s="224"/>
      <c r="AD1197" s="224"/>
      <c r="AE1197" s="224"/>
      <c r="AF1197" s="224"/>
    </row>
    <row r="1198" spans="1:32" s="95" customFormat="1" ht="24" customHeight="1">
      <c r="F1198" s="155"/>
      <c r="G1198" s="155"/>
      <c r="H1198" s="155"/>
      <c r="I1198" s="155"/>
      <c r="J1198" s="155"/>
      <c r="K1198" s="156"/>
      <c r="L1198" s="314"/>
      <c r="M1198" s="314"/>
      <c r="N1198" s="315"/>
      <c r="O1198" s="315"/>
      <c r="P1198" s="314"/>
      <c r="Q1198" s="314"/>
      <c r="R1198" s="314"/>
      <c r="S1198" s="314"/>
      <c r="T1198" s="314"/>
      <c r="U1198" s="224"/>
      <c r="V1198" s="224"/>
      <c r="W1198" s="224"/>
      <c r="X1198" s="224"/>
      <c r="Y1198" s="224"/>
      <c r="Z1198" s="224"/>
      <c r="AA1198" s="224"/>
      <c r="AB1198" s="224"/>
      <c r="AC1198" s="224"/>
      <c r="AD1198" s="224"/>
      <c r="AE1198" s="224"/>
      <c r="AF1198" s="224"/>
    </row>
    <row r="1199" spans="1:32" s="95" customFormat="1" ht="24" customHeight="1">
      <c r="F1199" s="155"/>
      <c r="G1199" s="155"/>
      <c r="H1199" s="155"/>
      <c r="I1199" s="155"/>
      <c r="J1199" s="155"/>
      <c r="K1199" s="156" t="s">
        <v>1004</v>
      </c>
      <c r="L1199" s="492">
        <f>L280+L297</f>
        <v>29020</v>
      </c>
      <c r="M1199" s="492">
        <f>M280+M297</f>
        <v>31522</v>
      </c>
      <c r="N1199" s="512">
        <f>N280+N297</f>
        <v>36397</v>
      </c>
      <c r="O1199" s="512">
        <f>O280+O297</f>
        <v>36397</v>
      </c>
      <c r="P1199" s="492">
        <f>P280+P297</f>
        <v>40000</v>
      </c>
      <c r="Q1199" s="492">
        <f>Q280+Q297</f>
        <v>42500</v>
      </c>
      <c r="R1199" s="492">
        <f>R280+R297</f>
        <v>46000</v>
      </c>
      <c r="S1199" s="492">
        <f>S280+S297</f>
        <v>48500</v>
      </c>
      <c r="T1199" s="492">
        <f>T280+T297</f>
        <v>48500</v>
      </c>
      <c r="U1199" s="224"/>
      <c r="V1199" s="224"/>
      <c r="W1199" s="224"/>
      <c r="X1199" s="224"/>
      <c r="Y1199" s="224"/>
      <c r="Z1199" s="224"/>
      <c r="AA1199" s="224"/>
      <c r="AB1199" s="224"/>
      <c r="AC1199" s="224"/>
      <c r="AD1199" s="224"/>
      <c r="AE1199" s="224"/>
      <c r="AF1199" s="224"/>
    </row>
    <row r="1200" spans="1:32" s="95" customFormat="1" ht="24" customHeight="1">
      <c r="F1200" s="155"/>
      <c r="G1200" s="155"/>
      <c r="H1200" s="155"/>
      <c r="I1200" s="155"/>
      <c r="J1200" s="155"/>
      <c r="K1200" s="156"/>
      <c r="L1200" s="264">
        <f>(L1199-25953)/25953</f>
        <v>0.11817516279428197</v>
      </c>
      <c r="M1200" s="264">
        <f>(M1199-L1199)/L1199</f>
        <v>8.6216402481047547E-2</v>
      </c>
      <c r="N1200" s="316">
        <f>(N1199-M1199)/M1199</f>
        <v>0.15465389251951017</v>
      </c>
      <c r="O1200" s="316">
        <f>(O1199-M1199)/M1199</f>
        <v>0.15465389251951017</v>
      </c>
      <c r="P1200" s="264">
        <f>(P1199-O1199)/O1199</f>
        <v>9.8991675138060828E-2</v>
      </c>
      <c r="Q1200" s="264">
        <f>(Q1199-P1199)/P1199</f>
        <v>6.25E-2</v>
      </c>
      <c r="R1200" s="264">
        <v>0</v>
      </c>
      <c r="S1200" s="264">
        <v>0</v>
      </c>
      <c r="T1200" s="264">
        <v>0</v>
      </c>
      <c r="U1200" s="224"/>
      <c r="V1200" s="224"/>
      <c r="W1200" s="224"/>
      <c r="X1200" s="224"/>
      <c r="Y1200" s="224"/>
      <c r="Z1200" s="224"/>
      <c r="AA1200" s="224"/>
      <c r="AB1200" s="224"/>
      <c r="AC1200" s="224"/>
      <c r="AD1200" s="224"/>
      <c r="AE1200" s="224"/>
      <c r="AF1200" s="224"/>
    </row>
    <row r="1201" spans="1:32" s="95" customFormat="1" ht="24" customHeight="1">
      <c r="F1201" s="155"/>
      <c r="G1201" s="155"/>
      <c r="H1201" s="155"/>
      <c r="I1201" s="155"/>
      <c r="J1201" s="155"/>
      <c r="K1201" s="156"/>
      <c r="L1201" s="314"/>
      <c r="M1201" s="314"/>
      <c r="N1201" s="315"/>
      <c r="O1201" s="315"/>
      <c r="P1201" s="314"/>
      <c r="Q1201" s="314"/>
      <c r="R1201" s="314"/>
      <c r="S1201" s="314"/>
      <c r="T1201" s="314"/>
      <c r="U1201" s="224"/>
      <c r="V1201" s="224"/>
      <c r="W1201" s="224"/>
      <c r="X1201" s="224"/>
      <c r="Y1201" s="224"/>
      <c r="Z1201" s="224"/>
      <c r="AA1201" s="224"/>
      <c r="AB1201" s="224"/>
      <c r="AC1201" s="224"/>
      <c r="AD1201" s="224"/>
      <c r="AE1201" s="224"/>
      <c r="AF1201" s="224"/>
    </row>
    <row r="1202" spans="1:32" s="117" customFormat="1" ht="24" customHeight="1">
      <c r="A1202" s="639" t="s">
        <v>1138</v>
      </c>
      <c r="B1202" s="639"/>
      <c r="C1202" s="639"/>
      <c r="D1202" s="639"/>
      <c r="E1202" s="639"/>
      <c r="F1202" s="639"/>
      <c r="G1202" s="639"/>
      <c r="H1202" s="639"/>
      <c r="I1202" s="639"/>
      <c r="J1202" s="639"/>
      <c r="K1202" s="639"/>
      <c r="L1202" s="218"/>
      <c r="M1202" s="218"/>
      <c r="N1202" s="218"/>
      <c r="O1202" s="218"/>
      <c r="P1202" s="218"/>
      <c r="Q1202" s="215"/>
      <c r="R1202" s="215"/>
      <c r="S1202" s="215"/>
      <c r="T1202" s="215"/>
      <c r="U1202" s="261"/>
      <c r="V1202" s="261"/>
      <c r="W1202" s="261"/>
      <c r="X1202" s="261"/>
      <c r="Y1202" s="261"/>
      <c r="Z1202" s="261"/>
      <c r="AA1202" s="261"/>
      <c r="AB1202" s="261"/>
      <c r="AC1202" s="261"/>
      <c r="AD1202" s="261"/>
      <c r="AE1202" s="261"/>
      <c r="AF1202" s="261"/>
    </row>
    <row r="1203" spans="1:32" s="95" customFormat="1" ht="24" customHeight="1">
      <c r="F1203" s="155"/>
      <c r="G1203" s="155"/>
      <c r="H1203" s="155"/>
      <c r="I1203" s="155"/>
      <c r="J1203" s="155"/>
      <c r="K1203" s="164" t="s">
        <v>1005</v>
      </c>
      <c r="L1203" s="492">
        <f>L1055+L1078+L1101</f>
        <v>277335</v>
      </c>
      <c r="M1203" s="492">
        <f>M1055+M1078+M1101</f>
        <v>303814</v>
      </c>
      <c r="N1203" s="512">
        <f>N1055+N1078+N1101</f>
        <v>254965</v>
      </c>
      <c r="O1203" s="512">
        <f>O1055+O1078+O1101</f>
        <v>269441</v>
      </c>
      <c r="P1203" s="492">
        <f>P1055+P1078+P1101</f>
        <v>379253</v>
      </c>
      <c r="Q1203" s="492">
        <f>Q1055+Q1078+Q1101</f>
        <v>397741</v>
      </c>
      <c r="R1203" s="492">
        <f>R1055+R1078+R1101</f>
        <v>405809</v>
      </c>
      <c r="S1203" s="492">
        <f>S1055+S1078+S1101</f>
        <v>414080</v>
      </c>
      <c r="T1203" s="492">
        <f>T1055+T1078+T1101</f>
        <v>422557</v>
      </c>
      <c r="U1203" s="224"/>
      <c r="V1203" s="224"/>
      <c r="W1203" s="224"/>
      <c r="X1203" s="224"/>
      <c r="Y1203" s="224"/>
      <c r="Z1203" s="224"/>
      <c r="AA1203" s="224"/>
      <c r="AB1203" s="224"/>
      <c r="AC1203" s="224"/>
      <c r="AD1203" s="224"/>
      <c r="AE1203" s="224"/>
      <c r="AF1203" s="224"/>
    </row>
    <row r="1204" spans="1:32" s="95" customFormat="1" ht="24" customHeight="1">
      <c r="F1204" s="155"/>
      <c r="G1204" s="155"/>
      <c r="H1204" s="155"/>
      <c r="I1204" s="155"/>
      <c r="J1204" s="155"/>
      <c r="K1204" s="156"/>
      <c r="L1204" s="264">
        <f>(L1203-69322)/69322</f>
        <v>3.0006779954415626</v>
      </c>
      <c r="M1204" s="264">
        <f>(M1203-L1203)/L1203</f>
        <v>9.5476589683956226E-2</v>
      </c>
      <c r="N1204" s="316">
        <f>(N1203-M1203)/M1203</f>
        <v>-0.16078587556860446</v>
      </c>
      <c r="O1204" s="316">
        <f>(O1203-M1203)/M1203</f>
        <v>-0.11313830172408118</v>
      </c>
      <c r="P1204" s="264">
        <f>(P1203-O1203)/O1203</f>
        <v>0.40755490070182343</v>
      </c>
      <c r="Q1204" s="264">
        <f>(Q1203-P1203)/P1203</f>
        <v>4.8748460790026711E-2</v>
      </c>
      <c r="R1204" s="264">
        <v>0</v>
      </c>
      <c r="S1204" s="264">
        <v>0</v>
      </c>
      <c r="T1204" s="264">
        <v>0</v>
      </c>
      <c r="U1204" s="224"/>
      <c r="V1204" s="224"/>
      <c r="W1204" s="224"/>
      <c r="X1204" s="224"/>
      <c r="Y1204" s="224"/>
      <c r="Z1204" s="224"/>
      <c r="AA1204" s="224"/>
      <c r="AB1204" s="224"/>
      <c r="AC1204" s="224"/>
      <c r="AD1204" s="224"/>
      <c r="AE1204" s="224"/>
      <c r="AF1204" s="224"/>
    </row>
    <row r="1205" spans="1:32" s="95" customFormat="1" ht="24" customHeight="1">
      <c r="F1205" s="155"/>
      <c r="G1205" s="155"/>
      <c r="H1205" s="155"/>
      <c r="I1205" s="155"/>
      <c r="J1205" s="155"/>
      <c r="K1205" s="156"/>
      <c r="L1205" s="314"/>
      <c r="M1205" s="314"/>
      <c r="N1205" s="315"/>
      <c r="O1205" s="315"/>
      <c r="P1205" s="314"/>
      <c r="Q1205" s="314"/>
      <c r="R1205" s="314"/>
      <c r="S1205" s="314"/>
      <c r="T1205" s="314"/>
      <c r="U1205" s="224"/>
      <c r="V1205" s="224"/>
      <c r="W1205" s="224"/>
      <c r="X1205" s="224"/>
      <c r="Y1205" s="224"/>
      <c r="Z1205" s="224"/>
      <c r="AA1205" s="224"/>
      <c r="AB1205" s="224"/>
      <c r="AC1205" s="224"/>
      <c r="AD1205" s="224"/>
      <c r="AE1205" s="224"/>
      <c r="AF1205" s="224"/>
    </row>
    <row r="1206" spans="1:32" s="95" customFormat="1" ht="24" customHeight="1">
      <c r="F1206" s="155"/>
      <c r="G1206" s="155"/>
      <c r="H1206" s="155"/>
      <c r="I1206" s="155"/>
      <c r="J1206" s="155"/>
      <c r="K1206" s="156" t="s">
        <v>1006</v>
      </c>
      <c r="L1206" s="492">
        <f>L29</f>
        <v>128668</v>
      </c>
      <c r="M1206" s="492">
        <f>M29</f>
        <v>131199</v>
      </c>
      <c r="N1206" s="512">
        <f>N29</f>
        <v>130000</v>
      </c>
      <c r="O1206" s="512">
        <f>O29</f>
        <v>52363</v>
      </c>
      <c r="P1206" s="492">
        <f>P29</f>
        <v>54975</v>
      </c>
      <c r="Q1206" s="492">
        <f>Q29</f>
        <v>130000</v>
      </c>
      <c r="R1206" s="492">
        <f>R29</f>
        <v>130000</v>
      </c>
      <c r="S1206" s="492">
        <f>S29</f>
        <v>130000</v>
      </c>
      <c r="T1206" s="492">
        <f>T29</f>
        <v>130000</v>
      </c>
      <c r="U1206" s="224"/>
      <c r="V1206" s="224"/>
      <c r="W1206" s="224"/>
      <c r="X1206" s="224"/>
      <c r="Y1206" s="224"/>
      <c r="Z1206" s="224"/>
      <c r="AA1206" s="224"/>
      <c r="AB1206" s="224"/>
      <c r="AC1206" s="224"/>
      <c r="AD1206" s="224"/>
      <c r="AE1206" s="224"/>
      <c r="AF1206" s="224"/>
    </row>
    <row r="1207" spans="1:32" s="95" customFormat="1" ht="24" customHeight="1">
      <c r="F1207" s="155"/>
      <c r="G1207" s="155"/>
      <c r="H1207" s="155"/>
      <c r="I1207" s="155"/>
      <c r="J1207" s="155"/>
      <c r="K1207" s="156"/>
      <c r="L1207" s="264">
        <f>(L1206-171756)/171756</f>
        <v>-0.25086750972309557</v>
      </c>
      <c r="M1207" s="264">
        <f>(M1206-L1206)/L1206</f>
        <v>1.9670780613672396E-2</v>
      </c>
      <c r="N1207" s="316">
        <f>(N1206-M1206)/M1206</f>
        <v>-9.138789167600362E-3</v>
      </c>
      <c r="O1207" s="316">
        <f>(O1206-M1206)/M1206</f>
        <v>-0.60088872628602352</v>
      </c>
      <c r="P1207" s="264">
        <f>(P1206-O1206)/O1206</f>
        <v>4.9882550655997553E-2</v>
      </c>
      <c r="Q1207" s="264">
        <f>(Q1206-P1206)/P1206</f>
        <v>1.3647112323783539</v>
      </c>
      <c r="R1207" s="264">
        <v>0</v>
      </c>
      <c r="S1207" s="264">
        <v>0</v>
      </c>
      <c r="T1207" s="264">
        <v>0</v>
      </c>
      <c r="U1207" s="224"/>
      <c r="V1207" s="224"/>
      <c r="W1207" s="224"/>
      <c r="X1207" s="224"/>
      <c r="Y1207" s="224"/>
      <c r="Z1207" s="224"/>
      <c r="AA1207" s="224"/>
      <c r="AB1207" s="224"/>
      <c r="AC1207" s="224"/>
      <c r="AD1207" s="224"/>
      <c r="AE1207" s="224"/>
      <c r="AF1207" s="224"/>
    </row>
    <row r="1208" spans="1:32" s="95" customFormat="1" ht="24" customHeight="1">
      <c r="F1208" s="105"/>
      <c r="G1208" s="105"/>
      <c r="H1208" s="105"/>
      <c r="I1208" s="105"/>
      <c r="J1208" s="105"/>
      <c r="K1208" s="105"/>
      <c r="L1208" s="244"/>
      <c r="M1208" s="244"/>
      <c r="N1208" s="182"/>
      <c r="O1208" s="182"/>
      <c r="P1208" s="244"/>
      <c r="Q1208" s="244"/>
      <c r="R1208" s="244"/>
      <c r="S1208" s="244"/>
      <c r="T1208" s="244"/>
      <c r="U1208" s="224"/>
      <c r="V1208" s="224"/>
      <c r="W1208" s="224"/>
      <c r="X1208" s="224"/>
      <c r="Y1208" s="224"/>
      <c r="Z1208" s="224"/>
      <c r="AA1208" s="224"/>
      <c r="AB1208" s="224"/>
      <c r="AC1208" s="224"/>
      <c r="AD1208" s="224"/>
      <c r="AE1208" s="224"/>
      <c r="AF1208" s="224"/>
    </row>
    <row r="1209" spans="1:32" s="95" customFormat="1" ht="24" customHeight="1">
      <c r="A1209" s="99"/>
      <c r="F1209" s="105"/>
      <c r="G1209" s="105"/>
      <c r="H1209" s="105"/>
      <c r="I1209" s="105"/>
      <c r="J1209" s="105"/>
      <c r="K1209" s="105" t="s">
        <v>996</v>
      </c>
      <c r="L1209" s="493">
        <f>L1192+L1197+L1199+L1203+L1206</f>
        <v>5041745</v>
      </c>
      <c r="M1209" s="493">
        <f t="shared" ref="M1209:T1209" si="98">M1192+M1197+M1199+M1203+M1206</f>
        <v>5195892</v>
      </c>
      <c r="N1209" s="513">
        <f t="shared" si="98"/>
        <v>5321065</v>
      </c>
      <c r="O1209" s="513">
        <f t="shared" si="98"/>
        <v>5247637</v>
      </c>
      <c r="P1209" s="493">
        <f t="shared" si="98"/>
        <v>5513232</v>
      </c>
      <c r="Q1209" s="493">
        <f t="shared" si="98"/>
        <v>5724599</v>
      </c>
      <c r="R1209" s="493">
        <f t="shared" si="98"/>
        <v>5864508</v>
      </c>
      <c r="S1209" s="493">
        <f t="shared" si="98"/>
        <v>5987264</v>
      </c>
      <c r="T1209" s="493">
        <f t="shared" si="98"/>
        <v>5251524</v>
      </c>
      <c r="U1209" s="224"/>
      <c r="V1209" s="224"/>
      <c r="W1209" s="224"/>
      <c r="X1209" s="224"/>
      <c r="Y1209" s="224"/>
      <c r="Z1209" s="224"/>
      <c r="AA1209" s="224"/>
      <c r="AB1209" s="224"/>
      <c r="AC1209" s="224"/>
      <c r="AD1209" s="224"/>
      <c r="AE1209" s="224"/>
      <c r="AF1209" s="224"/>
    </row>
    <row r="1210" spans="1:32" s="95" customFormat="1" ht="24" customHeight="1">
      <c r="F1210" s="105"/>
      <c r="G1210" s="105"/>
      <c r="H1210" s="105"/>
      <c r="I1210" s="105"/>
      <c r="J1210" s="105"/>
      <c r="K1210" s="105"/>
      <c r="L1210" s="263">
        <f>(L1209-4856192)/4856192</f>
        <v>3.8209568320198214E-2</v>
      </c>
      <c r="M1210" s="263">
        <f>(M1209-L1209)/L1209</f>
        <v>3.0574136534076993E-2</v>
      </c>
      <c r="N1210" s="192">
        <f>(N1209-M1209)/M1209</f>
        <v>2.4090762471583319E-2</v>
      </c>
      <c r="O1210" s="192">
        <f>(O1209-M1209)/M1209</f>
        <v>9.9588290133821103E-3</v>
      </c>
      <c r="P1210" s="263">
        <f>(P1209-O1209)/O1209</f>
        <v>5.061230416661823E-2</v>
      </c>
      <c r="Q1210" s="263">
        <f>(Q1209-P1209)/P1209</f>
        <v>3.8338129068394004E-2</v>
      </c>
      <c r="R1210" s="263">
        <f>(R1209-Q1209)/Q1209</f>
        <v>2.443996513991635E-2</v>
      </c>
      <c r="S1210" s="263">
        <f>(S1209-R1209)/R1209</f>
        <v>2.0932020213801396E-2</v>
      </c>
      <c r="T1210" s="263">
        <f>(T1209-S1209)/S1209</f>
        <v>-0.12288417547647808</v>
      </c>
      <c r="U1210" s="224"/>
      <c r="V1210" s="224"/>
      <c r="W1210" s="224"/>
      <c r="X1210" s="224"/>
      <c r="Y1210" s="224"/>
      <c r="Z1210" s="224"/>
      <c r="AA1210" s="224"/>
      <c r="AB1210" s="224"/>
      <c r="AC1210" s="224"/>
      <c r="AD1210" s="224"/>
      <c r="AE1210" s="224"/>
      <c r="AF1210" s="224"/>
    </row>
    <row r="1211" spans="1:32" s="95" customFormat="1" ht="24" customHeight="1">
      <c r="F1211" s="105"/>
      <c r="G1211" s="105"/>
      <c r="H1211" s="105"/>
      <c r="I1211" s="105"/>
      <c r="J1211" s="105"/>
      <c r="K1211" s="105"/>
      <c r="L1211" s="263"/>
      <c r="M1211" s="263"/>
      <c r="N1211" s="192"/>
      <c r="O1211" s="306"/>
      <c r="P1211" s="263"/>
      <c r="Q1211" s="263"/>
      <c r="R1211" s="263"/>
      <c r="S1211" s="263"/>
      <c r="T1211" s="263"/>
      <c r="U1211" s="224"/>
      <c r="V1211" s="224"/>
      <c r="W1211" s="224"/>
      <c r="X1211" s="224"/>
      <c r="Y1211" s="224"/>
      <c r="Z1211" s="224"/>
      <c r="AA1211" s="224"/>
      <c r="AB1211" s="224"/>
      <c r="AC1211" s="224"/>
      <c r="AD1211" s="224"/>
      <c r="AE1211" s="224"/>
      <c r="AF1211" s="224"/>
    </row>
    <row r="1212" spans="1:32" s="95" customFormat="1" ht="24" customHeight="1">
      <c r="F1212" s="647" t="s">
        <v>1193</v>
      </c>
      <c r="G1212" s="647"/>
      <c r="H1212" s="647"/>
      <c r="I1212" s="647"/>
      <c r="J1212" s="647"/>
      <c r="K1212" s="647"/>
      <c r="L1212" s="494">
        <f>L1213+L1214</f>
        <v>4595131</v>
      </c>
      <c r="M1212" s="494">
        <f t="shared" ref="M1212:T1212" si="99">M1213+M1214</f>
        <v>4856405</v>
      </c>
      <c r="N1212" s="514">
        <f t="shared" si="99"/>
        <v>4742902</v>
      </c>
      <c r="O1212" s="514">
        <f t="shared" si="99"/>
        <v>4742902</v>
      </c>
      <c r="P1212" s="494">
        <f>P1213+P1214</f>
        <v>4404851</v>
      </c>
      <c r="Q1212" s="494">
        <f t="shared" si="99"/>
        <v>4488827</v>
      </c>
      <c r="R1212" s="494">
        <f t="shared" si="99"/>
        <v>3049959</v>
      </c>
      <c r="S1212" s="494">
        <f t="shared" si="99"/>
        <v>4056958</v>
      </c>
      <c r="T1212" s="494">
        <f t="shared" si="99"/>
        <v>3874383</v>
      </c>
      <c r="U1212" s="224"/>
      <c r="V1212" s="224"/>
      <c r="W1212" s="224"/>
      <c r="X1212" s="224"/>
      <c r="Y1212" s="224"/>
      <c r="Z1212" s="224"/>
      <c r="AA1212" s="224"/>
      <c r="AB1212" s="224"/>
      <c r="AC1212" s="224"/>
      <c r="AD1212" s="224"/>
      <c r="AE1212" s="224"/>
      <c r="AF1212" s="224"/>
    </row>
    <row r="1213" spans="1:32" s="95" customFormat="1" ht="24" customHeight="1">
      <c r="F1213" s="643" t="s">
        <v>899</v>
      </c>
      <c r="G1213" s="643"/>
      <c r="H1213" s="643"/>
      <c r="I1213" s="643"/>
      <c r="J1213" s="643"/>
      <c r="K1213" s="643"/>
      <c r="L1213" s="239">
        <f>L415+L418+L549+L566+L708+L702+L705+L797+L800+L803+L806+L1067+L696+L606+L1090+L1064+L699+L471+L474</f>
        <v>3465452</v>
      </c>
      <c r="M1213" s="239">
        <f>M415+M418+M549+M566+M708+M702+M705+M797+M800+M803+M806+M1067+M696+M606+M1090+M1064+M699+M471+M474</f>
        <v>3856504</v>
      </c>
      <c r="N1213" s="317">
        <f>N415+N418+N549+N566+N708+N702+N705+N797+N800+N803+N806+N1067+N696+N606+N1090+N1064+N699+N471+N474</f>
        <v>3890279</v>
      </c>
      <c r="O1213" s="317">
        <f>O415+O418+O549+O566+O708+O702+O705+O797+O800+O803+O806+O1067+O696+O606+O1090+O1064+O699+O471+O474</f>
        <v>3890279</v>
      </c>
      <c r="P1213" s="239">
        <f>P415+P418+P549+P566+P708+P702+P705+P797+P800+P803+P806+P1067+P696+P606+P1090+P1064+P699+P471+P474</f>
        <v>3544947</v>
      </c>
      <c r="Q1213" s="239">
        <f>Q415+Q418+Q549+Q566+Q708+Q702+Q705+Q797+Q800+Q803+Q806+Q1067+Q696+Q606+Q1090+Q1064+Q699+Q471+Q474</f>
        <v>3617707</v>
      </c>
      <c r="R1213" s="239">
        <f>R415+R418+R549+R566+R708+R702+R705+R797+R800+R803+R806+R1067+R696+R606+R1090+R1064+R699+R471+R474</f>
        <v>2307586</v>
      </c>
      <c r="S1213" s="239">
        <f>S415+S418+S549+S566+S708+S702+S705+S797+S800+S803+S806+S1067+S696+S606+S1090+S1064+S699+S471+S474</f>
        <v>2667582</v>
      </c>
      <c r="T1213" s="239">
        <f>T415+T418+T549+T566+T708+T702+T705+T797+T800+T803+T806+T1067+T696+T606+T1090+T1064+T699+T471+T474</f>
        <v>2805076</v>
      </c>
      <c r="U1213" s="224"/>
      <c r="V1213" s="224"/>
      <c r="W1213" s="224"/>
      <c r="X1213" s="224"/>
      <c r="Y1213" s="224"/>
      <c r="Z1213" s="224"/>
      <c r="AA1213" s="224"/>
      <c r="AB1213" s="224"/>
      <c r="AC1213" s="224"/>
      <c r="AD1213" s="224"/>
      <c r="AE1213" s="224"/>
      <c r="AF1213" s="224"/>
    </row>
    <row r="1214" spans="1:32" s="95" customFormat="1" ht="24" customHeight="1">
      <c r="F1214" s="643" t="s">
        <v>900</v>
      </c>
      <c r="G1214" s="643"/>
      <c r="H1214" s="643"/>
      <c r="I1214" s="643"/>
      <c r="J1214" s="643"/>
      <c r="K1214" s="643"/>
      <c r="L1214" s="239">
        <f>L416+L550+L567+L709+L703+L706+L798+L801+L804+L807+L1068+L697+L607+L1091+L1065+L700+L472+L475</f>
        <v>1129679</v>
      </c>
      <c r="M1214" s="239">
        <f>M416+M550+M567+M709+M703+M706+M798+M801+M804+M807+M1068+M697+M607+M1091+M1065+M700+M472+M475</f>
        <v>999901</v>
      </c>
      <c r="N1214" s="317">
        <f>N416+N550+N567+N709+N703+N706+N798+N801+N804+N807+N1068+N697+N607+N1091+N1065+N700+N472+N475</f>
        <v>852623</v>
      </c>
      <c r="O1214" s="317">
        <f>O416+O550+O567+O709+O703+O706+O798+O801+O804+O807+O1068+O697+O607+O1091+O1065+O700+O472+O475</f>
        <v>852623</v>
      </c>
      <c r="P1214" s="239">
        <f>P416+P550+P567+P709+P703+P706+P798+P801+P804+P807+P1068+P697+P607+P1091+P1065+P700+P472+P475</f>
        <v>859904</v>
      </c>
      <c r="Q1214" s="239">
        <f>Q416+Q550+Q567+Q709+Q703+Q706+Q798+Q801+Q804+Q807+Q1068+Q697+Q607+Q1091+Q1065+Q700+Q472+Q475</f>
        <v>871120</v>
      </c>
      <c r="R1214" s="239">
        <f>R416+R550+R567+R709+R703+R706+R798+R801+R804+R807+R1068+R697+R607+R1091+R1065+R700+R472+R475</f>
        <v>742373</v>
      </c>
      <c r="S1214" s="239">
        <f>S416+S550+S567+S709+S703+S706+S798+S801+S804+S807+S1068+S697+S607+S1091+S1065+S700+S472+S475</f>
        <v>1389376</v>
      </c>
      <c r="T1214" s="239">
        <f>T416+T550+T567+T709+T703+T706+T798+T801+T804+T807+T1068+T697+T607+T1091+T1065+T700+T472+T475</f>
        <v>1069307</v>
      </c>
      <c r="U1214" s="224"/>
      <c r="V1214" s="224"/>
      <c r="W1214" s="224"/>
      <c r="X1214" s="224"/>
      <c r="Y1214" s="224"/>
      <c r="Z1214" s="224"/>
      <c r="AA1214" s="224"/>
      <c r="AB1214" s="224"/>
      <c r="AC1214" s="224"/>
      <c r="AD1214" s="224"/>
      <c r="AE1214" s="224"/>
      <c r="AF1214" s="224"/>
    </row>
    <row r="1215" spans="1:32" s="95" customFormat="1" ht="24" customHeight="1">
      <c r="F1215" s="153"/>
      <c r="G1215" s="153"/>
      <c r="H1215" s="153"/>
      <c r="I1215" s="153"/>
      <c r="J1215" s="153"/>
      <c r="K1215" s="153"/>
      <c r="L1215" s="239"/>
      <c r="M1215" s="239"/>
      <c r="N1215" s="317"/>
      <c r="O1215" s="317"/>
      <c r="P1215" s="239"/>
      <c r="Q1215" s="239"/>
      <c r="R1215" s="239"/>
      <c r="S1215" s="239"/>
      <c r="T1215" s="239"/>
      <c r="U1215" s="224"/>
      <c r="V1215" s="224"/>
      <c r="W1215" s="224"/>
      <c r="X1215" s="224"/>
      <c r="Y1215" s="224"/>
      <c r="Z1215" s="224"/>
      <c r="AA1215" s="224"/>
      <c r="AB1215" s="224"/>
      <c r="AC1215" s="224"/>
      <c r="AD1215" s="224"/>
      <c r="AE1215" s="224"/>
      <c r="AF1215" s="224"/>
    </row>
    <row r="1216" spans="1:32" s="95" customFormat="1" ht="24" customHeight="1">
      <c r="L1216" s="243"/>
      <c r="M1216" s="243"/>
      <c r="N1216" s="199"/>
      <c r="O1216" s="199"/>
      <c r="P1216" s="243"/>
      <c r="Q1216" s="243"/>
      <c r="R1216" s="243"/>
      <c r="S1216" s="243"/>
      <c r="T1216" s="243"/>
      <c r="U1216" s="224"/>
      <c r="V1216" s="224"/>
      <c r="W1216" s="224"/>
      <c r="X1216" s="224"/>
      <c r="Y1216" s="224"/>
      <c r="Z1216" s="224"/>
      <c r="AA1216" s="224"/>
      <c r="AB1216" s="224"/>
      <c r="AC1216" s="224"/>
      <c r="AD1216" s="224"/>
      <c r="AE1216" s="224"/>
      <c r="AF1216" s="224"/>
    </row>
    <row r="1217" spans="1:32" s="1" customFormat="1" ht="24" customHeight="1">
      <c r="G1217" s="6" t="s">
        <v>853</v>
      </c>
      <c r="H1217" s="145"/>
      <c r="I1217" s="145"/>
      <c r="J1217" s="145"/>
      <c r="L1217" s="457">
        <f>L37+L343</f>
        <v>477701</v>
      </c>
      <c r="M1217" s="457">
        <f>M37+M343</f>
        <v>435021</v>
      </c>
      <c r="N1217" s="454">
        <f>N37+N343</f>
        <v>400000</v>
      </c>
      <c r="O1217" s="454">
        <f>O37+O343</f>
        <v>650000</v>
      </c>
      <c r="P1217" s="457">
        <f>P37+P343</f>
        <v>450000</v>
      </c>
      <c r="Q1217" s="457">
        <f>Q37+Q343</f>
        <v>400000</v>
      </c>
      <c r="R1217" s="457">
        <f>R37+R343</f>
        <v>400000</v>
      </c>
      <c r="S1217" s="457">
        <f>S37+S343</f>
        <v>400000</v>
      </c>
      <c r="T1217" s="457">
        <f>T37+T343</f>
        <v>400000</v>
      </c>
      <c r="U1217" s="295"/>
      <c r="V1217" s="295"/>
      <c r="W1217" s="295"/>
      <c r="X1217" s="295"/>
      <c r="Y1217" s="295"/>
      <c r="Z1217" s="295"/>
      <c r="AA1217" s="295"/>
      <c r="AB1217" s="295"/>
      <c r="AC1217" s="295"/>
      <c r="AD1217" s="295"/>
      <c r="AE1217" s="295"/>
      <c r="AF1217" s="295"/>
    </row>
    <row r="1218" spans="1:32" s="1" customFormat="1" ht="24" customHeight="1">
      <c r="G1218" s="6"/>
      <c r="H1218" s="145"/>
      <c r="I1218" s="145"/>
      <c r="J1218" s="145"/>
      <c r="L1218" s="249"/>
      <c r="M1218" s="249"/>
      <c r="N1218" s="184"/>
      <c r="O1218" s="184"/>
      <c r="P1218" s="249"/>
      <c r="Q1218" s="249"/>
      <c r="R1218" s="249"/>
      <c r="S1218" s="249"/>
      <c r="T1218" s="249"/>
      <c r="U1218" s="295"/>
      <c r="V1218" s="295"/>
      <c r="W1218" s="295"/>
      <c r="X1218" s="295"/>
      <c r="Y1218" s="295"/>
      <c r="Z1218" s="295"/>
      <c r="AA1218" s="295"/>
      <c r="AB1218" s="295"/>
      <c r="AC1218" s="295"/>
      <c r="AD1218" s="295"/>
      <c r="AE1218" s="295"/>
      <c r="AF1218" s="295"/>
    </row>
    <row r="1219" spans="1:32" s="134" customFormat="1" ht="24" customHeight="1">
      <c r="G1219" s="135"/>
      <c r="H1219" s="136"/>
      <c r="I1219" s="136"/>
      <c r="J1219" s="136"/>
      <c r="L1219" s="318"/>
      <c r="M1219" s="318"/>
      <c r="N1219" s="319"/>
      <c r="O1219" s="319"/>
      <c r="P1219" s="318"/>
      <c r="Q1219" s="318"/>
      <c r="R1219" s="318"/>
      <c r="S1219" s="318"/>
      <c r="T1219" s="318"/>
      <c r="U1219" s="281"/>
      <c r="V1219" s="281"/>
      <c r="W1219" s="281"/>
      <c r="X1219" s="281"/>
      <c r="Y1219" s="281"/>
      <c r="Z1219" s="281"/>
      <c r="AA1219" s="281"/>
      <c r="AB1219" s="281"/>
      <c r="AC1219" s="281"/>
      <c r="AD1219" s="281"/>
      <c r="AE1219" s="281"/>
      <c r="AF1219" s="281"/>
    </row>
    <row r="1220" spans="1:32" s="132" customFormat="1" ht="24" customHeight="1">
      <c r="A1220" s="639" t="s">
        <v>925</v>
      </c>
      <c r="B1220" s="639"/>
      <c r="C1220" s="639"/>
      <c r="D1220" s="639"/>
      <c r="E1220" s="639"/>
      <c r="F1220" s="639"/>
      <c r="G1220" s="639"/>
      <c r="H1220" s="639"/>
      <c r="I1220" s="639"/>
      <c r="J1220" s="639"/>
      <c r="K1220" s="639"/>
      <c r="L1220" s="304"/>
      <c r="M1220" s="304"/>
      <c r="N1220" s="304"/>
      <c r="O1220" s="304"/>
      <c r="P1220" s="304"/>
      <c r="Q1220" s="215"/>
      <c r="R1220" s="215"/>
      <c r="S1220" s="215"/>
      <c r="T1220" s="215"/>
      <c r="U1220" s="230"/>
      <c r="V1220" s="230"/>
      <c r="W1220" s="230"/>
      <c r="X1220" s="230"/>
      <c r="Y1220" s="230"/>
      <c r="Z1220" s="230"/>
      <c r="AA1220" s="230"/>
      <c r="AB1220" s="230"/>
      <c r="AC1220" s="230"/>
      <c r="AD1220" s="230"/>
      <c r="AE1220" s="230"/>
      <c r="AF1220" s="230"/>
    </row>
    <row r="1221" spans="1:32" s="95" customFormat="1" ht="24" customHeight="1">
      <c r="I1221" s="645" t="s">
        <v>585</v>
      </c>
      <c r="J1221" s="645"/>
      <c r="K1221" s="104" t="s">
        <v>606</v>
      </c>
      <c r="L1221" s="243"/>
      <c r="M1221" s="243"/>
      <c r="N1221" s="199"/>
      <c r="O1221" s="199"/>
      <c r="P1221" s="243"/>
      <c r="Q1221" s="243"/>
      <c r="R1221" s="243"/>
      <c r="S1221" s="243"/>
      <c r="T1221" s="243"/>
      <c r="U1221" s="224"/>
      <c r="V1221" s="224"/>
      <c r="W1221" s="224"/>
      <c r="X1221" s="224"/>
      <c r="Y1221" s="224"/>
      <c r="Z1221" s="224"/>
      <c r="AA1221" s="224"/>
      <c r="AB1221" s="224"/>
      <c r="AC1221" s="224"/>
      <c r="AD1221" s="224"/>
      <c r="AE1221" s="224"/>
      <c r="AF1221" s="224"/>
    </row>
    <row r="1222" spans="1:32" s="95" customFormat="1" ht="24" customHeight="1">
      <c r="K1222" s="95" t="s">
        <v>706</v>
      </c>
      <c r="L1222" s="487">
        <f>L68+L94+L115+L116+L117+L118+L156+L182+L639+L748+L887+L915+L455</f>
        <v>5860771</v>
      </c>
      <c r="M1222" s="487">
        <f>M68+M94+M115+M116+M117+M118+M156+M182+M639+M748+M887+M915+M455</f>
        <v>6413075</v>
      </c>
      <c r="N1222" s="475">
        <f>N68+N94+N115+N116+N117+N118+N156+N182+N639+N748+N887+N915+N455</f>
        <v>6849252</v>
      </c>
      <c r="O1222" s="475">
        <f>O68+O94+O115+O116+O117+O118+O156+O182+O639+O748+O887+O915+O455</f>
        <v>6371500</v>
      </c>
      <c r="P1222" s="487">
        <f>P68+P94+P115+P116+P117+P118+P156+P182+P639+P748+P887+P915+P455</f>
        <v>7114502</v>
      </c>
      <c r="Q1222" s="487">
        <f>Q68+Q94+Q115+Q116+Q117+Q118+Q156+Q182+Q639+Q748+Q887+Q915+Q455</f>
        <v>7326106</v>
      </c>
      <c r="R1222" s="487">
        <f>R68+R94+R115+R116+R117+R118+R156+R182+R639+R748+R887+R915+R455</f>
        <v>7509258</v>
      </c>
      <c r="S1222" s="487">
        <f>S68+S94+S115+S116+S117+S118+S156+S182+S639+S748+S887+S915+S455</f>
        <v>7734534</v>
      </c>
      <c r="T1222" s="487">
        <f>T68+T94+T115+T116+T117+T118+T156+T182+T639+T748+T887+T915+T455</f>
        <v>7966570</v>
      </c>
      <c r="U1222" s="224"/>
      <c r="V1222" s="224"/>
      <c r="W1222" s="224"/>
      <c r="X1222" s="224"/>
      <c r="Y1222" s="224"/>
      <c r="Z1222" s="224"/>
      <c r="AA1222" s="224"/>
      <c r="AB1222" s="224"/>
      <c r="AC1222" s="224"/>
      <c r="AD1222" s="224"/>
      <c r="AE1222" s="224"/>
      <c r="AF1222" s="224"/>
    </row>
    <row r="1223" spans="1:32" s="95" customFormat="1" ht="24" customHeight="1">
      <c r="K1223" s="95" t="s">
        <v>707</v>
      </c>
      <c r="L1223" s="243">
        <f>L121+L184+L641+L750+L889+L223</f>
        <v>131298</v>
      </c>
      <c r="M1223" s="243">
        <f>M121+M184+M641+M750+M889+M223</f>
        <v>136347</v>
      </c>
      <c r="N1223" s="199">
        <f>N121+N184+N641+N750+N889+N223</f>
        <v>159000</v>
      </c>
      <c r="O1223" s="199">
        <f>O121+O184+O641+O750+O889+O223</f>
        <v>154000</v>
      </c>
      <c r="P1223" s="243">
        <f>P121+P184+P641+P750+P889+P223</f>
        <v>161500</v>
      </c>
      <c r="Q1223" s="243">
        <f>Q121+Q184+Q641+Q750+Q889+Q223</f>
        <v>151500</v>
      </c>
      <c r="R1223" s="243">
        <f>R121+R184+R641+R750+R889+R223</f>
        <v>151500</v>
      </c>
      <c r="S1223" s="243">
        <f>S121+S184+S641+S750+S889+S223</f>
        <v>151500</v>
      </c>
      <c r="T1223" s="243">
        <f>T121+T184+T641+T750+T889+T223</f>
        <v>151500</v>
      </c>
      <c r="U1223" s="224"/>
      <c r="V1223" s="224"/>
      <c r="W1223" s="224"/>
      <c r="X1223" s="224"/>
      <c r="Y1223" s="224"/>
      <c r="Z1223" s="224"/>
      <c r="AA1223" s="224"/>
      <c r="AB1223" s="224"/>
      <c r="AC1223" s="224"/>
      <c r="AD1223" s="224"/>
      <c r="AE1223" s="224"/>
      <c r="AF1223" s="224"/>
    </row>
    <row r="1224" spans="1:32" s="95" customFormat="1" ht="24" customHeight="1">
      <c r="K1224" s="95" t="s">
        <v>708</v>
      </c>
      <c r="L1224" s="303">
        <f>L64+L65+L66+L67+L119+L120+L888+L917+L918+L919+L640+L916+L183+L749</f>
        <v>291683</v>
      </c>
      <c r="M1224" s="303">
        <f>M64+M65+M66+M67+M119+M120+M888+M917+M918+M919+M640+M916+M183+M749</f>
        <v>310430</v>
      </c>
      <c r="N1224" s="320">
        <f>N64+N65+N66+N67+N119+N120+N888+N917+N918+N919+N640+N916+N183+N749</f>
        <v>386500</v>
      </c>
      <c r="O1224" s="320">
        <f>O64+O65+O66+O67+O119+O120+O888+O917+O918+O919+O640+O916+O183+O749</f>
        <v>219000</v>
      </c>
      <c r="P1224" s="303">
        <f>P64+P65+P66+P67+P119+P120+P888+P917+P918+P919+P640+P916+P183+P749</f>
        <v>390160</v>
      </c>
      <c r="Q1224" s="303">
        <f>Q64+Q65+Q66+Q67+Q119+Q120+Q888+Q917+Q918+Q919+Q640+Q916+Q183+Q749</f>
        <v>389660</v>
      </c>
      <c r="R1224" s="303">
        <f>R64+R65+R66+R67+R119+R120+R888+R917+R918+R919+R640+R916+R183+R749</f>
        <v>424460</v>
      </c>
      <c r="S1224" s="303">
        <f>S64+S65+S66+S67+S119+S120+S888+S917+S918+S919+S640+S916+S183+S749</f>
        <v>427628</v>
      </c>
      <c r="T1224" s="303">
        <f>T64+T65+T66+T67+T119+T120+T888+T917+T918+T919+T640+T916+T183+T749</f>
        <v>430820</v>
      </c>
      <c r="U1224" s="224"/>
      <c r="V1224" s="224"/>
      <c r="W1224" s="224"/>
      <c r="X1224" s="224"/>
      <c r="Y1224" s="224"/>
      <c r="Z1224" s="224"/>
      <c r="AA1224" s="224"/>
      <c r="AB1224" s="224"/>
      <c r="AC1224" s="224"/>
      <c r="AD1224" s="224"/>
      <c r="AE1224" s="224"/>
      <c r="AF1224" s="224"/>
    </row>
    <row r="1225" spans="1:32" s="104" customFormat="1" ht="24" customHeight="1">
      <c r="K1225" s="104" t="s">
        <v>685</v>
      </c>
      <c r="L1225" s="455">
        <f t="shared" ref="L1225:T1225" si="100">SUM(L1222:L1224)</f>
        <v>6283752</v>
      </c>
      <c r="M1225" s="455">
        <f t="shared" si="100"/>
        <v>6859852</v>
      </c>
      <c r="N1225" s="456">
        <f t="shared" si="100"/>
        <v>7394752</v>
      </c>
      <c r="O1225" s="456">
        <f t="shared" si="100"/>
        <v>6744500</v>
      </c>
      <c r="P1225" s="455">
        <f t="shared" si="100"/>
        <v>7666162</v>
      </c>
      <c r="Q1225" s="455">
        <f t="shared" si="100"/>
        <v>7867266</v>
      </c>
      <c r="R1225" s="455">
        <f t="shared" si="100"/>
        <v>8085218</v>
      </c>
      <c r="S1225" s="455">
        <f t="shared" si="100"/>
        <v>8313662</v>
      </c>
      <c r="T1225" s="455">
        <f t="shared" si="100"/>
        <v>8548890</v>
      </c>
      <c r="U1225" s="256"/>
      <c r="V1225" s="256"/>
      <c r="W1225" s="256"/>
      <c r="X1225" s="256"/>
      <c r="Y1225" s="256"/>
      <c r="Z1225" s="256"/>
      <c r="AA1225" s="256"/>
      <c r="AB1225" s="256"/>
      <c r="AC1225" s="256"/>
      <c r="AD1225" s="256"/>
      <c r="AE1225" s="256"/>
      <c r="AF1225" s="256"/>
    </row>
    <row r="1226" spans="1:32" s="95" customFormat="1" ht="24" customHeight="1">
      <c r="L1226" s="243"/>
      <c r="M1226" s="243"/>
      <c r="N1226" s="199"/>
      <c r="O1226" s="199"/>
      <c r="P1226" s="243"/>
      <c r="Q1226" s="243"/>
      <c r="R1226" s="243"/>
      <c r="S1226" s="243"/>
      <c r="T1226" s="243"/>
      <c r="U1226" s="224"/>
      <c r="V1226" s="224"/>
      <c r="W1226" s="224"/>
      <c r="X1226" s="224"/>
      <c r="Y1226" s="224"/>
      <c r="Z1226" s="224"/>
      <c r="AA1226" s="224"/>
      <c r="AB1226" s="224"/>
      <c r="AC1226" s="224"/>
      <c r="AD1226" s="224"/>
      <c r="AE1226" s="224"/>
      <c r="AF1226" s="224"/>
    </row>
    <row r="1227" spans="1:32" s="95" customFormat="1" ht="24" customHeight="1">
      <c r="I1227" s="627" t="s">
        <v>586</v>
      </c>
      <c r="J1227" s="627"/>
      <c r="K1227" s="104" t="s">
        <v>606</v>
      </c>
      <c r="L1227" s="243"/>
      <c r="M1227" s="243"/>
      <c r="N1227" s="199"/>
      <c r="O1227" s="199"/>
      <c r="P1227" s="243"/>
      <c r="Q1227" s="243"/>
      <c r="R1227" s="243"/>
      <c r="S1227" s="243"/>
      <c r="T1227" s="243"/>
      <c r="U1227" s="224"/>
      <c r="V1227" s="224"/>
      <c r="W1227" s="224"/>
      <c r="X1227" s="224"/>
      <c r="Y1227" s="224"/>
      <c r="Z1227" s="224"/>
      <c r="AA1227" s="224"/>
      <c r="AB1227" s="224"/>
      <c r="AC1227" s="224"/>
      <c r="AD1227" s="224"/>
      <c r="AE1227" s="224"/>
      <c r="AF1227" s="224"/>
    </row>
    <row r="1228" spans="1:32" s="95" customFormat="1" ht="24" customHeight="1">
      <c r="K1228" s="95" t="s">
        <v>706</v>
      </c>
      <c r="L1228" s="487">
        <f>L981</f>
        <v>261231</v>
      </c>
      <c r="M1228" s="487">
        <f>M981</f>
        <v>275622</v>
      </c>
      <c r="N1228" s="475">
        <f>N981</f>
        <v>289742</v>
      </c>
      <c r="O1228" s="475">
        <f>O981</f>
        <v>280000</v>
      </c>
      <c r="P1228" s="487">
        <f>P981</f>
        <v>286470</v>
      </c>
      <c r="Q1228" s="487">
        <f>Q981</f>
        <v>299306</v>
      </c>
      <c r="R1228" s="487">
        <f>R981</f>
        <v>306789</v>
      </c>
      <c r="S1228" s="487">
        <f>S981</f>
        <v>315993</v>
      </c>
      <c r="T1228" s="487">
        <f>T981</f>
        <v>325473</v>
      </c>
      <c r="U1228" s="224"/>
      <c r="V1228" s="224"/>
      <c r="W1228" s="224"/>
      <c r="X1228" s="224"/>
      <c r="Y1228" s="224"/>
      <c r="Z1228" s="224"/>
      <c r="AA1228" s="224"/>
      <c r="AB1228" s="224"/>
      <c r="AC1228" s="224"/>
      <c r="AD1228" s="224"/>
      <c r="AE1228" s="224"/>
      <c r="AF1228" s="224"/>
    </row>
    <row r="1229" spans="1:32" s="95" customFormat="1" ht="24" customHeight="1">
      <c r="K1229" s="95" t="s">
        <v>708</v>
      </c>
      <c r="L1229" s="303">
        <f>L982</f>
        <v>165624</v>
      </c>
      <c r="M1229" s="303">
        <f>M982</f>
        <v>166497</v>
      </c>
      <c r="N1229" s="321">
        <f>N982</f>
        <v>190000</v>
      </c>
      <c r="O1229" s="321">
        <f>O982</f>
        <v>160000</v>
      </c>
      <c r="P1229" s="322">
        <f>P982</f>
        <v>195544</v>
      </c>
      <c r="Q1229" s="322">
        <f>Q982</f>
        <v>207439</v>
      </c>
      <c r="R1229" s="322">
        <f>R982</f>
        <v>219458</v>
      </c>
      <c r="S1229" s="322">
        <f>S982</f>
        <v>231810</v>
      </c>
      <c r="T1229" s="322">
        <f>T982</f>
        <v>242780</v>
      </c>
      <c r="U1229" s="224"/>
      <c r="V1229" s="224"/>
      <c r="W1229" s="224"/>
      <c r="X1229" s="224"/>
      <c r="Y1229" s="224"/>
      <c r="Z1229" s="224"/>
      <c r="AA1229" s="224"/>
      <c r="AB1229" s="224"/>
      <c r="AC1229" s="224"/>
      <c r="AD1229" s="224"/>
      <c r="AE1229" s="224"/>
      <c r="AF1229" s="224"/>
    </row>
    <row r="1230" spans="1:32" s="104" customFormat="1" ht="24" customHeight="1">
      <c r="K1230" s="104" t="s">
        <v>685</v>
      </c>
      <c r="L1230" s="455">
        <f t="shared" ref="L1230:T1230" si="101">SUM(L1228:L1229)</f>
        <v>426855</v>
      </c>
      <c r="M1230" s="455">
        <f t="shared" si="101"/>
        <v>442119</v>
      </c>
      <c r="N1230" s="456">
        <f t="shared" si="101"/>
        <v>479742</v>
      </c>
      <c r="O1230" s="456">
        <f t="shared" si="101"/>
        <v>440000</v>
      </c>
      <c r="P1230" s="455">
        <f t="shared" si="101"/>
        <v>482014</v>
      </c>
      <c r="Q1230" s="455">
        <f t="shared" si="101"/>
        <v>506745</v>
      </c>
      <c r="R1230" s="455">
        <f t="shared" si="101"/>
        <v>526247</v>
      </c>
      <c r="S1230" s="455">
        <f t="shared" si="101"/>
        <v>547803</v>
      </c>
      <c r="T1230" s="455">
        <f t="shared" si="101"/>
        <v>568253</v>
      </c>
      <c r="U1230" s="256"/>
      <c r="V1230" s="256"/>
      <c r="W1230" s="256"/>
      <c r="X1230" s="256"/>
      <c r="Y1230" s="256"/>
      <c r="Z1230" s="256"/>
      <c r="AA1230" s="256"/>
      <c r="AB1230" s="256"/>
      <c r="AC1230" s="256"/>
      <c r="AD1230" s="256"/>
      <c r="AE1230" s="256"/>
      <c r="AF1230" s="256"/>
    </row>
    <row r="1231" spans="1:32" s="95" customFormat="1" ht="24" customHeight="1">
      <c r="L1231" s="243"/>
      <c r="M1231" s="243"/>
      <c r="N1231" s="199"/>
      <c r="O1231" s="199"/>
      <c r="P1231" s="243"/>
      <c r="Q1231" s="243"/>
      <c r="R1231" s="243"/>
      <c r="S1231" s="243"/>
      <c r="T1231" s="243"/>
      <c r="U1231" s="224"/>
      <c r="V1231" s="224"/>
      <c r="W1231" s="224"/>
      <c r="X1231" s="224"/>
      <c r="Y1231" s="224"/>
      <c r="Z1231" s="224"/>
      <c r="AA1231" s="224"/>
      <c r="AB1231" s="224"/>
      <c r="AC1231" s="224"/>
      <c r="AD1231" s="224"/>
      <c r="AE1231" s="224"/>
      <c r="AF1231" s="224"/>
    </row>
    <row r="1232" spans="1:32" s="95" customFormat="1" ht="24" customHeight="1">
      <c r="I1232" s="627" t="s">
        <v>685</v>
      </c>
      <c r="J1232" s="627"/>
      <c r="K1232" s="104" t="s">
        <v>606</v>
      </c>
      <c r="L1232" s="243"/>
      <c r="M1232" s="243"/>
      <c r="N1232" s="199"/>
      <c r="O1232" s="199"/>
      <c r="P1232" s="243"/>
      <c r="Q1232" s="243"/>
      <c r="R1232" s="243"/>
      <c r="S1232" s="243"/>
      <c r="T1232" s="243"/>
      <c r="U1232" s="224"/>
      <c r="V1232" s="224"/>
      <c r="W1232" s="224"/>
      <c r="X1232" s="224"/>
      <c r="Y1232" s="224"/>
      <c r="Z1232" s="224"/>
      <c r="AA1232" s="224"/>
      <c r="AB1232" s="224"/>
      <c r="AC1232" s="224"/>
      <c r="AD1232" s="224"/>
      <c r="AE1232" s="224"/>
      <c r="AF1232" s="224"/>
    </row>
    <row r="1233" spans="1:32" s="95" customFormat="1" ht="24" customHeight="1">
      <c r="K1233" s="95" t="s">
        <v>706</v>
      </c>
      <c r="L1233" s="487">
        <f>L1222+L1228</f>
        <v>6122002</v>
      </c>
      <c r="M1233" s="487">
        <f>M1222+M1228</f>
        <v>6688697</v>
      </c>
      <c r="N1233" s="475">
        <f>N1222+N1228</f>
        <v>7138994</v>
      </c>
      <c r="O1233" s="475">
        <f>O1222+O1228</f>
        <v>6651500</v>
      </c>
      <c r="P1233" s="487">
        <f>P1222+P1228</f>
        <v>7400972</v>
      </c>
      <c r="Q1233" s="487">
        <f>Q1222+Q1228</f>
        <v>7625412</v>
      </c>
      <c r="R1233" s="487">
        <f>R1222+R1228</f>
        <v>7816047</v>
      </c>
      <c r="S1233" s="487">
        <f>S1222+S1228</f>
        <v>8050527</v>
      </c>
      <c r="T1233" s="487">
        <f>T1222+T1228</f>
        <v>8292043</v>
      </c>
      <c r="U1233" s="224"/>
      <c r="V1233" s="224"/>
      <c r="W1233" s="224"/>
      <c r="X1233" s="224"/>
      <c r="Y1233" s="224"/>
      <c r="Z1233" s="224"/>
      <c r="AA1233" s="224"/>
      <c r="AB1233" s="224"/>
      <c r="AC1233" s="224"/>
      <c r="AD1233" s="224"/>
      <c r="AE1233" s="224"/>
      <c r="AF1233" s="224"/>
    </row>
    <row r="1234" spans="1:32" s="95" customFormat="1" ht="24" customHeight="1">
      <c r="K1234" s="95" t="s">
        <v>707</v>
      </c>
      <c r="L1234" s="243">
        <f>L1223</f>
        <v>131298</v>
      </c>
      <c r="M1234" s="243">
        <f>M1223</f>
        <v>136347</v>
      </c>
      <c r="N1234" s="199">
        <f>N1223</f>
        <v>159000</v>
      </c>
      <c r="O1234" s="199">
        <f>O1223</f>
        <v>154000</v>
      </c>
      <c r="P1234" s="243">
        <f>P1223</f>
        <v>161500</v>
      </c>
      <c r="Q1234" s="243">
        <f>Q1223</f>
        <v>151500</v>
      </c>
      <c r="R1234" s="243">
        <f>R1223</f>
        <v>151500</v>
      </c>
      <c r="S1234" s="243">
        <f>S1223</f>
        <v>151500</v>
      </c>
      <c r="T1234" s="243">
        <f>T1223</f>
        <v>151500</v>
      </c>
      <c r="U1234" s="224"/>
      <c r="V1234" s="224"/>
      <c r="W1234" s="224"/>
      <c r="X1234" s="224"/>
      <c r="Y1234" s="224"/>
      <c r="Z1234" s="224"/>
      <c r="AA1234" s="224"/>
      <c r="AB1234" s="224"/>
      <c r="AC1234" s="224"/>
      <c r="AD1234" s="224"/>
      <c r="AE1234" s="224"/>
      <c r="AF1234" s="224"/>
    </row>
    <row r="1235" spans="1:32" s="95" customFormat="1" ht="24" customHeight="1">
      <c r="K1235" s="95" t="s">
        <v>708</v>
      </c>
      <c r="L1235" s="303">
        <f>L1224+L1229</f>
        <v>457307</v>
      </c>
      <c r="M1235" s="303">
        <f>M1224+M1229</f>
        <v>476927</v>
      </c>
      <c r="N1235" s="320">
        <f>N1224+N1229</f>
        <v>576500</v>
      </c>
      <c r="O1235" s="320">
        <f>O1224+O1229</f>
        <v>379000</v>
      </c>
      <c r="P1235" s="303">
        <f>P1224+P1229</f>
        <v>585704</v>
      </c>
      <c r="Q1235" s="303">
        <f>Q1224+Q1229</f>
        <v>597099</v>
      </c>
      <c r="R1235" s="303">
        <f>R1224+R1229</f>
        <v>643918</v>
      </c>
      <c r="S1235" s="303">
        <f>S1224+S1229</f>
        <v>659438</v>
      </c>
      <c r="T1235" s="303">
        <f>T1224+T1229</f>
        <v>673600</v>
      </c>
      <c r="U1235" s="224"/>
      <c r="V1235" s="224"/>
      <c r="W1235" s="224"/>
      <c r="X1235" s="224"/>
      <c r="Y1235" s="224"/>
      <c r="Z1235" s="224"/>
      <c r="AA1235" s="224"/>
      <c r="AB1235" s="224"/>
      <c r="AC1235" s="224"/>
      <c r="AD1235" s="224"/>
      <c r="AE1235" s="224"/>
      <c r="AF1235" s="224"/>
    </row>
    <row r="1236" spans="1:32" s="104" customFormat="1" ht="24" customHeight="1">
      <c r="K1236" s="104" t="s">
        <v>685</v>
      </c>
      <c r="L1236" s="455">
        <f t="shared" ref="L1236:T1236" si="102">SUM(L1233:L1235)</f>
        <v>6710607</v>
      </c>
      <c r="M1236" s="455">
        <f t="shared" si="102"/>
        <v>7301971</v>
      </c>
      <c r="N1236" s="456">
        <f t="shared" si="102"/>
        <v>7874494</v>
      </c>
      <c r="O1236" s="456">
        <f t="shared" si="102"/>
        <v>7184500</v>
      </c>
      <c r="P1236" s="455">
        <f t="shared" si="102"/>
        <v>8148176</v>
      </c>
      <c r="Q1236" s="455">
        <f t="shared" si="102"/>
        <v>8374011</v>
      </c>
      <c r="R1236" s="455">
        <f t="shared" si="102"/>
        <v>8611465</v>
      </c>
      <c r="S1236" s="455">
        <f t="shared" si="102"/>
        <v>8861465</v>
      </c>
      <c r="T1236" s="455">
        <f t="shared" si="102"/>
        <v>9117143</v>
      </c>
      <c r="U1236" s="256"/>
      <c r="V1236" s="256"/>
      <c r="W1236" s="256"/>
      <c r="X1236" s="256"/>
      <c r="Y1236" s="256"/>
      <c r="Z1236" s="256"/>
      <c r="AA1236" s="256"/>
      <c r="AB1236" s="256"/>
      <c r="AC1236" s="256"/>
      <c r="AD1236" s="256"/>
      <c r="AE1236" s="256"/>
      <c r="AF1236" s="256"/>
    </row>
    <row r="1237" spans="1:32" s="134" customFormat="1" ht="24" customHeight="1">
      <c r="L1237" s="323"/>
      <c r="M1237" s="323"/>
      <c r="N1237" s="324"/>
      <c r="O1237" s="324"/>
      <c r="P1237" s="323"/>
      <c r="Q1237" s="323"/>
      <c r="R1237" s="323"/>
      <c r="S1237" s="323"/>
      <c r="T1237" s="323"/>
      <c r="U1237" s="281"/>
      <c r="V1237" s="281"/>
      <c r="W1237" s="281"/>
      <c r="X1237" s="281"/>
      <c r="Y1237" s="281"/>
      <c r="Z1237" s="281"/>
      <c r="AA1237" s="281"/>
      <c r="AB1237" s="281"/>
      <c r="AC1237" s="281"/>
      <c r="AD1237" s="281"/>
      <c r="AE1237" s="281"/>
      <c r="AF1237" s="281"/>
    </row>
    <row r="1238" spans="1:32" s="132" customFormat="1" ht="24" customHeight="1">
      <c r="A1238" s="639" t="s">
        <v>978</v>
      </c>
      <c r="B1238" s="639"/>
      <c r="C1238" s="639"/>
      <c r="D1238" s="639"/>
      <c r="E1238" s="639"/>
      <c r="F1238" s="639"/>
      <c r="G1238" s="639"/>
      <c r="H1238" s="639"/>
      <c r="I1238" s="639"/>
      <c r="J1238" s="639"/>
      <c r="K1238" s="639"/>
      <c r="L1238" s="304"/>
      <c r="M1238" s="304"/>
      <c r="N1238" s="304"/>
      <c r="O1238" s="304"/>
      <c r="P1238" s="304"/>
      <c r="Q1238" s="215"/>
      <c r="R1238" s="215"/>
      <c r="S1238" s="215"/>
      <c r="T1238" s="215"/>
      <c r="U1238" s="230"/>
      <c r="V1238" s="230"/>
      <c r="W1238" s="230"/>
      <c r="X1238" s="230"/>
      <c r="Y1238" s="230"/>
      <c r="Z1238" s="230"/>
      <c r="AA1238" s="230"/>
      <c r="AB1238" s="230"/>
      <c r="AC1238" s="230"/>
      <c r="AD1238" s="230"/>
      <c r="AE1238" s="230"/>
      <c r="AF1238" s="230"/>
    </row>
    <row r="1239" spans="1:32" s="134" customFormat="1" ht="24" customHeight="1">
      <c r="I1239" s="645" t="s">
        <v>585</v>
      </c>
      <c r="J1239" s="645"/>
      <c r="K1239" s="104" t="s">
        <v>607</v>
      </c>
      <c r="L1239" s="323"/>
      <c r="M1239" s="323"/>
      <c r="N1239" s="324"/>
      <c r="O1239" s="324"/>
      <c r="P1239" s="323"/>
      <c r="Q1239" s="323"/>
      <c r="R1239" s="323"/>
      <c r="S1239" s="323"/>
      <c r="T1239" s="323"/>
      <c r="U1239" s="281"/>
      <c r="V1239" s="281"/>
      <c r="W1239" s="281"/>
      <c r="X1239" s="281"/>
      <c r="Y1239" s="281"/>
      <c r="Z1239" s="281"/>
      <c r="AA1239" s="281"/>
      <c r="AB1239" s="281"/>
      <c r="AC1239" s="281"/>
      <c r="AD1239" s="281"/>
      <c r="AE1239" s="281"/>
      <c r="AF1239" s="281"/>
    </row>
    <row r="1240" spans="1:32" s="134" customFormat="1" ht="24" customHeight="1">
      <c r="I1240" s="95"/>
      <c r="J1240" s="95"/>
      <c r="K1240" s="95" t="s">
        <v>979</v>
      </c>
      <c r="L1240" s="450">
        <f>L69+L95+L122+L157+L185+L642+L751+L890+L920+L456</f>
        <v>326130</v>
      </c>
      <c r="M1240" s="450">
        <f>M69+M95+M122+M157+M185+M642+M751+M890+M920+M456</f>
        <v>336965</v>
      </c>
      <c r="N1240" s="515">
        <f>N69+N95+N122+N157+N185+N642+N751+N890+N920+N456</f>
        <v>443872</v>
      </c>
      <c r="O1240" s="515">
        <f>O69+O95+O122+O157+O185+O642+O751+O890+O920+O456</f>
        <v>424421</v>
      </c>
      <c r="P1240" s="450">
        <f>P69+P95+P122+P157+P185+P642+P751+P890+P920+P456</f>
        <v>434047</v>
      </c>
      <c r="Q1240" s="450">
        <f>Q69+Q95+Q122+Q157+Q185+Q642+Q751+Q890+Q920+Q456</f>
        <v>477704</v>
      </c>
      <c r="R1240" s="450">
        <f>R69+R95+R122+R157+R185+R642+R751+R890+R920+R456</f>
        <v>501932</v>
      </c>
      <c r="S1240" s="450">
        <f>S69+S95+S122+S157+S185+S642+S751+S890+S920+S456</f>
        <v>528294</v>
      </c>
      <c r="T1240" s="450">
        <f>T69+T95+T122+T157+T185+T642+T751+T890+T920+T456</f>
        <v>543998</v>
      </c>
      <c r="U1240" s="281"/>
      <c r="V1240" s="281"/>
      <c r="W1240" s="281"/>
      <c r="X1240" s="281"/>
      <c r="Y1240" s="281"/>
      <c r="Z1240" s="281"/>
      <c r="AA1240" s="281"/>
      <c r="AB1240" s="281"/>
      <c r="AC1240" s="281"/>
      <c r="AD1240" s="281"/>
      <c r="AE1240" s="281"/>
      <c r="AF1240" s="281"/>
    </row>
    <row r="1241" spans="1:32" s="134" customFormat="1" ht="24" customHeight="1">
      <c r="I1241" s="95"/>
      <c r="J1241" s="95"/>
      <c r="K1241" s="95" t="s">
        <v>852</v>
      </c>
      <c r="L1241" s="239">
        <f>L123</f>
        <v>963361</v>
      </c>
      <c r="M1241" s="239">
        <f>M123</f>
        <v>1111484</v>
      </c>
      <c r="N1241" s="317">
        <f>N123</f>
        <v>1230604</v>
      </c>
      <c r="O1241" s="317">
        <f>O123</f>
        <v>1230604</v>
      </c>
      <c r="P1241" s="239">
        <f>P123</f>
        <v>1334771</v>
      </c>
      <c r="Q1241" s="239">
        <f>Q123</f>
        <v>1434771</v>
      </c>
      <c r="R1241" s="239">
        <f>R123</f>
        <v>1509771</v>
      </c>
      <c r="S1241" s="239">
        <f>S123</f>
        <v>1584771</v>
      </c>
      <c r="T1241" s="239">
        <f>T123</f>
        <v>1634771</v>
      </c>
      <c r="U1241" s="281"/>
      <c r="V1241" s="281"/>
      <c r="W1241" s="281"/>
      <c r="X1241" s="281"/>
      <c r="Y1241" s="281"/>
      <c r="Z1241" s="281"/>
      <c r="AA1241" s="281"/>
      <c r="AB1241" s="281"/>
      <c r="AC1241" s="281"/>
      <c r="AD1241" s="281"/>
      <c r="AE1241" s="281"/>
      <c r="AF1241" s="281"/>
    </row>
    <row r="1242" spans="1:32" s="134" customFormat="1" ht="24" customHeight="1">
      <c r="I1242" s="95"/>
      <c r="J1242" s="95"/>
      <c r="K1242" s="95" t="s">
        <v>980</v>
      </c>
      <c r="L1242" s="246">
        <f>L70+L96+L124+L158+L186+L643+L752+L891+L921+L457</f>
        <v>457541</v>
      </c>
      <c r="M1242" s="246">
        <f>M70+M96+M124+M158+M186+M643+M752+M891+M921+M457</f>
        <v>498202</v>
      </c>
      <c r="N1242" s="325">
        <f>N70+N96+N124+N158+N186+N643+N752+N891+N921+N457</f>
        <v>542671</v>
      </c>
      <c r="O1242" s="325">
        <f>O70+O96+O124+O158+O186+O643+O752+O891+O921+O457</f>
        <v>505901</v>
      </c>
      <c r="P1242" s="246">
        <f>P70+P96+P124+P158+P186+P643+P752+P891+P921+P457</f>
        <v>564677</v>
      </c>
      <c r="Q1242" s="246">
        <f>Q70+Q96+Q124+Q158+Q186+Q643+Q752+Q891+Q921+Q457</f>
        <v>582695</v>
      </c>
      <c r="R1242" s="246">
        <f>R70+R96+R124+R158+R186+R643+R752+R891+R921+R457</f>
        <v>597263</v>
      </c>
      <c r="S1242" s="246">
        <f>S70+S96+S124+S158+S186+S643+S752+S891+S921+S457</f>
        <v>615182</v>
      </c>
      <c r="T1242" s="246">
        <f>T70+T96+T124+T158+T186+T643+T752+T891+T921+T457</f>
        <v>633639</v>
      </c>
      <c r="U1242" s="281"/>
      <c r="V1242" s="281"/>
      <c r="W1242" s="281"/>
      <c r="X1242" s="281"/>
      <c r="Y1242" s="281"/>
      <c r="Z1242" s="281"/>
      <c r="AA1242" s="281"/>
      <c r="AB1242" s="281"/>
      <c r="AC1242" s="281"/>
      <c r="AD1242" s="281"/>
      <c r="AE1242" s="281"/>
      <c r="AF1242" s="281"/>
    </row>
    <row r="1243" spans="1:32" s="134" customFormat="1" ht="24" customHeight="1">
      <c r="I1243" s="104"/>
      <c r="J1243" s="104"/>
      <c r="K1243" s="104" t="s">
        <v>685</v>
      </c>
      <c r="L1243" s="457">
        <f>SUM(L1240:L1242)</f>
        <v>1747032</v>
      </c>
      <c r="M1243" s="457">
        <f t="shared" ref="M1243:T1243" si="103">SUM(M1240:M1242)</f>
        <v>1946651</v>
      </c>
      <c r="N1243" s="454">
        <f t="shared" si="103"/>
        <v>2217147</v>
      </c>
      <c r="O1243" s="454">
        <f t="shared" si="103"/>
        <v>2160926</v>
      </c>
      <c r="P1243" s="457">
        <f t="shared" si="103"/>
        <v>2333495</v>
      </c>
      <c r="Q1243" s="457">
        <f t="shared" si="103"/>
        <v>2495170</v>
      </c>
      <c r="R1243" s="457">
        <f t="shared" si="103"/>
        <v>2608966</v>
      </c>
      <c r="S1243" s="457">
        <f t="shared" si="103"/>
        <v>2728247</v>
      </c>
      <c r="T1243" s="457">
        <f t="shared" si="103"/>
        <v>2812408</v>
      </c>
      <c r="U1243" s="281"/>
      <c r="V1243" s="281"/>
      <c r="W1243" s="281"/>
      <c r="X1243" s="281"/>
      <c r="Y1243" s="281"/>
      <c r="Z1243" s="281"/>
      <c r="AA1243" s="281"/>
      <c r="AB1243" s="281"/>
      <c r="AC1243" s="281"/>
      <c r="AD1243" s="281"/>
      <c r="AE1243" s="281"/>
      <c r="AF1243" s="281"/>
    </row>
    <row r="1244" spans="1:32" s="134" customFormat="1" ht="24" customHeight="1">
      <c r="I1244" s="95"/>
      <c r="J1244" s="95"/>
      <c r="K1244" s="95"/>
      <c r="L1244" s="239"/>
      <c r="M1244" s="239"/>
      <c r="N1244" s="317"/>
      <c r="O1244" s="317"/>
      <c r="P1244" s="239"/>
      <c r="Q1244" s="239"/>
      <c r="R1244" s="239"/>
      <c r="S1244" s="239"/>
      <c r="T1244" s="239"/>
      <c r="U1244" s="281"/>
      <c r="V1244" s="281"/>
      <c r="W1244" s="281"/>
      <c r="X1244" s="281"/>
      <c r="Y1244" s="281"/>
      <c r="Z1244" s="281"/>
      <c r="AA1244" s="281"/>
      <c r="AB1244" s="281"/>
      <c r="AC1244" s="281"/>
      <c r="AD1244" s="281"/>
      <c r="AE1244" s="281"/>
      <c r="AF1244" s="281"/>
    </row>
    <row r="1245" spans="1:32" s="134" customFormat="1" ht="24" customHeight="1">
      <c r="I1245" s="645" t="s">
        <v>586</v>
      </c>
      <c r="J1245" s="645"/>
      <c r="K1245" s="104" t="s">
        <v>607</v>
      </c>
      <c r="L1245" s="239"/>
      <c r="M1245" s="239"/>
      <c r="N1245" s="317"/>
      <c r="O1245" s="317"/>
      <c r="P1245" s="239"/>
      <c r="Q1245" s="239"/>
      <c r="R1245" s="239"/>
      <c r="S1245" s="239"/>
      <c r="T1245" s="239"/>
      <c r="U1245" s="281"/>
      <c r="V1245" s="281"/>
      <c r="W1245" s="281"/>
      <c r="X1245" s="281"/>
      <c r="Y1245" s="281"/>
      <c r="Z1245" s="281"/>
      <c r="AA1245" s="281"/>
      <c r="AB1245" s="281"/>
      <c r="AC1245" s="281"/>
      <c r="AD1245" s="281"/>
      <c r="AE1245" s="281"/>
      <c r="AF1245" s="281"/>
    </row>
    <row r="1246" spans="1:32" s="134" customFormat="1" ht="24" customHeight="1">
      <c r="I1246" s="95"/>
      <c r="J1246" s="95"/>
      <c r="K1246" s="95" t="s">
        <v>979</v>
      </c>
      <c r="L1246" s="450">
        <f>L983</f>
        <v>26614</v>
      </c>
      <c r="M1246" s="450">
        <f>M983</f>
        <v>27240</v>
      </c>
      <c r="N1246" s="515">
        <f>N983</f>
        <v>32779</v>
      </c>
      <c r="O1246" s="515">
        <f>O983</f>
        <v>32779</v>
      </c>
      <c r="P1246" s="450">
        <f>P983</f>
        <v>32180</v>
      </c>
      <c r="Q1246" s="450">
        <f>Q983</f>
        <v>34271</v>
      </c>
      <c r="R1246" s="450">
        <f>R983</f>
        <v>36017</v>
      </c>
      <c r="S1246" s="450">
        <f>S983</f>
        <v>37919</v>
      </c>
      <c r="T1246" s="450">
        <f>T983</f>
        <v>39057</v>
      </c>
      <c r="U1246" s="281"/>
      <c r="V1246" s="281"/>
      <c r="W1246" s="281"/>
      <c r="X1246" s="281"/>
      <c r="Y1246" s="281"/>
      <c r="Z1246" s="281"/>
      <c r="AA1246" s="281"/>
      <c r="AB1246" s="281"/>
      <c r="AC1246" s="281"/>
      <c r="AD1246" s="281"/>
      <c r="AE1246" s="281"/>
      <c r="AF1246" s="281"/>
    </row>
    <row r="1247" spans="1:32" s="134" customFormat="1" ht="24" customHeight="1">
      <c r="I1247" s="95"/>
      <c r="J1247" s="95"/>
      <c r="K1247" s="95" t="s">
        <v>980</v>
      </c>
      <c r="L1247" s="246">
        <f>L984</f>
        <v>31983</v>
      </c>
      <c r="M1247" s="246">
        <f>M984</f>
        <v>33137</v>
      </c>
      <c r="N1247" s="325">
        <f>N984</f>
        <v>35952</v>
      </c>
      <c r="O1247" s="325">
        <f>O984</f>
        <v>33000</v>
      </c>
      <c r="P1247" s="246">
        <f>P984</f>
        <v>35685</v>
      </c>
      <c r="Q1247" s="246">
        <f>Q984</f>
        <v>38766</v>
      </c>
      <c r="R1247" s="246">
        <f>R984</f>
        <v>40258</v>
      </c>
      <c r="S1247" s="246">
        <f>S984</f>
        <v>41907</v>
      </c>
      <c r="T1247" s="246">
        <f>T984</f>
        <v>43471</v>
      </c>
      <c r="U1247" s="281"/>
      <c r="V1247" s="281"/>
      <c r="W1247" s="281"/>
      <c r="X1247" s="281"/>
      <c r="Y1247" s="281"/>
      <c r="Z1247" s="281"/>
      <c r="AA1247" s="281"/>
      <c r="AB1247" s="281"/>
      <c r="AC1247" s="281"/>
      <c r="AD1247" s="281"/>
      <c r="AE1247" s="281"/>
      <c r="AF1247" s="281"/>
    </row>
    <row r="1248" spans="1:32" s="134" customFormat="1" ht="24" customHeight="1">
      <c r="I1248" s="104"/>
      <c r="J1248" s="104"/>
      <c r="K1248" s="104" t="s">
        <v>685</v>
      </c>
      <c r="L1248" s="457">
        <f>SUM(L1246:L1247)</f>
        <v>58597</v>
      </c>
      <c r="M1248" s="457">
        <f t="shared" ref="M1248:T1248" si="104">SUM(M1246:M1247)</f>
        <v>60377</v>
      </c>
      <c r="N1248" s="454">
        <f t="shared" si="104"/>
        <v>68731</v>
      </c>
      <c r="O1248" s="454">
        <f t="shared" si="104"/>
        <v>65779</v>
      </c>
      <c r="P1248" s="457">
        <f t="shared" si="104"/>
        <v>67865</v>
      </c>
      <c r="Q1248" s="457">
        <f t="shared" si="104"/>
        <v>73037</v>
      </c>
      <c r="R1248" s="457">
        <f t="shared" si="104"/>
        <v>76275</v>
      </c>
      <c r="S1248" s="457">
        <f t="shared" si="104"/>
        <v>79826</v>
      </c>
      <c r="T1248" s="457">
        <f t="shared" si="104"/>
        <v>82528</v>
      </c>
      <c r="U1248" s="281"/>
      <c r="V1248" s="281"/>
      <c r="W1248" s="281"/>
      <c r="X1248" s="281"/>
      <c r="Y1248" s="281"/>
      <c r="Z1248" s="281"/>
      <c r="AA1248" s="281"/>
      <c r="AB1248" s="281"/>
      <c r="AC1248" s="281"/>
      <c r="AD1248" s="281"/>
      <c r="AE1248" s="281"/>
      <c r="AF1248" s="281"/>
    </row>
    <row r="1249" spans="1:32" s="134" customFormat="1" ht="24" customHeight="1">
      <c r="I1249" s="95"/>
      <c r="J1249" s="95"/>
      <c r="K1249" s="95"/>
      <c r="L1249" s="239"/>
      <c r="M1249" s="239"/>
      <c r="N1249" s="317"/>
      <c r="O1249" s="317"/>
      <c r="P1249" s="239"/>
      <c r="Q1249" s="239"/>
      <c r="R1249" s="239"/>
      <c r="S1249" s="239"/>
      <c r="T1249" s="239"/>
      <c r="U1249" s="281"/>
      <c r="V1249" s="281"/>
      <c r="W1249" s="281"/>
      <c r="X1249" s="281"/>
      <c r="Y1249" s="281"/>
      <c r="Z1249" s="281"/>
      <c r="AA1249" s="281"/>
      <c r="AB1249" s="281"/>
      <c r="AC1249" s="281"/>
      <c r="AD1249" s="281"/>
      <c r="AE1249" s="281"/>
      <c r="AF1249" s="281"/>
    </row>
    <row r="1250" spans="1:32" s="134" customFormat="1" ht="24" customHeight="1">
      <c r="I1250" s="645" t="s">
        <v>685</v>
      </c>
      <c r="J1250" s="645"/>
      <c r="K1250" s="104" t="s">
        <v>607</v>
      </c>
      <c r="L1250" s="239"/>
      <c r="M1250" s="239"/>
      <c r="N1250" s="317"/>
      <c r="O1250" s="317"/>
      <c r="P1250" s="239"/>
      <c r="Q1250" s="239"/>
      <c r="R1250" s="239"/>
      <c r="S1250" s="239"/>
      <c r="T1250" s="239"/>
      <c r="U1250" s="281"/>
      <c r="V1250" s="281"/>
      <c r="W1250" s="281"/>
      <c r="X1250" s="281"/>
      <c r="Y1250" s="281"/>
      <c r="Z1250" s="281"/>
      <c r="AA1250" s="281"/>
      <c r="AB1250" s="281"/>
      <c r="AC1250" s="281"/>
      <c r="AD1250" s="281"/>
      <c r="AE1250" s="281"/>
      <c r="AF1250" s="281"/>
    </row>
    <row r="1251" spans="1:32" s="134" customFormat="1" ht="24" customHeight="1">
      <c r="I1251" s="95"/>
      <c r="J1251" s="95"/>
      <c r="K1251" s="95" t="s">
        <v>979</v>
      </c>
      <c r="L1251" s="450">
        <f>L1240+L1246</f>
        <v>352744</v>
      </c>
      <c r="M1251" s="450">
        <f>M1240+M1246</f>
        <v>364205</v>
      </c>
      <c r="N1251" s="515">
        <f>N1240+N1246</f>
        <v>476651</v>
      </c>
      <c r="O1251" s="515">
        <f>O1240+O1246</f>
        <v>457200</v>
      </c>
      <c r="P1251" s="450">
        <f>P1240+P1246</f>
        <v>466227</v>
      </c>
      <c r="Q1251" s="450">
        <f>Q1240+Q1246</f>
        <v>511975</v>
      </c>
      <c r="R1251" s="450">
        <f>R1240+R1246</f>
        <v>537949</v>
      </c>
      <c r="S1251" s="450">
        <f>S1240+S1246</f>
        <v>566213</v>
      </c>
      <c r="T1251" s="450">
        <f>T1240+T1246</f>
        <v>583055</v>
      </c>
      <c r="U1251" s="281"/>
      <c r="V1251" s="281"/>
      <c r="W1251" s="281"/>
      <c r="X1251" s="281"/>
      <c r="Y1251" s="281"/>
      <c r="Z1251" s="281"/>
      <c r="AA1251" s="281"/>
      <c r="AB1251" s="281"/>
      <c r="AC1251" s="281"/>
      <c r="AD1251" s="281"/>
      <c r="AE1251" s="281"/>
      <c r="AF1251" s="281"/>
    </row>
    <row r="1252" spans="1:32" s="134" customFormat="1" ht="24" customHeight="1">
      <c r="I1252" s="95"/>
      <c r="J1252" s="95"/>
      <c r="K1252" s="95" t="s">
        <v>852</v>
      </c>
      <c r="L1252" s="239">
        <f>L1241</f>
        <v>963361</v>
      </c>
      <c r="M1252" s="239">
        <f>M1241</f>
        <v>1111484</v>
      </c>
      <c r="N1252" s="317">
        <f>N1241</f>
        <v>1230604</v>
      </c>
      <c r="O1252" s="317">
        <f>O1241</f>
        <v>1230604</v>
      </c>
      <c r="P1252" s="239">
        <f>P1241</f>
        <v>1334771</v>
      </c>
      <c r="Q1252" s="239">
        <f>Q1241</f>
        <v>1434771</v>
      </c>
      <c r="R1252" s="239">
        <f>R1241</f>
        <v>1509771</v>
      </c>
      <c r="S1252" s="239">
        <f>S1241</f>
        <v>1584771</v>
      </c>
      <c r="T1252" s="239">
        <f>T1241</f>
        <v>1634771</v>
      </c>
      <c r="U1252" s="281"/>
      <c r="V1252" s="281"/>
      <c r="W1252" s="281"/>
      <c r="X1252" s="281"/>
      <c r="Y1252" s="281"/>
      <c r="Z1252" s="281"/>
      <c r="AA1252" s="281"/>
      <c r="AB1252" s="281"/>
      <c r="AC1252" s="281"/>
      <c r="AD1252" s="281"/>
      <c r="AE1252" s="281"/>
      <c r="AF1252" s="281"/>
    </row>
    <row r="1253" spans="1:32" s="134" customFormat="1" ht="24" customHeight="1">
      <c r="I1253" s="95"/>
      <c r="J1253" s="95"/>
      <c r="K1253" s="95" t="s">
        <v>980</v>
      </c>
      <c r="L1253" s="246">
        <f>L1242+L1247</f>
        <v>489524</v>
      </c>
      <c r="M1253" s="246">
        <f>M1242+M1247</f>
        <v>531339</v>
      </c>
      <c r="N1253" s="325">
        <f>N1242+N1247</f>
        <v>578623</v>
      </c>
      <c r="O1253" s="325">
        <f>O1242+O1247</f>
        <v>538901</v>
      </c>
      <c r="P1253" s="246">
        <f>P1242+P1247</f>
        <v>600362</v>
      </c>
      <c r="Q1253" s="246">
        <f>Q1242+Q1247</f>
        <v>621461</v>
      </c>
      <c r="R1253" s="246">
        <f>R1242+R1247</f>
        <v>637521</v>
      </c>
      <c r="S1253" s="246">
        <f>S1242+S1247</f>
        <v>657089</v>
      </c>
      <c r="T1253" s="246">
        <f>T1242+T1247</f>
        <v>677110</v>
      </c>
      <c r="U1253" s="281"/>
      <c r="V1253" s="281"/>
      <c r="W1253" s="281"/>
      <c r="X1253" s="281"/>
      <c r="Y1253" s="281"/>
      <c r="Z1253" s="281"/>
      <c r="AA1253" s="281"/>
      <c r="AB1253" s="281"/>
      <c r="AC1253" s="281"/>
      <c r="AD1253" s="281"/>
      <c r="AE1253" s="281"/>
      <c r="AF1253" s="281"/>
    </row>
    <row r="1254" spans="1:32" s="134" customFormat="1" ht="24" customHeight="1">
      <c r="I1254" s="104"/>
      <c r="J1254" s="104"/>
      <c r="K1254" s="104" t="s">
        <v>685</v>
      </c>
      <c r="L1254" s="457">
        <f>SUM(L1251:L1253)</f>
        <v>1805629</v>
      </c>
      <c r="M1254" s="457">
        <f t="shared" ref="M1254:T1254" si="105">SUM(M1251:M1253)</f>
        <v>2007028</v>
      </c>
      <c r="N1254" s="454">
        <f t="shared" si="105"/>
        <v>2285878</v>
      </c>
      <c r="O1254" s="454">
        <f t="shared" si="105"/>
        <v>2226705</v>
      </c>
      <c r="P1254" s="457">
        <f t="shared" si="105"/>
        <v>2401360</v>
      </c>
      <c r="Q1254" s="457">
        <f t="shared" si="105"/>
        <v>2568207</v>
      </c>
      <c r="R1254" s="457">
        <f t="shared" si="105"/>
        <v>2685241</v>
      </c>
      <c r="S1254" s="457">
        <f t="shared" si="105"/>
        <v>2808073</v>
      </c>
      <c r="T1254" s="457">
        <f t="shared" si="105"/>
        <v>2894936</v>
      </c>
      <c r="U1254" s="281"/>
      <c r="V1254" s="281"/>
      <c r="W1254" s="281"/>
      <c r="X1254" s="281"/>
      <c r="Y1254" s="281"/>
      <c r="Z1254" s="281"/>
      <c r="AA1254" s="281"/>
      <c r="AB1254" s="281"/>
      <c r="AC1254" s="281"/>
      <c r="AD1254" s="281"/>
      <c r="AE1254" s="281"/>
      <c r="AF1254" s="281"/>
    </row>
    <row r="1255" spans="1:32" s="95" customFormat="1" ht="24" customHeight="1">
      <c r="L1255" s="243"/>
      <c r="M1255" s="243"/>
      <c r="N1255" s="199"/>
      <c r="O1255" s="199"/>
      <c r="P1255" s="243"/>
      <c r="Q1255" s="243"/>
      <c r="R1255" s="243"/>
      <c r="S1255" s="243"/>
      <c r="T1255" s="243"/>
      <c r="U1255" s="224"/>
      <c r="V1255" s="224"/>
      <c r="W1255" s="224"/>
      <c r="X1255" s="224"/>
      <c r="Y1255" s="224"/>
      <c r="Z1255" s="224"/>
      <c r="AA1255" s="224"/>
      <c r="AB1255" s="224"/>
      <c r="AC1255" s="224"/>
      <c r="AD1255" s="224"/>
      <c r="AE1255" s="224"/>
      <c r="AF1255" s="224"/>
    </row>
    <row r="1256" spans="1:32" s="132" customFormat="1" ht="24" customHeight="1">
      <c r="A1256" s="639" t="s">
        <v>988</v>
      </c>
      <c r="B1256" s="639"/>
      <c r="C1256" s="639"/>
      <c r="D1256" s="639"/>
      <c r="E1256" s="639"/>
      <c r="F1256" s="639"/>
      <c r="G1256" s="639"/>
      <c r="H1256" s="639"/>
      <c r="I1256" s="639"/>
      <c r="J1256" s="639"/>
      <c r="K1256" s="639"/>
      <c r="L1256" s="215"/>
      <c r="M1256" s="215"/>
      <c r="N1256" s="215"/>
      <c r="O1256" s="215"/>
      <c r="P1256" s="215"/>
      <c r="Q1256" s="215"/>
      <c r="R1256" s="215"/>
      <c r="S1256" s="215"/>
      <c r="T1256" s="215"/>
      <c r="U1256" s="230"/>
      <c r="V1256" s="230"/>
      <c r="W1256" s="230"/>
      <c r="X1256" s="230"/>
      <c r="Y1256" s="230"/>
      <c r="Z1256" s="230"/>
      <c r="AA1256" s="230"/>
      <c r="AB1256" s="230"/>
      <c r="AC1256" s="230"/>
      <c r="AD1256" s="230"/>
      <c r="AE1256" s="230"/>
      <c r="AF1256" s="230"/>
    </row>
    <row r="1257" spans="1:32" s="104" customFormat="1" ht="24" customHeight="1">
      <c r="G1257" s="646" t="s">
        <v>724</v>
      </c>
      <c r="H1257" s="646"/>
      <c r="I1257" s="646"/>
      <c r="J1257" s="646"/>
      <c r="K1257" s="646"/>
      <c r="L1257" s="495">
        <f t="shared" ref="L1257:T1257" si="106">SUM(L1258:L1261)</f>
        <v>164848</v>
      </c>
      <c r="M1257" s="495">
        <f t="shared" si="106"/>
        <v>149129</v>
      </c>
      <c r="N1257" s="516">
        <f t="shared" si="106"/>
        <v>149136</v>
      </c>
      <c r="O1257" s="516">
        <f t="shared" si="106"/>
        <v>149136</v>
      </c>
      <c r="P1257" s="495">
        <f t="shared" si="106"/>
        <v>149136</v>
      </c>
      <c r="Q1257" s="495">
        <f t="shared" si="106"/>
        <v>68440</v>
      </c>
      <c r="R1257" s="495">
        <f t="shared" si="106"/>
        <v>0</v>
      </c>
      <c r="S1257" s="495">
        <f t="shared" si="106"/>
        <v>0</v>
      </c>
      <c r="T1257" s="495">
        <f t="shared" si="106"/>
        <v>0</v>
      </c>
      <c r="U1257" s="256"/>
      <c r="V1257" s="256"/>
      <c r="W1257" s="256"/>
      <c r="X1257" s="256"/>
      <c r="Y1257" s="256"/>
      <c r="Z1257" s="256"/>
      <c r="AA1257" s="256"/>
      <c r="AB1257" s="256"/>
      <c r="AC1257" s="256"/>
      <c r="AD1257" s="256"/>
      <c r="AE1257" s="256"/>
      <c r="AF1257" s="256"/>
    </row>
    <row r="1258" spans="1:32" s="95" customFormat="1" ht="24" customHeight="1">
      <c r="K1258" s="95" t="s">
        <v>740</v>
      </c>
      <c r="L1258" s="253">
        <f>L329</f>
        <v>73787</v>
      </c>
      <c r="M1258" s="253">
        <f>M329</f>
        <v>73787</v>
      </c>
      <c r="N1258" s="205">
        <f>N329</f>
        <v>73788</v>
      </c>
      <c r="O1258" s="205">
        <f>O329</f>
        <v>73788</v>
      </c>
      <c r="P1258" s="253">
        <f>P329</f>
        <v>73788</v>
      </c>
      <c r="Q1258" s="253">
        <f>Q329</f>
        <v>37045</v>
      </c>
      <c r="R1258" s="253">
        <f>R329</f>
        <v>0</v>
      </c>
      <c r="S1258" s="253">
        <f>S329</f>
        <v>0</v>
      </c>
      <c r="T1258" s="253">
        <f>T329</f>
        <v>0</v>
      </c>
      <c r="U1258" s="224"/>
      <c r="V1258" s="224"/>
      <c r="W1258" s="224"/>
      <c r="X1258" s="224"/>
      <c r="Y1258" s="224"/>
      <c r="Z1258" s="224"/>
      <c r="AA1258" s="224"/>
      <c r="AB1258" s="224"/>
      <c r="AC1258" s="224"/>
      <c r="AD1258" s="224"/>
      <c r="AE1258" s="224"/>
      <c r="AF1258" s="224"/>
    </row>
    <row r="1259" spans="1:32" s="95" customFormat="1" ht="24" customHeight="1">
      <c r="K1259" s="95" t="s">
        <v>492</v>
      </c>
      <c r="L1259" s="253">
        <f>L693</f>
        <v>58053</v>
      </c>
      <c r="M1259" s="253">
        <f>M693</f>
        <v>45372</v>
      </c>
      <c r="N1259" s="205">
        <f>N693</f>
        <v>45372</v>
      </c>
      <c r="O1259" s="205">
        <f>O693</f>
        <v>45372</v>
      </c>
      <c r="P1259" s="253">
        <f>P693</f>
        <v>45372</v>
      </c>
      <c r="Q1259" s="253">
        <f>Q693</f>
        <v>18905</v>
      </c>
      <c r="R1259" s="253">
        <f>R693</f>
        <v>0</v>
      </c>
      <c r="S1259" s="253">
        <f>S693</f>
        <v>0</v>
      </c>
      <c r="T1259" s="253">
        <f>T693</f>
        <v>0</v>
      </c>
      <c r="U1259" s="224"/>
      <c r="V1259" s="224"/>
      <c r="W1259" s="224"/>
      <c r="X1259" s="224"/>
      <c r="Y1259" s="224"/>
      <c r="Z1259" s="224"/>
      <c r="AA1259" s="224"/>
      <c r="AB1259" s="224"/>
      <c r="AC1259" s="224"/>
      <c r="AD1259" s="224"/>
      <c r="AE1259" s="224"/>
      <c r="AF1259" s="224"/>
    </row>
    <row r="1260" spans="1:32" s="95" customFormat="1" ht="24" customHeight="1">
      <c r="K1260" s="95" t="s">
        <v>493</v>
      </c>
      <c r="L1260" s="253">
        <f>L794</f>
        <v>25526</v>
      </c>
      <c r="M1260" s="253">
        <f>M794</f>
        <v>22482</v>
      </c>
      <c r="N1260" s="205">
        <f>N794</f>
        <v>22488</v>
      </c>
      <c r="O1260" s="205">
        <f>O794</f>
        <v>22488</v>
      </c>
      <c r="P1260" s="253">
        <f>P794</f>
        <v>22488</v>
      </c>
      <c r="Q1260" s="253">
        <f>Q794</f>
        <v>9370</v>
      </c>
      <c r="R1260" s="253">
        <f>R794</f>
        <v>0</v>
      </c>
      <c r="S1260" s="253">
        <f>S794</f>
        <v>0</v>
      </c>
      <c r="T1260" s="253">
        <f>T794</f>
        <v>0</v>
      </c>
      <c r="U1260" s="224"/>
      <c r="V1260" s="224"/>
      <c r="W1260" s="224"/>
      <c r="X1260" s="224"/>
      <c r="Y1260" s="224"/>
      <c r="Z1260" s="224"/>
      <c r="AA1260" s="224"/>
      <c r="AB1260" s="224"/>
      <c r="AC1260" s="224"/>
      <c r="AD1260" s="224"/>
      <c r="AE1260" s="224"/>
      <c r="AF1260" s="224"/>
    </row>
    <row r="1261" spans="1:32" s="95" customFormat="1" ht="24" customHeight="1">
      <c r="K1261" s="95" t="s">
        <v>431</v>
      </c>
      <c r="L1261" s="253">
        <f>L1088</f>
        <v>7482</v>
      </c>
      <c r="M1261" s="253">
        <f>M1088</f>
        <v>7488</v>
      </c>
      <c r="N1261" s="205">
        <f>N1088</f>
        <v>7488</v>
      </c>
      <c r="O1261" s="205">
        <f>O1088</f>
        <v>7488</v>
      </c>
      <c r="P1261" s="253">
        <f>P1088</f>
        <v>7488</v>
      </c>
      <c r="Q1261" s="253">
        <f>Q1088</f>
        <v>3120</v>
      </c>
      <c r="R1261" s="253">
        <f>R1088</f>
        <v>0</v>
      </c>
      <c r="S1261" s="253">
        <f>S1088</f>
        <v>0</v>
      </c>
      <c r="T1261" s="253">
        <f>T1088</f>
        <v>0</v>
      </c>
      <c r="U1261" s="224"/>
      <c r="V1261" s="224"/>
      <c r="W1261" s="224"/>
      <c r="X1261" s="224"/>
      <c r="Y1261" s="224"/>
      <c r="Z1261" s="224"/>
      <c r="AA1261" s="224"/>
      <c r="AB1261" s="224"/>
      <c r="AC1261" s="224"/>
      <c r="AD1261" s="224"/>
      <c r="AE1261" s="224"/>
      <c r="AF1261" s="224"/>
    </row>
    <row r="1262" spans="1:32" s="95" customFormat="1" ht="24" customHeight="1">
      <c r="L1262" s="253"/>
      <c r="M1262" s="253"/>
      <c r="N1262" s="205"/>
      <c r="O1262" s="205"/>
      <c r="P1262" s="253"/>
      <c r="Q1262" s="253"/>
      <c r="R1262" s="253"/>
      <c r="S1262" s="253"/>
      <c r="T1262" s="253"/>
      <c r="U1262" s="224"/>
      <c r="V1262" s="224"/>
      <c r="W1262" s="224"/>
      <c r="X1262" s="224"/>
      <c r="Y1262" s="224"/>
      <c r="Z1262" s="224"/>
      <c r="AA1262" s="224"/>
      <c r="AB1262" s="224"/>
      <c r="AC1262" s="224"/>
      <c r="AD1262" s="224"/>
      <c r="AE1262" s="224"/>
      <c r="AF1262" s="224"/>
    </row>
    <row r="1263" spans="1:32" s="95" customFormat="1" ht="24" customHeight="1">
      <c r="G1263" s="641" t="s">
        <v>913</v>
      </c>
      <c r="H1263" s="641"/>
      <c r="I1263" s="641"/>
      <c r="J1263" s="641"/>
      <c r="K1263" s="641"/>
      <c r="L1263" s="495">
        <f t="shared" ref="L1263:T1263" si="107">SUM(L1264:L1267)</f>
        <v>575257</v>
      </c>
      <c r="M1263" s="495">
        <f t="shared" si="107"/>
        <v>1344160</v>
      </c>
      <c r="N1263" s="516">
        <f t="shared" si="107"/>
        <v>1728174</v>
      </c>
      <c r="O1263" s="516">
        <f t="shared" si="107"/>
        <v>910000</v>
      </c>
      <c r="P1263" s="495">
        <f t="shared" si="107"/>
        <v>3018725</v>
      </c>
      <c r="Q1263" s="495">
        <f t="shared" si="107"/>
        <v>2287000</v>
      </c>
      <c r="R1263" s="495">
        <f t="shared" si="107"/>
        <v>2180000</v>
      </c>
      <c r="S1263" s="495">
        <f t="shared" si="107"/>
        <v>2248000</v>
      </c>
      <c r="T1263" s="495">
        <f t="shared" si="107"/>
        <v>1826933</v>
      </c>
      <c r="U1263" s="224"/>
      <c r="V1263" s="224"/>
      <c r="W1263" s="224"/>
      <c r="X1263" s="224"/>
      <c r="Y1263" s="224"/>
      <c r="Z1263" s="224"/>
      <c r="AA1263" s="224"/>
      <c r="AB1263" s="224"/>
      <c r="AC1263" s="224"/>
      <c r="AD1263" s="224"/>
      <c r="AE1263" s="224"/>
      <c r="AF1263" s="224"/>
    </row>
    <row r="1264" spans="1:32" s="95" customFormat="1" ht="24" customHeight="1">
      <c r="K1264" s="95" t="s">
        <v>740</v>
      </c>
      <c r="L1264" s="253">
        <f>L327</f>
        <v>355271</v>
      </c>
      <c r="M1264" s="253">
        <f>M327</f>
        <v>553480</v>
      </c>
      <c r="N1264" s="205">
        <f>N327</f>
        <v>781674</v>
      </c>
      <c r="O1264" s="205">
        <f>O327</f>
        <v>775000</v>
      </c>
      <c r="P1264" s="253">
        <f>P327</f>
        <v>920000</v>
      </c>
      <c r="Q1264" s="253">
        <f>Q327</f>
        <v>700000</v>
      </c>
      <c r="R1264" s="253">
        <f>R327</f>
        <v>700000</v>
      </c>
      <c r="S1264" s="253">
        <f>S327</f>
        <v>680000</v>
      </c>
      <c r="T1264" s="253">
        <f>T327</f>
        <v>676933</v>
      </c>
      <c r="U1264" s="224"/>
      <c r="V1264" s="224"/>
      <c r="W1264" s="224"/>
      <c r="X1264" s="224"/>
      <c r="Y1264" s="224"/>
      <c r="Z1264" s="224"/>
      <c r="AA1264" s="224"/>
      <c r="AB1264" s="224"/>
      <c r="AC1264" s="224"/>
      <c r="AD1264" s="224"/>
      <c r="AE1264" s="224"/>
      <c r="AF1264" s="224"/>
    </row>
    <row r="1265" spans="1:32" s="95" customFormat="1" ht="24" customHeight="1">
      <c r="K1265" s="95" t="s">
        <v>660</v>
      </c>
      <c r="L1265" s="253">
        <f>L401</f>
        <v>69893</v>
      </c>
      <c r="M1265" s="253">
        <f>M401</f>
        <v>99289</v>
      </c>
      <c r="N1265" s="205">
        <f>N401</f>
        <v>312500</v>
      </c>
      <c r="O1265" s="205">
        <f>O401</f>
        <v>100000</v>
      </c>
      <c r="P1265" s="253">
        <f>P401</f>
        <v>1148725</v>
      </c>
      <c r="Q1265" s="253">
        <f>Q401</f>
        <v>300000</v>
      </c>
      <c r="R1265" s="253">
        <f>R401</f>
        <v>300000</v>
      </c>
      <c r="S1265" s="253">
        <f>S401</f>
        <v>300000</v>
      </c>
      <c r="T1265" s="253">
        <f>T401</f>
        <v>300000</v>
      </c>
      <c r="U1265" s="224"/>
      <c r="V1265" s="224"/>
      <c r="W1265" s="224"/>
      <c r="X1265" s="224"/>
      <c r="Y1265" s="224"/>
      <c r="Z1265" s="224"/>
      <c r="AA1265" s="224"/>
      <c r="AB1265" s="224"/>
      <c r="AC1265" s="224"/>
      <c r="AD1265" s="224"/>
      <c r="AE1265" s="224"/>
      <c r="AF1265" s="224"/>
    </row>
    <row r="1266" spans="1:32" s="95" customFormat="1" ht="24" customHeight="1">
      <c r="K1266" s="95" t="s">
        <v>492</v>
      </c>
      <c r="L1266" s="253">
        <f>L687</f>
        <v>15564</v>
      </c>
      <c r="M1266" s="253">
        <f>M687</f>
        <v>631491</v>
      </c>
      <c r="N1266" s="205">
        <f>N687</f>
        <v>634000</v>
      </c>
      <c r="O1266" s="205">
        <f>O687</f>
        <v>35000</v>
      </c>
      <c r="P1266" s="253">
        <f>P687</f>
        <v>950000</v>
      </c>
      <c r="Q1266" s="253">
        <f>Q687</f>
        <v>847000</v>
      </c>
      <c r="R1266" s="253">
        <f>R687</f>
        <v>720000</v>
      </c>
      <c r="S1266" s="253">
        <f>S687</f>
        <v>168000</v>
      </c>
      <c r="T1266" s="253">
        <f>T687</f>
        <v>850000</v>
      </c>
      <c r="U1266" s="224"/>
      <c r="V1266" s="224"/>
      <c r="W1266" s="224"/>
      <c r="X1266" s="224"/>
      <c r="Y1266" s="224"/>
      <c r="Z1266" s="224"/>
      <c r="AA1266" s="224"/>
      <c r="AB1266" s="224"/>
      <c r="AC1266" s="224"/>
      <c r="AD1266" s="224"/>
      <c r="AE1266" s="224"/>
      <c r="AF1266" s="224"/>
    </row>
    <row r="1267" spans="1:32" s="95" customFormat="1" ht="24" customHeight="1">
      <c r="K1267" s="95" t="s">
        <v>493</v>
      </c>
      <c r="L1267" s="253">
        <f>L788</f>
        <v>134529</v>
      </c>
      <c r="M1267" s="253">
        <f>M788</f>
        <v>59900</v>
      </c>
      <c r="N1267" s="205">
        <f>N788</f>
        <v>0</v>
      </c>
      <c r="O1267" s="205">
        <f>O788</f>
        <v>0</v>
      </c>
      <c r="P1267" s="253">
        <f>P788</f>
        <v>0</v>
      </c>
      <c r="Q1267" s="253">
        <f>Q788</f>
        <v>440000</v>
      </c>
      <c r="R1267" s="253">
        <f>R788</f>
        <v>460000</v>
      </c>
      <c r="S1267" s="253">
        <f>S788</f>
        <v>1100000</v>
      </c>
      <c r="T1267" s="253">
        <f>T788</f>
        <v>0</v>
      </c>
      <c r="U1267" s="224"/>
      <c r="V1267" s="224"/>
      <c r="W1267" s="224"/>
      <c r="X1267" s="224"/>
      <c r="Y1267" s="224"/>
      <c r="Z1267" s="224"/>
      <c r="AA1267" s="224"/>
      <c r="AB1267" s="224"/>
      <c r="AC1267" s="224"/>
      <c r="AD1267" s="224"/>
      <c r="AE1267" s="224"/>
      <c r="AF1267" s="224"/>
    </row>
    <row r="1268" spans="1:32" s="133" customFormat="1" ht="15" customHeight="1">
      <c r="K1268" s="133" t="s">
        <v>1117</v>
      </c>
      <c r="L1268" s="496">
        <f>L1264+L1265</f>
        <v>425164</v>
      </c>
      <c r="M1268" s="496">
        <f t="shared" ref="M1268:T1268" si="108">M1264+M1265</f>
        <v>652769</v>
      </c>
      <c r="N1268" s="496">
        <f t="shared" si="108"/>
        <v>1094174</v>
      </c>
      <c r="O1268" s="496">
        <f t="shared" si="108"/>
        <v>875000</v>
      </c>
      <c r="P1268" s="496">
        <f>P1264+P1265</f>
        <v>2068725</v>
      </c>
      <c r="Q1268" s="496">
        <f t="shared" si="108"/>
        <v>1000000</v>
      </c>
      <c r="R1268" s="496">
        <f t="shared" si="108"/>
        <v>1000000</v>
      </c>
      <c r="S1268" s="496">
        <f t="shared" si="108"/>
        <v>980000</v>
      </c>
      <c r="T1268" s="496">
        <f t="shared" si="108"/>
        <v>976933</v>
      </c>
      <c r="U1268" s="260"/>
      <c r="V1268" s="260"/>
      <c r="W1268" s="260"/>
      <c r="X1268" s="260"/>
      <c r="Y1268" s="260"/>
      <c r="Z1268" s="260"/>
      <c r="AA1268" s="260"/>
      <c r="AB1268" s="260"/>
      <c r="AC1268" s="260"/>
      <c r="AD1268" s="260"/>
      <c r="AE1268" s="260"/>
      <c r="AF1268" s="260"/>
    </row>
    <row r="1269" spans="1:32" s="95" customFormat="1" ht="24" customHeight="1">
      <c r="L1269" s="253"/>
      <c r="M1269" s="253"/>
      <c r="N1269" s="205"/>
      <c r="O1269" s="205"/>
      <c r="P1269" s="253"/>
      <c r="Q1269" s="253"/>
      <c r="R1269" s="253"/>
      <c r="S1269" s="253"/>
      <c r="T1269" s="253"/>
      <c r="U1269" s="224"/>
      <c r="V1269" s="224"/>
      <c r="W1269" s="224"/>
      <c r="X1269" s="224"/>
      <c r="Y1269" s="224"/>
      <c r="Z1269" s="224"/>
      <c r="AA1269" s="224"/>
      <c r="AB1269" s="224"/>
      <c r="AC1269" s="224"/>
      <c r="AD1269" s="224"/>
      <c r="AE1269" s="224"/>
      <c r="AF1269" s="224"/>
    </row>
    <row r="1270" spans="1:32" s="95" customFormat="1" ht="24" customHeight="1">
      <c r="G1270" s="641" t="s">
        <v>1191</v>
      </c>
      <c r="H1270" s="641"/>
      <c r="I1270" s="641"/>
      <c r="J1270" s="641"/>
      <c r="K1270" s="641"/>
      <c r="L1270" s="495">
        <f>SUM(L1271:L1272)</f>
        <v>0</v>
      </c>
      <c r="M1270" s="495">
        <f>SUM(M1271:M1272)</f>
        <v>167329</v>
      </c>
      <c r="N1270" s="516">
        <f t="shared" ref="N1270:T1270" si="109">SUM(N1271:N1271)</f>
        <v>0</v>
      </c>
      <c r="O1270" s="516">
        <f>SUM(O1271:O1272)</f>
        <v>27968</v>
      </c>
      <c r="P1270" s="495">
        <f>SUM(P1271:P1272)</f>
        <v>0</v>
      </c>
      <c r="Q1270" s="495">
        <f t="shared" si="109"/>
        <v>0</v>
      </c>
      <c r="R1270" s="495">
        <f t="shared" si="109"/>
        <v>0</v>
      </c>
      <c r="S1270" s="495">
        <f t="shared" si="109"/>
        <v>0</v>
      </c>
      <c r="T1270" s="495">
        <f t="shared" si="109"/>
        <v>0</v>
      </c>
      <c r="U1270" s="224"/>
      <c r="V1270" s="224"/>
      <c r="W1270" s="224"/>
      <c r="X1270" s="224"/>
      <c r="Y1270" s="224"/>
      <c r="Z1270" s="224"/>
      <c r="AA1270" s="224"/>
      <c r="AB1270" s="224"/>
      <c r="AC1270" s="224"/>
      <c r="AD1270" s="224"/>
      <c r="AE1270" s="224"/>
      <c r="AF1270" s="224"/>
    </row>
    <row r="1271" spans="1:32" s="95" customFormat="1" ht="24" customHeight="1">
      <c r="K1271" s="95" t="s">
        <v>912</v>
      </c>
      <c r="L1271" s="253">
        <f>L397</f>
        <v>195781</v>
      </c>
      <c r="M1271" s="253">
        <f>M397</f>
        <v>186548</v>
      </c>
      <c r="N1271" s="205">
        <f>N397</f>
        <v>0</v>
      </c>
      <c r="O1271" s="205">
        <f>O397</f>
        <v>38260</v>
      </c>
      <c r="P1271" s="253">
        <f>P397</f>
        <v>2260000</v>
      </c>
      <c r="Q1271" s="253">
        <f>Q397</f>
        <v>0</v>
      </c>
      <c r="R1271" s="253">
        <f>R397</f>
        <v>0</v>
      </c>
      <c r="S1271" s="253">
        <f>S397</f>
        <v>0</v>
      </c>
      <c r="T1271" s="253">
        <f>T397</f>
        <v>0</v>
      </c>
      <c r="U1271" s="224"/>
      <c r="V1271" s="224"/>
      <c r="W1271" s="224"/>
      <c r="X1271" s="224"/>
      <c r="Y1271" s="224"/>
      <c r="Z1271" s="224"/>
      <c r="AA1271" s="224"/>
      <c r="AB1271" s="224"/>
      <c r="AC1271" s="224"/>
      <c r="AD1271" s="224"/>
      <c r="AE1271" s="224"/>
      <c r="AF1271" s="224"/>
    </row>
    <row r="1272" spans="1:32" s="95" customFormat="1" ht="24" customHeight="1">
      <c r="K1272" s="326" t="s">
        <v>1432</v>
      </c>
      <c r="L1272" s="326">
        <f>-L352</f>
        <v>-195781</v>
      </c>
      <c r="M1272" s="326">
        <f>-M352</f>
        <v>-19219</v>
      </c>
      <c r="N1272" s="327">
        <f>-N352</f>
        <v>0</v>
      </c>
      <c r="O1272" s="327">
        <f>-O352</f>
        <v>-10292</v>
      </c>
      <c r="P1272" s="326">
        <v>-2260000</v>
      </c>
      <c r="Q1272" s="326">
        <v>0</v>
      </c>
      <c r="R1272" s="326">
        <f>-R352</f>
        <v>0</v>
      </c>
      <c r="S1272" s="326">
        <f>-S352</f>
        <v>0</v>
      </c>
      <c r="T1272" s="326">
        <f>-T352</f>
        <v>0</v>
      </c>
      <c r="U1272" s="224"/>
      <c r="V1272" s="224"/>
      <c r="W1272" s="224"/>
      <c r="X1272" s="224"/>
      <c r="Y1272" s="224"/>
      <c r="Z1272" s="224"/>
      <c r="AA1272" s="224"/>
      <c r="AB1272" s="224"/>
      <c r="AC1272" s="224"/>
      <c r="AD1272" s="224"/>
      <c r="AE1272" s="224"/>
      <c r="AF1272" s="224"/>
    </row>
    <row r="1273" spans="1:32" s="117" customFormat="1" ht="24" customHeight="1">
      <c r="A1273" s="131" t="s">
        <v>998</v>
      </c>
      <c r="B1273" s="131"/>
      <c r="C1273" s="131"/>
      <c r="D1273" s="131"/>
      <c r="E1273" s="131"/>
      <c r="F1273" s="131"/>
      <c r="G1273" s="131"/>
      <c r="H1273" s="131"/>
      <c r="I1273" s="131"/>
      <c r="J1273" s="131"/>
      <c r="K1273" s="131"/>
      <c r="L1273" s="215"/>
      <c r="M1273" s="215"/>
      <c r="N1273" s="215"/>
      <c r="O1273" s="215"/>
      <c r="P1273" s="215"/>
      <c r="Q1273" s="215"/>
      <c r="R1273" s="215"/>
      <c r="S1273" s="215"/>
      <c r="T1273" s="215"/>
      <c r="U1273" s="261"/>
      <c r="V1273" s="261"/>
      <c r="W1273" s="261"/>
      <c r="X1273" s="261"/>
      <c r="Y1273" s="261"/>
      <c r="Z1273" s="261"/>
      <c r="AA1273" s="261"/>
      <c r="AB1273" s="261"/>
      <c r="AC1273" s="261"/>
      <c r="AD1273" s="261"/>
      <c r="AE1273" s="261"/>
      <c r="AF1273" s="261"/>
    </row>
    <row r="1274" spans="1:32" s="95" customFormat="1" ht="24" customHeight="1">
      <c r="G1274" s="641" t="s">
        <v>987</v>
      </c>
      <c r="H1274" s="641"/>
      <c r="I1274" s="641"/>
      <c r="J1274" s="641"/>
      <c r="K1274" s="641"/>
      <c r="L1274" s="495">
        <f t="shared" ref="L1274:T1274" si="110">SUM(L1275:L1275)</f>
        <v>119204</v>
      </c>
      <c r="M1274" s="495">
        <f t="shared" si="110"/>
        <v>492</v>
      </c>
      <c r="N1274" s="516">
        <f t="shared" si="110"/>
        <v>0</v>
      </c>
      <c r="O1274" s="516">
        <f t="shared" si="110"/>
        <v>0</v>
      </c>
      <c r="P1274" s="495">
        <f t="shared" si="110"/>
        <v>192000</v>
      </c>
      <c r="Q1274" s="495">
        <f t="shared" si="110"/>
        <v>200000</v>
      </c>
      <c r="R1274" s="495">
        <f t="shared" si="110"/>
        <v>0</v>
      </c>
      <c r="S1274" s="495">
        <f t="shared" si="110"/>
        <v>0</v>
      </c>
      <c r="T1274" s="495">
        <f t="shared" si="110"/>
        <v>0</v>
      </c>
      <c r="U1274" s="224"/>
      <c r="V1274" s="224"/>
      <c r="W1274" s="224"/>
      <c r="X1274" s="224"/>
      <c r="Y1274" s="224"/>
      <c r="Z1274" s="224"/>
      <c r="AA1274" s="224"/>
      <c r="AB1274" s="224"/>
      <c r="AC1274" s="224"/>
      <c r="AD1274" s="224"/>
      <c r="AE1274" s="224"/>
      <c r="AF1274" s="224"/>
    </row>
    <row r="1275" spans="1:32" s="95" customFormat="1" ht="24" customHeight="1">
      <c r="G1275" s="154"/>
      <c r="H1275" s="154"/>
      <c r="I1275" s="154"/>
      <c r="J1275" s="154"/>
      <c r="K1275" s="95" t="s">
        <v>492</v>
      </c>
      <c r="L1275" s="253">
        <f>L686</f>
        <v>119204</v>
      </c>
      <c r="M1275" s="253">
        <f>M686</f>
        <v>492</v>
      </c>
      <c r="N1275" s="205">
        <f>N686</f>
        <v>0</v>
      </c>
      <c r="O1275" s="205">
        <f>O686</f>
        <v>0</v>
      </c>
      <c r="P1275" s="253">
        <f>P686</f>
        <v>192000</v>
      </c>
      <c r="Q1275" s="253">
        <f>Q686</f>
        <v>200000</v>
      </c>
      <c r="R1275" s="253">
        <f>R686</f>
        <v>0</v>
      </c>
      <c r="S1275" s="253">
        <f>S686</f>
        <v>0</v>
      </c>
      <c r="T1275" s="253">
        <f>T686</f>
        <v>0</v>
      </c>
      <c r="U1275" s="224"/>
      <c r="V1275" s="224"/>
      <c r="W1275" s="224"/>
      <c r="X1275" s="224"/>
      <c r="Y1275" s="224"/>
      <c r="Z1275" s="224"/>
      <c r="AA1275" s="224"/>
      <c r="AB1275" s="224"/>
      <c r="AC1275" s="224"/>
      <c r="AD1275" s="224"/>
      <c r="AE1275" s="224"/>
      <c r="AF1275" s="224"/>
    </row>
    <row r="1276" spans="1:32" s="95" customFormat="1" ht="24" customHeight="1">
      <c r="G1276" s="154"/>
      <c r="H1276" s="154"/>
      <c r="I1276" s="154"/>
      <c r="J1276" s="154"/>
      <c r="L1276" s="253"/>
      <c r="M1276" s="253"/>
      <c r="N1276" s="205"/>
      <c r="O1276" s="205"/>
      <c r="P1276" s="253"/>
      <c r="Q1276" s="253"/>
      <c r="R1276" s="253"/>
      <c r="S1276" s="253"/>
      <c r="T1276" s="253"/>
      <c r="U1276" s="224"/>
      <c r="V1276" s="224"/>
      <c r="W1276" s="224"/>
      <c r="X1276" s="224"/>
      <c r="Y1276" s="224"/>
      <c r="Z1276" s="224"/>
      <c r="AA1276" s="224"/>
      <c r="AB1276" s="224"/>
      <c r="AC1276" s="224"/>
      <c r="AD1276" s="224"/>
      <c r="AE1276" s="224"/>
      <c r="AF1276" s="224"/>
    </row>
    <row r="1277" spans="1:32" s="95" customFormat="1" ht="24" customHeight="1">
      <c r="G1277" s="641" t="s">
        <v>1194</v>
      </c>
      <c r="H1277" s="641"/>
      <c r="I1277" s="641"/>
      <c r="J1277" s="641"/>
      <c r="K1277" s="641"/>
      <c r="L1277" s="495">
        <f t="shared" ref="L1277:T1277" si="111">SUM(L1278:L1278)</f>
        <v>0</v>
      </c>
      <c r="M1277" s="495">
        <f t="shared" si="111"/>
        <v>59622</v>
      </c>
      <c r="N1277" s="516">
        <f t="shared" si="111"/>
        <v>25000</v>
      </c>
      <c r="O1277" s="516">
        <f t="shared" si="111"/>
        <v>151403</v>
      </c>
      <c r="P1277" s="495">
        <f t="shared" si="111"/>
        <v>216000</v>
      </c>
      <c r="Q1277" s="495">
        <f t="shared" si="111"/>
        <v>173000</v>
      </c>
      <c r="R1277" s="495">
        <f t="shared" si="111"/>
        <v>0</v>
      </c>
      <c r="S1277" s="495">
        <f t="shared" si="111"/>
        <v>0</v>
      </c>
      <c r="T1277" s="495">
        <f t="shared" si="111"/>
        <v>0</v>
      </c>
      <c r="U1277" s="224"/>
      <c r="V1277" s="224"/>
      <c r="W1277" s="224"/>
      <c r="X1277" s="224"/>
      <c r="Y1277" s="224"/>
      <c r="Z1277" s="224"/>
      <c r="AA1277" s="224"/>
      <c r="AB1277" s="224"/>
      <c r="AC1277" s="224"/>
      <c r="AD1277" s="224"/>
      <c r="AE1277" s="224"/>
      <c r="AF1277" s="224"/>
    </row>
    <row r="1278" spans="1:32" s="95" customFormat="1" ht="24" customHeight="1">
      <c r="G1278" s="154"/>
      <c r="H1278" s="154"/>
      <c r="I1278" s="154"/>
      <c r="J1278" s="154"/>
      <c r="K1278" s="95" t="s">
        <v>492</v>
      </c>
      <c r="L1278" s="253">
        <f>L694</f>
        <v>0</v>
      </c>
      <c r="M1278" s="253">
        <f>M694</f>
        <v>59622</v>
      </c>
      <c r="N1278" s="205">
        <f>N694</f>
        <v>25000</v>
      </c>
      <c r="O1278" s="205">
        <f>O694</f>
        <v>151403</v>
      </c>
      <c r="P1278" s="253">
        <f>P694</f>
        <v>216000</v>
      </c>
      <c r="Q1278" s="253">
        <f>Q694</f>
        <v>173000</v>
      </c>
      <c r="R1278" s="253">
        <f>R694</f>
        <v>0</v>
      </c>
      <c r="S1278" s="253">
        <f>S694</f>
        <v>0</v>
      </c>
      <c r="T1278" s="253">
        <f>T694</f>
        <v>0</v>
      </c>
      <c r="U1278" s="224"/>
      <c r="V1278" s="224"/>
      <c r="W1278" s="224"/>
      <c r="X1278" s="224"/>
      <c r="Y1278" s="224"/>
      <c r="Z1278" s="224"/>
      <c r="AA1278" s="224"/>
      <c r="AB1278" s="224"/>
      <c r="AC1278" s="224"/>
      <c r="AD1278" s="224"/>
      <c r="AE1278" s="224"/>
      <c r="AF1278" s="224"/>
    </row>
    <row r="1279" spans="1:32" s="95" customFormat="1" ht="24" customHeight="1">
      <c r="G1279" s="154"/>
      <c r="H1279" s="154"/>
      <c r="I1279" s="154"/>
      <c r="J1279" s="154"/>
      <c r="L1279" s="253"/>
      <c r="M1279" s="253"/>
      <c r="N1279" s="205"/>
      <c r="O1279" s="205"/>
      <c r="P1279" s="253"/>
      <c r="Q1279" s="253"/>
      <c r="R1279" s="253"/>
      <c r="S1279" s="253"/>
      <c r="T1279" s="253"/>
      <c r="U1279" s="224"/>
      <c r="V1279" s="224"/>
      <c r="W1279" s="224"/>
      <c r="X1279" s="224"/>
      <c r="Y1279" s="224"/>
      <c r="Z1279" s="224"/>
      <c r="AA1279" s="224"/>
      <c r="AB1279" s="224"/>
      <c r="AC1279" s="224"/>
      <c r="AD1279" s="224"/>
      <c r="AE1279" s="224"/>
      <c r="AF1279" s="224"/>
    </row>
    <row r="1280" spans="1:32" s="95" customFormat="1" ht="24" customHeight="1">
      <c r="E1280" s="641" t="s">
        <v>1071</v>
      </c>
      <c r="F1280" s="641"/>
      <c r="G1280" s="641"/>
      <c r="H1280" s="641"/>
      <c r="I1280" s="641"/>
      <c r="J1280" s="641"/>
      <c r="K1280" s="641"/>
      <c r="L1280" s="495">
        <f>SUM(L1281:L1282)</f>
        <v>288710</v>
      </c>
      <c r="M1280" s="495">
        <f t="shared" ref="M1280:T1280" si="112">SUM(M1281:M1282)</f>
        <v>21222</v>
      </c>
      <c r="N1280" s="516">
        <f t="shared" si="112"/>
        <v>47094</v>
      </c>
      <c r="O1280" s="516">
        <f t="shared" si="112"/>
        <v>77388</v>
      </c>
      <c r="P1280" s="495">
        <f t="shared" si="112"/>
        <v>101929</v>
      </c>
      <c r="Q1280" s="495">
        <f t="shared" si="112"/>
        <v>0</v>
      </c>
      <c r="R1280" s="495">
        <f t="shared" si="112"/>
        <v>0</v>
      </c>
      <c r="S1280" s="495">
        <f t="shared" si="112"/>
        <v>0</v>
      </c>
      <c r="T1280" s="495">
        <f t="shared" si="112"/>
        <v>0</v>
      </c>
      <c r="U1280" s="224"/>
      <c r="V1280" s="224"/>
      <c r="W1280" s="224"/>
      <c r="X1280" s="224"/>
      <c r="Y1280" s="224"/>
      <c r="Z1280" s="224"/>
      <c r="AA1280" s="224"/>
      <c r="AB1280" s="224"/>
      <c r="AC1280" s="224"/>
      <c r="AD1280" s="224"/>
      <c r="AE1280" s="224"/>
      <c r="AF1280" s="224"/>
    </row>
    <row r="1281" spans="7:32" s="95" customFormat="1" ht="24" customHeight="1">
      <c r="G1281" s="154"/>
      <c r="H1281" s="154"/>
      <c r="I1281" s="154"/>
      <c r="J1281" s="154"/>
      <c r="K1281" s="95" t="s">
        <v>492</v>
      </c>
      <c r="L1281" s="253">
        <f>L691</f>
        <v>288136</v>
      </c>
      <c r="M1281" s="253">
        <f>M691</f>
        <v>8997</v>
      </c>
      <c r="N1281" s="205">
        <f>N691</f>
        <v>12871</v>
      </c>
      <c r="O1281" s="205">
        <f>O691</f>
        <v>26686</v>
      </c>
      <c r="P1281" s="253">
        <f>P691</f>
        <v>33208</v>
      </c>
      <c r="Q1281" s="253">
        <f>Q691</f>
        <v>0</v>
      </c>
      <c r="R1281" s="253">
        <f>R691</f>
        <v>0</v>
      </c>
      <c r="S1281" s="253">
        <f>S691</f>
        <v>0</v>
      </c>
      <c r="T1281" s="253">
        <f>T691</f>
        <v>0</v>
      </c>
      <c r="U1281" s="224"/>
      <c r="V1281" s="224"/>
      <c r="W1281" s="224"/>
      <c r="X1281" s="224"/>
      <c r="Y1281" s="224"/>
      <c r="Z1281" s="224"/>
      <c r="AA1281" s="224"/>
      <c r="AB1281" s="224"/>
      <c r="AC1281" s="224"/>
      <c r="AD1281" s="224"/>
      <c r="AE1281" s="224"/>
      <c r="AF1281" s="224"/>
    </row>
    <row r="1282" spans="7:32" s="95" customFormat="1" ht="24" customHeight="1">
      <c r="G1282" s="154"/>
      <c r="H1282" s="154"/>
      <c r="I1282" s="154"/>
      <c r="J1282" s="154"/>
      <c r="K1282" s="95" t="s">
        <v>493</v>
      </c>
      <c r="L1282" s="253">
        <f>L792</f>
        <v>574</v>
      </c>
      <c r="M1282" s="253">
        <f>M792</f>
        <v>12225</v>
      </c>
      <c r="N1282" s="205">
        <f>N792</f>
        <v>34223</v>
      </c>
      <c r="O1282" s="205">
        <f>O792</f>
        <v>50702</v>
      </c>
      <c r="P1282" s="253">
        <f>P792</f>
        <v>68721</v>
      </c>
      <c r="Q1282" s="253">
        <f>Q792</f>
        <v>0</v>
      </c>
      <c r="R1282" s="253">
        <f>R792</f>
        <v>0</v>
      </c>
      <c r="S1282" s="253">
        <f>S792</f>
        <v>0</v>
      </c>
      <c r="T1282" s="253">
        <f>T792</f>
        <v>0</v>
      </c>
      <c r="U1282" s="224"/>
      <c r="V1282" s="224"/>
      <c r="W1282" s="224"/>
      <c r="X1282" s="224"/>
      <c r="Y1282" s="224"/>
      <c r="Z1282" s="224"/>
      <c r="AA1282" s="224"/>
      <c r="AB1282" s="224"/>
      <c r="AC1282" s="224"/>
      <c r="AD1282" s="224"/>
      <c r="AE1282" s="224"/>
      <c r="AF1282" s="224"/>
    </row>
    <row r="1283" spans="7:32" s="95" customFormat="1" ht="24" customHeight="1">
      <c r="G1283" s="154"/>
      <c r="H1283" s="154"/>
      <c r="I1283" s="154"/>
      <c r="J1283" s="154"/>
      <c r="L1283" s="253"/>
      <c r="M1283" s="253"/>
      <c r="N1283" s="205"/>
      <c r="O1283" s="205"/>
      <c r="P1283" s="253"/>
      <c r="Q1283" s="253"/>
      <c r="R1283" s="253"/>
      <c r="S1283" s="253"/>
      <c r="T1283" s="253"/>
      <c r="U1283" s="224"/>
      <c r="V1283" s="224"/>
      <c r="W1283" s="224"/>
      <c r="X1283" s="224"/>
      <c r="Y1283" s="224"/>
      <c r="Z1283" s="224"/>
      <c r="AA1283" s="224"/>
      <c r="AB1283" s="224"/>
      <c r="AC1283" s="224"/>
      <c r="AD1283" s="224"/>
      <c r="AE1283" s="224"/>
      <c r="AF1283" s="224"/>
    </row>
    <row r="1284" spans="7:32" s="95" customFormat="1" ht="24" customHeight="1">
      <c r="G1284" s="641" t="s">
        <v>1192</v>
      </c>
      <c r="H1284" s="641"/>
      <c r="I1284" s="641"/>
      <c r="J1284" s="641"/>
      <c r="K1284" s="641"/>
      <c r="L1284" s="495">
        <f t="shared" ref="L1284:T1284" si="113">SUM(L1285:L1285)</f>
        <v>0</v>
      </c>
      <c r="M1284" s="495">
        <f t="shared" si="113"/>
        <v>0</v>
      </c>
      <c r="N1284" s="516">
        <f t="shared" si="113"/>
        <v>18000</v>
      </c>
      <c r="O1284" s="516">
        <f t="shared" si="113"/>
        <v>0</v>
      </c>
      <c r="P1284" s="495">
        <f t="shared" si="113"/>
        <v>20000</v>
      </c>
      <c r="Q1284" s="495">
        <f t="shared" si="113"/>
        <v>520000</v>
      </c>
      <c r="R1284" s="495">
        <f t="shared" si="113"/>
        <v>20000</v>
      </c>
      <c r="S1284" s="495">
        <f t="shared" si="113"/>
        <v>530000</v>
      </c>
      <c r="T1284" s="495">
        <f t="shared" si="113"/>
        <v>0</v>
      </c>
      <c r="U1284" s="224"/>
      <c r="V1284" s="224"/>
      <c r="W1284" s="224"/>
      <c r="X1284" s="224"/>
      <c r="Y1284" s="224"/>
      <c r="Z1284" s="224"/>
      <c r="AA1284" s="224"/>
      <c r="AB1284" s="224"/>
      <c r="AC1284" s="224"/>
      <c r="AD1284" s="224"/>
      <c r="AE1284" s="224"/>
      <c r="AF1284" s="224"/>
    </row>
    <row r="1285" spans="7:32" s="95" customFormat="1" ht="24" customHeight="1">
      <c r="G1285" s="154"/>
      <c r="H1285" s="154"/>
      <c r="I1285" s="154"/>
      <c r="J1285" s="154"/>
      <c r="K1285" s="95" t="s">
        <v>492</v>
      </c>
      <c r="L1285" s="253">
        <f>L685</f>
        <v>0</v>
      </c>
      <c r="M1285" s="253">
        <f>M685</f>
        <v>0</v>
      </c>
      <c r="N1285" s="205">
        <f>N685</f>
        <v>18000</v>
      </c>
      <c r="O1285" s="205">
        <f>O685</f>
        <v>0</v>
      </c>
      <c r="P1285" s="253">
        <f>P685</f>
        <v>20000</v>
      </c>
      <c r="Q1285" s="253">
        <f>Q685</f>
        <v>520000</v>
      </c>
      <c r="R1285" s="253">
        <f>R685</f>
        <v>20000</v>
      </c>
      <c r="S1285" s="253">
        <f>S685</f>
        <v>530000</v>
      </c>
      <c r="T1285" s="253">
        <f>T685</f>
        <v>0</v>
      </c>
      <c r="U1285" s="224"/>
      <c r="V1285" s="224"/>
      <c r="W1285" s="224"/>
      <c r="X1285" s="224"/>
      <c r="Y1285" s="224"/>
      <c r="Z1285" s="224"/>
      <c r="AA1285" s="224"/>
      <c r="AB1285" s="224"/>
      <c r="AC1285" s="224"/>
      <c r="AD1285" s="224"/>
      <c r="AE1285" s="224"/>
      <c r="AF1285" s="224"/>
    </row>
    <row r="1286" spans="7:32" s="95" customFormat="1" ht="24" customHeight="1">
      <c r="K1286" s="143"/>
      <c r="L1286" s="326"/>
      <c r="M1286" s="326"/>
      <c r="N1286" s="327"/>
      <c r="O1286" s="327"/>
      <c r="P1286" s="326"/>
      <c r="Q1286" s="326"/>
      <c r="R1286" s="326"/>
      <c r="S1286" s="326"/>
      <c r="T1286" s="326"/>
      <c r="U1286" s="224"/>
      <c r="V1286" s="224"/>
      <c r="W1286" s="224"/>
      <c r="X1286" s="224"/>
      <c r="Y1286" s="224"/>
      <c r="Z1286" s="224"/>
      <c r="AA1286" s="224"/>
      <c r="AB1286" s="224"/>
      <c r="AC1286" s="224"/>
      <c r="AD1286" s="224"/>
      <c r="AE1286" s="224"/>
      <c r="AF1286" s="224"/>
    </row>
    <row r="1287" spans="7:32" s="95" customFormat="1" ht="24" customHeight="1">
      <c r="G1287" s="644" t="s">
        <v>1190</v>
      </c>
      <c r="H1287" s="644"/>
      <c r="I1287" s="644"/>
      <c r="J1287" s="644"/>
      <c r="K1287" s="644"/>
      <c r="L1287" s="495">
        <f>L1288+L1289+L1290</f>
        <v>1090185</v>
      </c>
      <c r="M1287" s="495">
        <f t="shared" ref="M1287:T1287" si="114">M1288+M1289+M1290</f>
        <v>3099</v>
      </c>
      <c r="N1287" s="516">
        <f>N1288+N1289+N1290</f>
        <v>0</v>
      </c>
      <c r="O1287" s="516">
        <f t="shared" si="114"/>
        <v>0</v>
      </c>
      <c r="P1287" s="495">
        <f t="shared" si="114"/>
        <v>0</v>
      </c>
      <c r="Q1287" s="495">
        <f t="shared" si="114"/>
        <v>0</v>
      </c>
      <c r="R1287" s="495">
        <f t="shared" si="114"/>
        <v>0</v>
      </c>
      <c r="S1287" s="495">
        <f t="shared" si="114"/>
        <v>0</v>
      </c>
      <c r="T1287" s="495">
        <f t="shared" si="114"/>
        <v>0</v>
      </c>
      <c r="U1287" s="224"/>
      <c r="V1287" s="224"/>
      <c r="W1287" s="224"/>
      <c r="X1287" s="224"/>
      <c r="Y1287" s="224"/>
      <c r="Z1287" s="224"/>
      <c r="AA1287" s="224"/>
      <c r="AB1287" s="224"/>
      <c r="AC1287" s="224"/>
      <c r="AD1287" s="224"/>
      <c r="AE1287" s="224"/>
      <c r="AF1287" s="224"/>
    </row>
    <row r="1288" spans="7:32" s="95" customFormat="1" ht="24" customHeight="1">
      <c r="K1288" s="95" t="s">
        <v>912</v>
      </c>
      <c r="L1288" s="253">
        <f>L403</f>
        <v>974071</v>
      </c>
      <c r="M1288" s="253">
        <f>M403</f>
        <v>2828</v>
      </c>
      <c r="N1288" s="205">
        <f>N403</f>
        <v>0</v>
      </c>
      <c r="O1288" s="205">
        <f>O403</f>
        <v>0</v>
      </c>
      <c r="P1288" s="253">
        <f>P403</f>
        <v>0</v>
      </c>
      <c r="Q1288" s="253">
        <f>Q403</f>
        <v>0</v>
      </c>
      <c r="R1288" s="253">
        <f>R403</f>
        <v>0</v>
      </c>
      <c r="S1288" s="253">
        <f>S403</f>
        <v>0</v>
      </c>
      <c r="T1288" s="253">
        <f>T403</f>
        <v>0</v>
      </c>
      <c r="U1288" s="224"/>
      <c r="V1288" s="224"/>
      <c r="W1288" s="224"/>
      <c r="X1288" s="224"/>
      <c r="Y1288" s="224"/>
      <c r="Z1288" s="224"/>
      <c r="AA1288" s="224"/>
      <c r="AB1288" s="224"/>
      <c r="AC1288" s="224"/>
      <c r="AD1288" s="224"/>
      <c r="AE1288" s="224"/>
      <c r="AF1288" s="224"/>
    </row>
    <row r="1289" spans="7:32" s="95" customFormat="1" ht="24" customHeight="1">
      <c r="K1289" s="95" t="s">
        <v>492</v>
      </c>
      <c r="L1289" s="253">
        <f>L688</f>
        <v>42560</v>
      </c>
      <c r="M1289" s="253">
        <f>M688</f>
        <v>271</v>
      </c>
      <c r="N1289" s="205">
        <f>N688</f>
        <v>0</v>
      </c>
      <c r="O1289" s="205">
        <f>O688</f>
        <v>0</v>
      </c>
      <c r="P1289" s="253">
        <f>P688</f>
        <v>0</v>
      </c>
      <c r="Q1289" s="253">
        <f>Q688</f>
        <v>0</v>
      </c>
      <c r="R1289" s="253">
        <f>R688</f>
        <v>0</v>
      </c>
      <c r="S1289" s="253">
        <f>S688</f>
        <v>0</v>
      </c>
      <c r="T1289" s="253">
        <f>T688</f>
        <v>0</v>
      </c>
      <c r="U1289" s="224"/>
      <c r="V1289" s="224"/>
      <c r="W1289" s="224"/>
      <c r="X1289" s="224"/>
      <c r="Y1289" s="224"/>
      <c r="Z1289" s="224"/>
      <c r="AA1289" s="224"/>
      <c r="AB1289" s="224"/>
      <c r="AC1289" s="224"/>
      <c r="AD1289" s="224"/>
      <c r="AE1289" s="224"/>
      <c r="AF1289" s="224"/>
    </row>
    <row r="1290" spans="7:32" s="95" customFormat="1" ht="24" customHeight="1">
      <c r="K1290" s="95" t="s">
        <v>493</v>
      </c>
      <c r="L1290" s="253">
        <f>L789</f>
        <v>73554</v>
      </c>
      <c r="M1290" s="253">
        <f>M789</f>
        <v>0</v>
      </c>
      <c r="N1290" s="205">
        <f>N789</f>
        <v>0</v>
      </c>
      <c r="O1290" s="205">
        <f>O789</f>
        <v>0</v>
      </c>
      <c r="P1290" s="253">
        <f>P789</f>
        <v>0</v>
      </c>
      <c r="Q1290" s="253">
        <f>Q789</f>
        <v>0</v>
      </c>
      <c r="R1290" s="253">
        <f>R789</f>
        <v>0</v>
      </c>
      <c r="S1290" s="253">
        <f>S789</f>
        <v>0</v>
      </c>
      <c r="T1290" s="253">
        <f>T789</f>
        <v>0</v>
      </c>
      <c r="U1290" s="224"/>
      <c r="V1290" s="224"/>
      <c r="W1290" s="224"/>
      <c r="X1290" s="224"/>
      <c r="Y1290" s="224"/>
      <c r="Z1290" s="224"/>
      <c r="AA1290" s="224"/>
      <c r="AB1290" s="224"/>
      <c r="AC1290" s="224"/>
      <c r="AD1290" s="224"/>
      <c r="AE1290" s="224"/>
      <c r="AF1290" s="224"/>
    </row>
    <row r="1291" spans="7:32" s="381" customFormat="1" ht="24" customHeight="1">
      <c r="L1291" s="253"/>
      <c r="M1291" s="253"/>
      <c r="N1291" s="205"/>
      <c r="O1291" s="205"/>
      <c r="P1291" s="253"/>
      <c r="Q1291" s="253"/>
      <c r="R1291" s="253"/>
      <c r="S1291" s="253"/>
      <c r="T1291" s="253"/>
      <c r="U1291" s="224"/>
      <c r="V1291" s="224"/>
      <c r="W1291" s="224"/>
      <c r="X1291" s="224"/>
      <c r="Y1291" s="224"/>
      <c r="Z1291" s="224"/>
      <c r="AA1291" s="224"/>
      <c r="AB1291" s="224"/>
      <c r="AC1291" s="224"/>
      <c r="AD1291" s="224"/>
      <c r="AE1291" s="224"/>
      <c r="AF1291" s="224"/>
    </row>
    <row r="1292" spans="7:32" s="582" customFormat="1" ht="24" customHeight="1">
      <c r="G1292" s="644" t="s">
        <v>1431</v>
      </c>
      <c r="H1292" s="644"/>
      <c r="I1292" s="644"/>
      <c r="J1292" s="644"/>
      <c r="K1292" s="644"/>
      <c r="L1292" s="495">
        <f>L1293+L1294+L1295</f>
        <v>0</v>
      </c>
      <c r="M1292" s="495">
        <f>M1293+M1294+M1295</f>
        <v>0</v>
      </c>
      <c r="N1292" s="584">
        <f t="shared" ref="N1292:O1292" si="115">N1293+N1294+N1295</f>
        <v>-5000</v>
      </c>
      <c r="O1292" s="584">
        <f t="shared" si="115"/>
        <v>-333875</v>
      </c>
      <c r="P1292" s="495">
        <f t="shared" ref="P1292" si="116">P1293+P1294+P1295</f>
        <v>932750</v>
      </c>
      <c r="Q1292" s="584">
        <f t="shared" ref="Q1292" si="117">Q1293+Q1294+Q1295</f>
        <v>-417875</v>
      </c>
      <c r="R1292" s="585">
        <f t="shared" ref="R1292" si="118">R1293+R1294+R1295</f>
        <v>0</v>
      </c>
      <c r="S1292" s="585">
        <f t="shared" ref="S1292" si="119">S1293+S1294+S1295</f>
        <v>0</v>
      </c>
      <c r="T1292" s="585">
        <f t="shared" ref="T1292" si="120">T1293+T1294+T1295</f>
        <v>0</v>
      </c>
      <c r="U1292" s="224"/>
      <c r="V1292" s="224"/>
      <c r="W1292" s="224"/>
      <c r="X1292" s="224"/>
      <c r="Y1292" s="224"/>
      <c r="Z1292" s="224"/>
      <c r="AA1292" s="224"/>
      <c r="AB1292" s="224"/>
      <c r="AC1292" s="224"/>
      <c r="AD1292" s="224"/>
      <c r="AE1292" s="224"/>
      <c r="AF1292" s="224"/>
    </row>
    <row r="1293" spans="7:32" s="582" customFormat="1" ht="24" customHeight="1">
      <c r="K1293" s="582" t="s">
        <v>740</v>
      </c>
      <c r="L1293" s="253">
        <f>L326</f>
        <v>0</v>
      </c>
      <c r="M1293" s="253">
        <f>M326</f>
        <v>0</v>
      </c>
      <c r="N1293" s="205">
        <f>N326</f>
        <v>0</v>
      </c>
      <c r="O1293" s="205">
        <f>O326</f>
        <v>0</v>
      </c>
      <c r="P1293" s="253">
        <f>P326</f>
        <v>1253625</v>
      </c>
      <c r="Q1293" s="253">
        <f>Q326</f>
        <v>0</v>
      </c>
      <c r="R1293" s="253">
        <f>R326</f>
        <v>0</v>
      </c>
      <c r="S1293" s="253">
        <f>S326</f>
        <v>0</v>
      </c>
      <c r="T1293" s="253">
        <f>T326</f>
        <v>0</v>
      </c>
      <c r="U1293" s="224"/>
      <c r="V1293" s="224"/>
      <c r="W1293" s="224"/>
      <c r="X1293" s="224"/>
      <c r="Y1293" s="224"/>
      <c r="Z1293" s="224"/>
      <c r="AA1293" s="224"/>
      <c r="AB1293" s="224"/>
      <c r="AC1293" s="224"/>
      <c r="AD1293" s="224"/>
      <c r="AE1293" s="224"/>
      <c r="AF1293" s="224"/>
    </row>
    <row r="1294" spans="7:32" s="582" customFormat="1" ht="24" customHeight="1">
      <c r="K1294" s="582" t="s">
        <v>912</v>
      </c>
      <c r="L1294" s="253">
        <v>0</v>
      </c>
      <c r="M1294" s="253">
        <v>0</v>
      </c>
      <c r="N1294" s="205">
        <v>0</v>
      </c>
      <c r="O1294" s="205">
        <v>84000</v>
      </c>
      <c r="P1294" s="253">
        <v>97000</v>
      </c>
      <c r="Q1294" s="253">
        <v>0</v>
      </c>
      <c r="R1294" s="253">
        <f>R693</f>
        <v>0</v>
      </c>
      <c r="S1294" s="253">
        <f>S693</f>
        <v>0</v>
      </c>
      <c r="T1294" s="253">
        <f>T693</f>
        <v>0</v>
      </c>
      <c r="U1294" s="224"/>
      <c r="V1294" s="224"/>
      <c r="W1294" s="224"/>
      <c r="X1294" s="224"/>
      <c r="Y1294" s="224"/>
      <c r="Z1294" s="224"/>
      <c r="AA1294" s="224"/>
      <c r="AB1294" s="224"/>
      <c r="AC1294" s="224"/>
      <c r="AD1294" s="224"/>
      <c r="AE1294" s="224"/>
      <c r="AF1294" s="224"/>
    </row>
    <row r="1295" spans="7:32" s="582" customFormat="1" ht="24" customHeight="1">
      <c r="K1295" s="583" t="s">
        <v>1435</v>
      </c>
      <c r="L1295" s="326">
        <f>-L317</f>
        <v>0</v>
      </c>
      <c r="M1295" s="326">
        <f>-M317</f>
        <v>0</v>
      </c>
      <c r="N1295" s="327">
        <f>-N317</f>
        <v>-5000</v>
      </c>
      <c r="O1295" s="327">
        <f>-O317</f>
        <v>-417875</v>
      </c>
      <c r="P1295" s="326">
        <f>-P317</f>
        <v>-417875</v>
      </c>
      <c r="Q1295" s="326">
        <f>-Q317</f>
        <v>-417875</v>
      </c>
      <c r="R1295" s="326">
        <f>-R317</f>
        <v>0</v>
      </c>
      <c r="S1295" s="326">
        <f>-S317</f>
        <v>0</v>
      </c>
      <c r="T1295" s="326">
        <f>-T317</f>
        <v>0</v>
      </c>
      <c r="U1295" s="224"/>
      <c r="V1295" s="224"/>
      <c r="W1295" s="224"/>
      <c r="X1295" s="224"/>
      <c r="Y1295" s="224"/>
      <c r="Z1295" s="224"/>
      <c r="AA1295" s="224"/>
      <c r="AB1295" s="224"/>
      <c r="AC1295" s="224"/>
      <c r="AD1295" s="224"/>
      <c r="AE1295" s="224"/>
      <c r="AF1295" s="224"/>
    </row>
    <row r="1296" spans="7:32" s="582" customFormat="1" ht="24" customHeight="1">
      <c r="L1296" s="253"/>
      <c r="M1296" s="253"/>
      <c r="N1296" s="205"/>
      <c r="O1296" s="205"/>
      <c r="P1296" s="253"/>
      <c r="Q1296" s="253"/>
      <c r="R1296" s="253"/>
      <c r="S1296" s="253"/>
      <c r="T1296" s="253"/>
      <c r="U1296" s="224"/>
      <c r="V1296" s="224"/>
      <c r="W1296" s="224"/>
      <c r="X1296" s="224"/>
      <c r="Y1296" s="224"/>
      <c r="Z1296" s="224"/>
      <c r="AA1296" s="224"/>
      <c r="AB1296" s="224"/>
      <c r="AC1296" s="224"/>
      <c r="AD1296" s="224"/>
      <c r="AE1296" s="224"/>
      <c r="AF1296" s="224"/>
    </row>
    <row r="1297" spans="1:32" s="582" customFormat="1" ht="24" customHeight="1">
      <c r="G1297" s="644" t="s">
        <v>1433</v>
      </c>
      <c r="H1297" s="644"/>
      <c r="I1297" s="644"/>
      <c r="J1297" s="644"/>
      <c r="K1297" s="644"/>
      <c r="L1297" s="495">
        <f>L1298+L1299</f>
        <v>0</v>
      </c>
      <c r="M1297" s="495">
        <f t="shared" ref="M1297" si="121">M1298+M1299</f>
        <v>0</v>
      </c>
      <c r="N1297" s="516">
        <f t="shared" ref="N1297" si="122">N1298+N1299</f>
        <v>0</v>
      </c>
      <c r="O1297" s="516">
        <f t="shared" ref="O1297" si="123">O1298+O1299</f>
        <v>0</v>
      </c>
      <c r="P1297" s="495">
        <f t="shared" ref="P1297" si="124">P1298+P1299</f>
        <v>70000</v>
      </c>
      <c r="Q1297" s="495">
        <f t="shared" ref="Q1297" si="125">Q1298+Q1299</f>
        <v>158825</v>
      </c>
      <c r="R1297" s="495">
        <f t="shared" ref="R1297" si="126">R1298+R1299</f>
        <v>0</v>
      </c>
      <c r="S1297" s="495">
        <f t="shared" ref="S1297" si="127">S1298+S1299</f>
        <v>0</v>
      </c>
      <c r="T1297" s="495">
        <f t="shared" ref="T1297" si="128">T1298+T1299</f>
        <v>0</v>
      </c>
      <c r="U1297" s="224"/>
      <c r="V1297" s="224"/>
      <c r="W1297" s="224"/>
      <c r="X1297" s="224"/>
      <c r="Y1297" s="224"/>
      <c r="Z1297" s="224"/>
      <c r="AA1297" s="224"/>
      <c r="AB1297" s="224"/>
      <c r="AC1297" s="224"/>
      <c r="AD1297" s="224"/>
      <c r="AE1297" s="224"/>
      <c r="AF1297" s="224"/>
    </row>
    <row r="1298" spans="1:32" s="582" customFormat="1" ht="24" customHeight="1">
      <c r="K1298" s="582" t="s">
        <v>912</v>
      </c>
      <c r="L1298" s="253">
        <f>L402</f>
        <v>0</v>
      </c>
      <c r="M1298" s="253">
        <f>M402</f>
        <v>0</v>
      </c>
      <c r="N1298" s="205">
        <f>N402</f>
        <v>0</v>
      </c>
      <c r="O1298" s="205">
        <f>O402</f>
        <v>0</v>
      </c>
      <c r="P1298" s="253">
        <f>P402</f>
        <v>70000</v>
      </c>
      <c r="Q1298" s="253">
        <f>Q402</f>
        <v>635300</v>
      </c>
      <c r="R1298" s="253">
        <f>R402</f>
        <v>0</v>
      </c>
      <c r="S1298" s="253">
        <f>S402</f>
        <v>0</v>
      </c>
      <c r="T1298" s="253">
        <f>T402</f>
        <v>0</v>
      </c>
      <c r="U1298" s="224"/>
      <c r="V1298" s="224"/>
      <c r="W1298" s="224"/>
      <c r="X1298" s="224"/>
      <c r="Y1298" s="224"/>
      <c r="Z1298" s="224"/>
      <c r="AA1298" s="224"/>
      <c r="AB1298" s="224"/>
      <c r="AC1298" s="224"/>
      <c r="AD1298" s="224"/>
      <c r="AE1298" s="224"/>
      <c r="AF1298" s="224"/>
    </row>
    <row r="1299" spans="1:32" s="582" customFormat="1" ht="24" customHeight="1">
      <c r="K1299" s="583" t="s">
        <v>1434</v>
      </c>
      <c r="L1299" s="326">
        <f>-L340</f>
        <v>0</v>
      </c>
      <c r="M1299" s="326">
        <f>-M340</f>
        <v>0</v>
      </c>
      <c r="N1299" s="327">
        <f>-N340</f>
        <v>0</v>
      </c>
      <c r="O1299" s="327">
        <f>-O340</f>
        <v>0</v>
      </c>
      <c r="P1299" s="326">
        <f>-P340</f>
        <v>0</v>
      </c>
      <c r="Q1299" s="326">
        <f>-Q340</f>
        <v>-476475</v>
      </c>
      <c r="R1299" s="326">
        <f>-R340</f>
        <v>0</v>
      </c>
      <c r="S1299" s="326">
        <f>-S340</f>
        <v>0</v>
      </c>
      <c r="T1299" s="326">
        <f>-T340</f>
        <v>0</v>
      </c>
      <c r="U1299" s="224"/>
      <c r="V1299" s="224"/>
      <c r="W1299" s="224"/>
      <c r="X1299" s="224"/>
      <c r="Y1299" s="224"/>
      <c r="Z1299" s="224"/>
      <c r="AA1299" s="224"/>
      <c r="AB1299" s="224"/>
      <c r="AC1299" s="224"/>
      <c r="AD1299" s="224"/>
      <c r="AE1299" s="224"/>
      <c r="AF1299" s="224"/>
    </row>
    <row r="1300" spans="1:32" s="582" customFormat="1" ht="24" customHeight="1">
      <c r="L1300" s="253"/>
      <c r="M1300" s="253"/>
      <c r="N1300" s="205"/>
      <c r="O1300" s="205"/>
      <c r="P1300" s="253"/>
      <c r="Q1300" s="253"/>
      <c r="R1300" s="253"/>
      <c r="S1300" s="253"/>
      <c r="T1300" s="253"/>
      <c r="U1300" s="224"/>
      <c r="V1300" s="224"/>
      <c r="W1300" s="224"/>
      <c r="X1300" s="224"/>
      <c r="Y1300" s="224"/>
      <c r="Z1300" s="224"/>
      <c r="AA1300" s="224"/>
      <c r="AB1300" s="224"/>
      <c r="AC1300" s="224"/>
      <c r="AD1300" s="224"/>
      <c r="AE1300" s="224"/>
      <c r="AF1300" s="224"/>
    </row>
    <row r="1301" spans="1:32" s="582" customFormat="1" ht="24" customHeight="1">
      <c r="G1301" s="644" t="s">
        <v>1436</v>
      </c>
      <c r="H1301" s="644"/>
      <c r="I1301" s="644"/>
      <c r="J1301" s="644"/>
      <c r="K1301" s="644"/>
      <c r="L1301" s="495">
        <f>L1302+L1303</f>
        <v>0</v>
      </c>
      <c r="M1301" s="495">
        <f t="shared" ref="M1301" si="129">M1302+M1303</f>
        <v>0</v>
      </c>
      <c r="N1301" s="516">
        <f t="shared" ref="N1301" si="130">N1302+N1303</f>
        <v>0</v>
      </c>
      <c r="O1301" s="516">
        <f t="shared" ref="O1301" si="131">O1302+O1303</f>
        <v>0</v>
      </c>
      <c r="P1301" s="495">
        <f t="shared" ref="P1301" si="132">P1302+P1303</f>
        <v>0</v>
      </c>
      <c r="Q1301" s="495">
        <f t="shared" ref="Q1301" si="133">Q1302+Q1303</f>
        <v>9235</v>
      </c>
      <c r="R1301" s="495">
        <f t="shared" ref="R1301" si="134">R1302+R1303</f>
        <v>0</v>
      </c>
      <c r="S1301" s="495">
        <f t="shared" ref="S1301" si="135">S1302+S1303</f>
        <v>0</v>
      </c>
      <c r="T1301" s="495">
        <f t="shared" ref="T1301" si="136">T1302+T1303</f>
        <v>0</v>
      </c>
      <c r="U1301" s="224"/>
      <c r="V1301" s="224"/>
      <c r="W1301" s="224"/>
      <c r="X1301" s="224"/>
      <c r="Y1301" s="224"/>
      <c r="Z1301" s="224"/>
      <c r="AA1301" s="224"/>
      <c r="AB1301" s="224"/>
      <c r="AC1301" s="224"/>
      <c r="AD1301" s="224"/>
      <c r="AE1301" s="224"/>
      <c r="AF1301" s="224"/>
    </row>
    <row r="1302" spans="1:32" s="582" customFormat="1" ht="24" customHeight="1">
      <c r="K1302" s="582" t="s">
        <v>912</v>
      </c>
      <c r="L1302" s="253">
        <f>L411</f>
        <v>0</v>
      </c>
      <c r="M1302" s="253">
        <f>M411</f>
        <v>0</v>
      </c>
      <c r="N1302" s="205">
        <f>N411</f>
        <v>0</v>
      </c>
      <c r="O1302" s="205">
        <f>O411</f>
        <v>0</v>
      </c>
      <c r="P1302" s="253">
        <f>P411</f>
        <v>60000</v>
      </c>
      <c r="Q1302" s="253">
        <f>Q411</f>
        <v>572000</v>
      </c>
      <c r="R1302" s="253">
        <f>R411</f>
        <v>0</v>
      </c>
      <c r="S1302" s="253">
        <f>S411</f>
        <v>0</v>
      </c>
      <c r="T1302" s="253">
        <f>T411</f>
        <v>0</v>
      </c>
      <c r="U1302" s="224"/>
      <c r="V1302" s="224"/>
      <c r="W1302" s="224"/>
      <c r="X1302" s="224"/>
      <c r="Y1302" s="224"/>
      <c r="Z1302" s="224"/>
      <c r="AA1302" s="224"/>
      <c r="AB1302" s="224"/>
      <c r="AC1302" s="224"/>
      <c r="AD1302" s="224"/>
      <c r="AE1302" s="224"/>
      <c r="AF1302" s="224"/>
    </row>
    <row r="1303" spans="1:32" s="582" customFormat="1" ht="24" customHeight="1">
      <c r="K1303" s="326" t="s">
        <v>1432</v>
      </c>
      <c r="L1303" s="326">
        <v>0</v>
      </c>
      <c r="M1303" s="326">
        <v>0</v>
      </c>
      <c r="N1303" s="327">
        <v>0</v>
      </c>
      <c r="O1303" s="327">
        <v>0</v>
      </c>
      <c r="P1303" s="326">
        <v>-60000</v>
      </c>
      <c r="Q1303" s="326">
        <v>-562765</v>
      </c>
      <c r="R1303" s="326">
        <v>0</v>
      </c>
      <c r="S1303" s="326">
        <v>0</v>
      </c>
      <c r="T1303" s="326">
        <v>0</v>
      </c>
      <c r="U1303" s="224"/>
      <c r="V1303" s="224"/>
      <c r="W1303" s="224"/>
      <c r="X1303" s="224"/>
      <c r="Y1303" s="224"/>
      <c r="Z1303" s="224"/>
      <c r="AA1303" s="224"/>
      <c r="AB1303" s="224"/>
      <c r="AC1303" s="224"/>
      <c r="AD1303" s="224"/>
      <c r="AE1303" s="224"/>
      <c r="AF1303" s="224"/>
    </row>
    <row r="1304" spans="1:32" s="582" customFormat="1" ht="24" customHeight="1">
      <c r="L1304" s="253"/>
      <c r="M1304" s="253"/>
      <c r="N1304" s="205"/>
      <c r="O1304" s="205"/>
      <c r="P1304" s="253"/>
      <c r="Q1304" s="253"/>
      <c r="R1304" s="253"/>
      <c r="S1304" s="253"/>
      <c r="T1304" s="253"/>
      <c r="U1304" s="224"/>
      <c r="V1304" s="224"/>
      <c r="W1304" s="224"/>
      <c r="X1304" s="224"/>
      <c r="Y1304" s="224"/>
      <c r="Z1304" s="224"/>
      <c r="AA1304" s="224"/>
      <c r="AB1304" s="224"/>
      <c r="AC1304" s="224"/>
      <c r="AD1304" s="224"/>
      <c r="AE1304" s="224"/>
      <c r="AF1304" s="224"/>
    </row>
    <row r="1305" spans="1:32" s="582" customFormat="1" ht="24" customHeight="1">
      <c r="G1305" s="644" t="s">
        <v>1437</v>
      </c>
      <c r="H1305" s="644"/>
      <c r="I1305" s="644"/>
      <c r="J1305" s="644"/>
      <c r="K1305" s="644"/>
      <c r="L1305" s="495">
        <f>L1306+L1307</f>
        <v>0</v>
      </c>
      <c r="M1305" s="495">
        <f t="shared" ref="M1305" si="137">M1306+M1307</f>
        <v>0</v>
      </c>
      <c r="N1305" s="516">
        <f t="shared" ref="N1305" si="138">N1306+N1307</f>
        <v>0</v>
      </c>
      <c r="O1305" s="516">
        <f t="shared" ref="O1305" si="139">O1306+O1307</f>
        <v>0</v>
      </c>
      <c r="P1305" s="495">
        <f t="shared" ref="P1305" si="140">P1306+P1307</f>
        <v>0</v>
      </c>
      <c r="Q1305" s="495">
        <f t="shared" ref="Q1305" si="141">Q1306+Q1307</f>
        <v>0</v>
      </c>
      <c r="R1305" s="495">
        <f t="shared" ref="R1305" si="142">R1306+R1307</f>
        <v>0</v>
      </c>
      <c r="S1305" s="495">
        <f t="shared" ref="S1305" si="143">S1306+S1307</f>
        <v>0</v>
      </c>
      <c r="T1305" s="495">
        <f t="shared" ref="T1305" si="144">T1306+T1307</f>
        <v>0</v>
      </c>
      <c r="U1305" s="224"/>
      <c r="V1305" s="224"/>
      <c r="W1305" s="224"/>
      <c r="X1305" s="224"/>
      <c r="Y1305" s="224"/>
      <c r="Z1305" s="224"/>
      <c r="AA1305" s="224"/>
      <c r="AB1305" s="224"/>
      <c r="AC1305" s="224"/>
      <c r="AD1305" s="224"/>
      <c r="AE1305" s="224"/>
      <c r="AF1305" s="224"/>
    </row>
    <row r="1306" spans="1:32" s="582" customFormat="1" ht="24" customHeight="1">
      <c r="K1306" s="582" t="s">
        <v>912</v>
      </c>
      <c r="L1306" s="253">
        <f>L410</f>
        <v>0</v>
      </c>
      <c r="M1306" s="253">
        <f>M410</f>
        <v>0</v>
      </c>
      <c r="N1306" s="205">
        <f>N410</f>
        <v>0</v>
      </c>
      <c r="O1306" s="205">
        <f>O410</f>
        <v>0</v>
      </c>
      <c r="P1306" s="253">
        <f>P410</f>
        <v>0</v>
      </c>
      <c r="Q1306" s="253">
        <f>Q410</f>
        <v>120000</v>
      </c>
      <c r="R1306" s="253">
        <f>R410</f>
        <v>1015000</v>
      </c>
      <c r="S1306" s="253">
        <f>S410</f>
        <v>0</v>
      </c>
      <c r="T1306" s="253">
        <f>T410</f>
        <v>0</v>
      </c>
      <c r="U1306" s="224"/>
      <c r="V1306" s="224"/>
      <c r="W1306" s="224"/>
      <c r="X1306" s="224"/>
      <c r="Y1306" s="224"/>
      <c r="Z1306" s="224"/>
      <c r="AA1306" s="224"/>
      <c r="AB1306" s="224"/>
      <c r="AC1306" s="224"/>
      <c r="AD1306" s="224"/>
      <c r="AE1306" s="224"/>
      <c r="AF1306" s="224"/>
    </row>
    <row r="1307" spans="1:32" s="582" customFormat="1" ht="24" customHeight="1">
      <c r="K1307" s="326" t="s">
        <v>1438</v>
      </c>
      <c r="L1307" s="326">
        <f>-L410</f>
        <v>0</v>
      </c>
      <c r="M1307" s="326">
        <f>-M410</f>
        <v>0</v>
      </c>
      <c r="N1307" s="327">
        <f>-N410</f>
        <v>0</v>
      </c>
      <c r="O1307" s="327">
        <f>-O410</f>
        <v>0</v>
      </c>
      <c r="P1307" s="326">
        <f>-P410</f>
        <v>0</v>
      </c>
      <c r="Q1307" s="326">
        <f>-Q410</f>
        <v>-120000</v>
      </c>
      <c r="R1307" s="326">
        <f>-R410</f>
        <v>-1015000</v>
      </c>
      <c r="S1307" s="326">
        <f>-S410</f>
        <v>0</v>
      </c>
      <c r="T1307" s="326">
        <f>-T410</f>
        <v>0</v>
      </c>
      <c r="U1307" s="224"/>
      <c r="V1307" s="224"/>
      <c r="W1307" s="224"/>
      <c r="X1307" s="224"/>
      <c r="Y1307" s="224"/>
      <c r="Z1307" s="224"/>
      <c r="AA1307" s="224"/>
      <c r="AB1307" s="224"/>
      <c r="AC1307" s="224"/>
      <c r="AD1307" s="224"/>
      <c r="AE1307" s="224"/>
      <c r="AF1307" s="224"/>
    </row>
    <row r="1308" spans="1:32" s="582" customFormat="1" ht="24" customHeight="1">
      <c r="L1308" s="253"/>
      <c r="M1308" s="253"/>
      <c r="N1308" s="205"/>
      <c r="O1308" s="205"/>
      <c r="P1308" s="253"/>
      <c r="Q1308" s="253"/>
      <c r="R1308" s="253"/>
      <c r="S1308" s="253"/>
      <c r="T1308" s="253"/>
      <c r="U1308" s="224"/>
      <c r="V1308" s="224"/>
      <c r="W1308" s="224"/>
      <c r="X1308" s="224"/>
      <c r="Y1308" s="224"/>
      <c r="Z1308" s="224"/>
      <c r="AA1308" s="224"/>
      <c r="AB1308" s="224"/>
      <c r="AC1308" s="224"/>
      <c r="AD1308" s="224"/>
      <c r="AE1308" s="224"/>
      <c r="AF1308" s="224"/>
    </row>
    <row r="1309" spans="1:32" s="142" customFormat="1" ht="35.1" customHeight="1">
      <c r="A1309" s="640" t="s">
        <v>1364</v>
      </c>
      <c r="B1309" s="640"/>
      <c r="C1309" s="640"/>
      <c r="D1309" s="640"/>
      <c r="E1309" s="640"/>
      <c r="F1309" s="640"/>
      <c r="G1309" s="640"/>
      <c r="H1309" s="640"/>
      <c r="I1309" s="640"/>
      <c r="J1309" s="640"/>
      <c r="K1309" s="640"/>
      <c r="L1309" s="640"/>
      <c r="M1309" s="640"/>
      <c r="N1309" s="640"/>
      <c r="O1309" s="640"/>
      <c r="P1309" s="640"/>
      <c r="Q1309" s="640"/>
      <c r="R1309" s="640"/>
      <c r="S1309" s="640"/>
      <c r="T1309" s="640"/>
      <c r="U1309" s="267"/>
      <c r="V1309" s="267"/>
      <c r="W1309" s="267"/>
      <c r="X1309" s="267"/>
      <c r="Y1309" s="267"/>
      <c r="Z1309" s="267"/>
      <c r="AA1309" s="267"/>
      <c r="AB1309" s="267"/>
      <c r="AC1309" s="267"/>
      <c r="AD1309" s="267"/>
      <c r="AE1309" s="267"/>
      <c r="AF1309" s="267"/>
    </row>
    <row r="1310" spans="1:32" ht="24" customHeight="1">
      <c r="N1310" s="222"/>
      <c r="O1310" s="222"/>
    </row>
    <row r="1311" spans="1:32" ht="24" customHeight="1">
      <c r="N1311" s="222"/>
      <c r="O1311" s="222"/>
    </row>
    <row r="1312" spans="1:32" ht="24" customHeight="1">
      <c r="N1312" s="222"/>
      <c r="O1312" s="222"/>
    </row>
    <row r="1313" spans="14:15" ht="24" customHeight="1">
      <c r="N1313" s="222"/>
      <c r="O1313" s="222"/>
    </row>
    <row r="1314" spans="14:15" ht="24" customHeight="1">
      <c r="N1314" s="222"/>
      <c r="O1314" s="222"/>
    </row>
    <row r="1315" spans="14:15" ht="24" customHeight="1">
      <c r="N1315" s="222"/>
      <c r="O1315" s="222"/>
    </row>
    <row r="1316" spans="14:15" ht="24" customHeight="1">
      <c r="N1316" s="222"/>
      <c r="O1316" s="222"/>
    </row>
    <row r="1317" spans="14:15" ht="24" customHeight="1">
      <c r="N1317" s="222"/>
      <c r="O1317" s="222"/>
    </row>
    <row r="1318" spans="14:15" ht="24" customHeight="1">
      <c r="N1318" s="222"/>
      <c r="O1318" s="222"/>
    </row>
    <row r="1319" spans="14:15" ht="24" customHeight="1">
      <c r="N1319" s="222"/>
      <c r="O1319" s="222"/>
    </row>
    <row r="1320" spans="14:15" ht="24" customHeight="1">
      <c r="N1320" s="222"/>
      <c r="O1320" s="222"/>
    </row>
    <row r="1321" spans="14:15" ht="24" customHeight="1">
      <c r="N1321" s="222"/>
      <c r="O1321" s="222"/>
    </row>
    <row r="1322" spans="14:15" ht="24" customHeight="1">
      <c r="N1322" s="222"/>
      <c r="O1322" s="222"/>
    </row>
    <row r="1323" spans="14:15" ht="24" customHeight="1">
      <c r="N1323" s="222"/>
      <c r="O1323" s="222"/>
    </row>
    <row r="1324" spans="14:15" ht="24" customHeight="1">
      <c r="N1324" s="222"/>
      <c r="O1324" s="222"/>
    </row>
    <row r="1325" spans="14:15" ht="24" customHeight="1">
      <c r="N1325" s="222"/>
      <c r="O1325" s="222"/>
    </row>
    <row r="1326" spans="14:15" ht="24" customHeight="1">
      <c r="N1326" s="222"/>
      <c r="O1326" s="222"/>
    </row>
    <row r="1327" spans="14:15" ht="24" customHeight="1">
      <c r="N1327" s="222"/>
      <c r="O1327" s="222"/>
    </row>
    <row r="1328" spans="14:15" ht="24" customHeight="1">
      <c r="N1328" s="222"/>
      <c r="O1328" s="222"/>
    </row>
    <row r="1329" spans="14:15" ht="24" customHeight="1">
      <c r="N1329" s="222"/>
      <c r="O1329" s="222"/>
    </row>
    <row r="1330" spans="14:15" ht="24" customHeight="1">
      <c r="N1330" s="222"/>
      <c r="O1330" s="222"/>
    </row>
    <row r="1331" spans="14:15" ht="24" customHeight="1">
      <c r="N1331" s="222"/>
      <c r="O1331" s="222"/>
    </row>
    <row r="1332" spans="14:15" ht="24" customHeight="1">
      <c r="N1332" s="222"/>
      <c r="O1332" s="222"/>
    </row>
    <row r="1333" spans="14:15" ht="24" customHeight="1">
      <c r="N1333" s="222"/>
      <c r="O1333" s="222"/>
    </row>
    <row r="1334" spans="14:15" ht="24" customHeight="1">
      <c r="N1334" s="222"/>
      <c r="O1334" s="222"/>
    </row>
    <row r="1335" spans="14:15" ht="24" customHeight="1">
      <c r="N1335" s="222"/>
      <c r="O1335" s="222"/>
    </row>
    <row r="1336" spans="14:15" ht="24" customHeight="1">
      <c r="N1336" s="222"/>
      <c r="O1336" s="222"/>
    </row>
    <row r="1337" spans="14:15" ht="24" customHeight="1">
      <c r="N1337" s="222"/>
      <c r="O1337" s="222"/>
    </row>
    <row r="1338" spans="14:15" ht="24" customHeight="1">
      <c r="N1338" s="222"/>
      <c r="O1338" s="222"/>
    </row>
    <row r="1339" spans="14:15" ht="24" customHeight="1">
      <c r="N1339" s="222"/>
      <c r="O1339" s="222"/>
    </row>
    <row r="1340" spans="14:15" ht="24" customHeight="1">
      <c r="N1340" s="222"/>
      <c r="O1340" s="222"/>
    </row>
    <row r="1341" spans="14:15" ht="24" customHeight="1">
      <c r="N1341" s="222"/>
      <c r="O1341" s="222"/>
    </row>
    <row r="1342" spans="14:15" ht="24" customHeight="1">
      <c r="N1342" s="222"/>
      <c r="O1342" s="222"/>
    </row>
    <row r="1343" spans="14:15" ht="24" customHeight="1">
      <c r="N1343" s="222"/>
      <c r="O1343" s="222"/>
    </row>
    <row r="1344" spans="14:15" ht="24" customHeight="1">
      <c r="N1344" s="222"/>
      <c r="O1344" s="222"/>
    </row>
    <row r="1345" spans="14:15" ht="24" customHeight="1">
      <c r="N1345" s="222"/>
      <c r="O1345" s="222"/>
    </row>
    <row r="1346" spans="14:15" ht="24" customHeight="1">
      <c r="N1346" s="222"/>
      <c r="O1346" s="222"/>
    </row>
    <row r="1347" spans="14:15" ht="24" customHeight="1">
      <c r="N1347" s="222"/>
      <c r="O1347" s="222"/>
    </row>
    <row r="1348" spans="14:15" ht="24" customHeight="1">
      <c r="N1348" s="222"/>
      <c r="O1348" s="222"/>
    </row>
    <row r="1349" spans="14:15" ht="24" customHeight="1">
      <c r="N1349" s="222"/>
      <c r="O1349" s="222"/>
    </row>
    <row r="1350" spans="14:15" ht="24" customHeight="1">
      <c r="N1350" s="222"/>
      <c r="O1350" s="222"/>
    </row>
    <row r="1351" spans="14:15" ht="24" customHeight="1">
      <c r="N1351" s="222"/>
      <c r="O1351" s="222"/>
    </row>
    <row r="1352" spans="14:15" ht="24" customHeight="1">
      <c r="N1352" s="222"/>
      <c r="O1352" s="222"/>
    </row>
    <row r="1353" spans="14:15" ht="24" customHeight="1">
      <c r="N1353" s="222"/>
      <c r="O1353" s="222"/>
    </row>
    <row r="1354" spans="14:15" ht="24" customHeight="1">
      <c r="N1354" s="222"/>
      <c r="O1354" s="222"/>
    </row>
    <row r="1355" spans="14:15" ht="24" customHeight="1">
      <c r="N1355" s="222"/>
      <c r="O1355" s="222"/>
    </row>
    <row r="1356" spans="14:15" ht="24" customHeight="1">
      <c r="N1356" s="222"/>
      <c r="O1356" s="222"/>
    </row>
    <row r="1357" spans="14:15" ht="24" customHeight="1">
      <c r="N1357" s="222"/>
      <c r="O1357" s="222"/>
    </row>
    <row r="1358" spans="14:15" ht="24" customHeight="1">
      <c r="N1358" s="222"/>
      <c r="O1358" s="222"/>
    </row>
    <row r="1359" spans="14:15" ht="24" customHeight="1">
      <c r="N1359" s="222"/>
      <c r="O1359" s="222"/>
    </row>
    <row r="1360" spans="14:15" ht="24" customHeight="1">
      <c r="N1360" s="222"/>
      <c r="O1360" s="222"/>
    </row>
    <row r="1361" spans="14:15" ht="24" customHeight="1">
      <c r="N1361" s="222"/>
      <c r="O1361" s="222"/>
    </row>
    <row r="1362" spans="14:15" ht="24" customHeight="1">
      <c r="N1362" s="222"/>
      <c r="O1362" s="222"/>
    </row>
    <row r="1363" spans="14:15" ht="24" customHeight="1">
      <c r="N1363" s="222"/>
      <c r="O1363" s="222"/>
    </row>
    <row r="1364" spans="14:15" ht="24" customHeight="1">
      <c r="N1364" s="222"/>
      <c r="O1364" s="222"/>
    </row>
    <row r="1365" spans="14:15" ht="24" customHeight="1">
      <c r="N1365" s="222"/>
      <c r="O1365" s="222"/>
    </row>
    <row r="1366" spans="14:15" ht="24" customHeight="1">
      <c r="N1366" s="222"/>
      <c r="O1366" s="222"/>
    </row>
    <row r="1367" spans="14:15" ht="24" customHeight="1">
      <c r="N1367" s="222"/>
      <c r="O1367" s="222"/>
    </row>
    <row r="1368" spans="14:15" ht="24" customHeight="1">
      <c r="N1368" s="222"/>
      <c r="O1368" s="222"/>
    </row>
    <row r="1369" spans="14:15" ht="24" customHeight="1">
      <c r="N1369" s="222"/>
      <c r="O1369" s="222"/>
    </row>
    <row r="1370" spans="14:15" ht="24" customHeight="1">
      <c r="N1370" s="222"/>
      <c r="O1370" s="222"/>
    </row>
    <row r="1371" spans="14:15" ht="24" customHeight="1">
      <c r="N1371" s="222"/>
      <c r="O1371" s="222"/>
    </row>
    <row r="1372" spans="14:15" ht="24" customHeight="1">
      <c r="N1372" s="222"/>
      <c r="O1372" s="222"/>
    </row>
    <row r="1373" spans="14:15" ht="24" customHeight="1">
      <c r="N1373" s="222"/>
      <c r="O1373" s="222"/>
    </row>
    <row r="1374" spans="14:15" ht="24" customHeight="1">
      <c r="N1374" s="222"/>
      <c r="O1374" s="222"/>
    </row>
    <row r="1375" spans="14:15" ht="24" customHeight="1">
      <c r="N1375" s="222"/>
      <c r="O1375" s="222"/>
    </row>
    <row r="1376" spans="14:15" ht="24" customHeight="1">
      <c r="N1376" s="222"/>
      <c r="O1376" s="222"/>
    </row>
    <row r="1377" spans="14:15" ht="24" customHeight="1">
      <c r="N1377" s="222"/>
      <c r="O1377" s="222"/>
    </row>
    <row r="1378" spans="14:15" ht="24" customHeight="1">
      <c r="N1378" s="222"/>
      <c r="O1378" s="222"/>
    </row>
    <row r="1379" spans="14:15" ht="24" customHeight="1">
      <c r="N1379" s="222"/>
      <c r="O1379" s="222"/>
    </row>
    <row r="1380" spans="14:15" ht="24" customHeight="1">
      <c r="N1380" s="222"/>
      <c r="O1380" s="222"/>
    </row>
    <row r="1381" spans="14:15" ht="24" customHeight="1">
      <c r="N1381" s="222"/>
      <c r="O1381" s="222"/>
    </row>
    <row r="1382" spans="14:15" ht="24" customHeight="1">
      <c r="N1382" s="222"/>
      <c r="O1382" s="222"/>
    </row>
    <row r="1383" spans="14:15" ht="24" customHeight="1">
      <c r="N1383" s="222"/>
      <c r="O1383" s="222"/>
    </row>
    <row r="1384" spans="14:15" ht="24" customHeight="1">
      <c r="N1384" s="222"/>
      <c r="O1384" s="222"/>
    </row>
    <row r="1385" spans="14:15" ht="24" customHeight="1">
      <c r="N1385" s="222"/>
      <c r="O1385" s="222"/>
    </row>
    <row r="1386" spans="14:15" ht="24" customHeight="1">
      <c r="N1386" s="222"/>
      <c r="O1386" s="222"/>
    </row>
    <row r="1387" spans="14:15" ht="24" customHeight="1">
      <c r="N1387" s="222"/>
      <c r="O1387" s="222"/>
    </row>
    <row r="1388" spans="14:15" ht="24" customHeight="1">
      <c r="N1388" s="222"/>
      <c r="O1388" s="222"/>
    </row>
    <row r="1389" spans="14:15" ht="24" customHeight="1">
      <c r="N1389" s="222"/>
      <c r="O1389" s="222"/>
    </row>
    <row r="1390" spans="14:15" ht="24" customHeight="1">
      <c r="N1390" s="222"/>
      <c r="O1390" s="222"/>
    </row>
    <row r="1391" spans="14:15" ht="24" customHeight="1">
      <c r="N1391" s="222"/>
      <c r="O1391" s="222"/>
    </row>
    <row r="1392" spans="14:15" ht="24" customHeight="1">
      <c r="N1392" s="222"/>
      <c r="O1392" s="222"/>
    </row>
    <row r="1393" spans="14:15" ht="24" customHeight="1">
      <c r="N1393" s="222"/>
      <c r="O1393" s="222"/>
    </row>
    <row r="1394" spans="14:15" ht="24" customHeight="1">
      <c r="N1394" s="222"/>
      <c r="O1394" s="222"/>
    </row>
    <row r="1395" spans="14:15" ht="24" customHeight="1">
      <c r="N1395" s="222"/>
      <c r="O1395" s="222"/>
    </row>
    <row r="1396" spans="14:15" ht="24" customHeight="1">
      <c r="N1396" s="222"/>
      <c r="O1396" s="222"/>
    </row>
    <row r="1397" spans="14:15" ht="24" customHeight="1">
      <c r="N1397" s="222"/>
      <c r="O1397" s="222"/>
    </row>
    <row r="1398" spans="14:15" ht="24" customHeight="1">
      <c r="N1398" s="222"/>
      <c r="O1398" s="222"/>
    </row>
    <row r="1399" spans="14:15" ht="24" customHeight="1">
      <c r="N1399" s="222"/>
      <c r="O1399" s="222"/>
    </row>
    <row r="1400" spans="14:15" ht="24" customHeight="1">
      <c r="N1400" s="222"/>
      <c r="O1400" s="222"/>
    </row>
    <row r="1401" spans="14:15" ht="24" customHeight="1">
      <c r="N1401" s="222"/>
      <c r="O1401" s="222"/>
    </row>
    <row r="1402" spans="14:15" ht="24" customHeight="1">
      <c r="N1402" s="222"/>
      <c r="O1402" s="222"/>
    </row>
    <row r="1403" spans="14:15" ht="24" customHeight="1">
      <c r="N1403" s="222"/>
      <c r="O1403" s="222"/>
    </row>
    <row r="1404" spans="14:15" ht="24" customHeight="1">
      <c r="N1404" s="222"/>
      <c r="O1404" s="222"/>
    </row>
    <row r="1405" spans="14:15" ht="24" customHeight="1">
      <c r="N1405" s="222"/>
      <c r="O1405" s="222"/>
    </row>
    <row r="1406" spans="14:15" ht="24" customHeight="1">
      <c r="N1406" s="222"/>
      <c r="O1406" s="222"/>
    </row>
    <row r="1407" spans="14:15" ht="24" customHeight="1">
      <c r="N1407" s="222"/>
      <c r="O1407" s="222"/>
    </row>
    <row r="1408" spans="14:15" ht="24" customHeight="1">
      <c r="N1408" s="222"/>
      <c r="O1408" s="222"/>
    </row>
    <row r="1409" spans="14:15" ht="24" customHeight="1">
      <c r="N1409" s="222"/>
      <c r="O1409" s="222"/>
    </row>
    <row r="1410" spans="14:15" ht="24" customHeight="1">
      <c r="N1410" s="222"/>
      <c r="O1410" s="222"/>
    </row>
    <row r="1411" spans="14:15" ht="24" customHeight="1">
      <c r="N1411" s="222"/>
      <c r="O1411" s="222"/>
    </row>
    <row r="1412" spans="14:15" ht="24" customHeight="1">
      <c r="N1412" s="222"/>
      <c r="O1412" s="222"/>
    </row>
    <row r="1413" spans="14:15" ht="24" customHeight="1">
      <c r="N1413" s="222"/>
      <c r="O1413" s="222"/>
    </row>
    <row r="1414" spans="14:15" ht="24" customHeight="1">
      <c r="N1414" s="222"/>
      <c r="O1414" s="222"/>
    </row>
    <row r="1415" spans="14:15" ht="24" customHeight="1">
      <c r="N1415" s="222"/>
      <c r="O1415" s="222"/>
    </row>
    <row r="1416" spans="14:15" ht="24" customHeight="1">
      <c r="N1416" s="222"/>
      <c r="O1416" s="222"/>
    </row>
    <row r="1417" spans="14:15" ht="24" customHeight="1">
      <c r="N1417" s="222"/>
      <c r="O1417" s="222"/>
    </row>
    <row r="1418" spans="14:15" ht="24" customHeight="1">
      <c r="N1418" s="222"/>
      <c r="O1418" s="222"/>
    </row>
    <row r="1419" spans="14:15" ht="24" customHeight="1">
      <c r="N1419" s="222"/>
      <c r="O1419" s="222"/>
    </row>
    <row r="1420" spans="14:15" ht="24" customHeight="1">
      <c r="N1420" s="222"/>
      <c r="O1420" s="222"/>
    </row>
    <row r="1421" spans="14:15" ht="24" customHeight="1">
      <c r="N1421" s="222"/>
      <c r="O1421" s="222"/>
    </row>
    <row r="1422" spans="14:15" ht="24" customHeight="1">
      <c r="N1422" s="222"/>
      <c r="O1422" s="222"/>
    </row>
    <row r="1423" spans="14:15" ht="24" customHeight="1">
      <c r="N1423" s="222"/>
      <c r="O1423" s="222"/>
    </row>
    <row r="1424" spans="14:15" ht="24" customHeight="1">
      <c r="N1424" s="222"/>
      <c r="O1424" s="222"/>
    </row>
    <row r="1425" spans="14:15" ht="24" customHeight="1">
      <c r="N1425" s="222"/>
      <c r="O1425" s="222"/>
    </row>
    <row r="1426" spans="14:15" ht="24" customHeight="1">
      <c r="N1426" s="222"/>
      <c r="O1426" s="222"/>
    </row>
    <row r="1427" spans="14:15" ht="24" customHeight="1">
      <c r="N1427" s="222"/>
      <c r="O1427" s="222"/>
    </row>
    <row r="1428" spans="14:15" ht="24" customHeight="1">
      <c r="N1428" s="222"/>
      <c r="O1428" s="222"/>
    </row>
    <row r="1429" spans="14:15" ht="24" customHeight="1">
      <c r="N1429" s="222"/>
      <c r="O1429" s="222"/>
    </row>
    <row r="1430" spans="14:15" ht="24" customHeight="1">
      <c r="N1430" s="222"/>
      <c r="O1430" s="222"/>
    </row>
    <row r="1431" spans="14:15" ht="24" customHeight="1">
      <c r="N1431" s="222"/>
      <c r="O1431" s="222"/>
    </row>
    <row r="1432" spans="14:15" ht="24" customHeight="1">
      <c r="N1432" s="222"/>
      <c r="O1432" s="222"/>
    </row>
    <row r="1433" spans="14:15" ht="24" customHeight="1">
      <c r="N1433" s="222"/>
      <c r="O1433" s="222"/>
    </row>
    <row r="1434" spans="14:15" ht="24" customHeight="1">
      <c r="N1434" s="222"/>
      <c r="O1434" s="222"/>
    </row>
    <row r="1435" spans="14:15" ht="24" customHeight="1">
      <c r="N1435" s="222"/>
      <c r="O1435" s="222"/>
    </row>
    <row r="1436" spans="14:15" ht="24" customHeight="1">
      <c r="N1436" s="222"/>
      <c r="O1436" s="222"/>
    </row>
    <row r="1437" spans="14:15" ht="24" customHeight="1">
      <c r="N1437" s="222"/>
      <c r="O1437" s="222"/>
    </row>
    <row r="1438" spans="14:15" ht="24" customHeight="1">
      <c r="N1438" s="222"/>
      <c r="O1438" s="222"/>
    </row>
    <row r="1439" spans="14:15" ht="24" customHeight="1">
      <c r="N1439" s="222"/>
      <c r="O1439" s="222"/>
    </row>
    <row r="1440" spans="14:15" ht="24" customHeight="1">
      <c r="N1440" s="222"/>
      <c r="O1440" s="222"/>
    </row>
    <row r="1441" spans="14:15" ht="24" customHeight="1">
      <c r="N1441" s="222"/>
      <c r="O1441" s="222"/>
    </row>
    <row r="1442" spans="14:15" ht="24" customHeight="1">
      <c r="N1442" s="222"/>
      <c r="O1442" s="222"/>
    </row>
    <row r="1443" spans="14:15" ht="24" customHeight="1">
      <c r="N1443" s="222"/>
      <c r="O1443" s="222"/>
    </row>
    <row r="1444" spans="14:15" ht="24" customHeight="1">
      <c r="N1444" s="222"/>
      <c r="O1444" s="222"/>
    </row>
    <row r="1445" spans="14:15" ht="24" customHeight="1">
      <c r="N1445" s="222"/>
      <c r="O1445" s="222"/>
    </row>
    <row r="1446" spans="14:15" ht="24" customHeight="1">
      <c r="N1446" s="222"/>
      <c r="O1446" s="222"/>
    </row>
    <row r="1447" spans="14:15" ht="24" customHeight="1">
      <c r="N1447" s="222"/>
      <c r="O1447" s="222"/>
    </row>
    <row r="1448" spans="14:15" ht="24" customHeight="1">
      <c r="N1448" s="222"/>
      <c r="O1448" s="222"/>
    </row>
    <row r="1449" spans="14:15" ht="24" customHeight="1">
      <c r="N1449" s="222"/>
      <c r="O1449" s="222"/>
    </row>
    <row r="1450" spans="14:15" ht="24" customHeight="1">
      <c r="N1450" s="222"/>
      <c r="O1450" s="222"/>
    </row>
    <row r="1451" spans="14:15" ht="24" customHeight="1">
      <c r="N1451" s="222"/>
      <c r="O1451" s="222"/>
    </row>
    <row r="1452" spans="14:15" ht="24" customHeight="1">
      <c r="N1452" s="222"/>
      <c r="O1452" s="222"/>
    </row>
    <row r="1453" spans="14:15" ht="24" customHeight="1">
      <c r="N1453" s="222"/>
      <c r="O1453" s="222"/>
    </row>
    <row r="1454" spans="14:15" ht="24" customHeight="1">
      <c r="N1454" s="222"/>
      <c r="O1454" s="222"/>
    </row>
    <row r="1455" spans="14:15" ht="24" customHeight="1">
      <c r="N1455" s="222"/>
      <c r="O1455" s="222"/>
    </row>
    <row r="1456" spans="14:15" ht="24" customHeight="1">
      <c r="N1456" s="222"/>
      <c r="O1456" s="222"/>
    </row>
    <row r="1457" spans="14:15" ht="24" customHeight="1">
      <c r="N1457" s="222"/>
      <c r="O1457" s="222"/>
    </row>
    <row r="1458" spans="14:15" ht="24" customHeight="1">
      <c r="N1458" s="222"/>
      <c r="O1458" s="222"/>
    </row>
    <row r="1459" spans="14:15" ht="24" customHeight="1">
      <c r="N1459" s="222"/>
      <c r="O1459" s="222"/>
    </row>
    <row r="1460" spans="14:15" ht="24" customHeight="1">
      <c r="N1460" s="222"/>
      <c r="O1460" s="222"/>
    </row>
    <row r="1461" spans="14:15" ht="24" customHeight="1">
      <c r="N1461" s="222"/>
      <c r="O1461" s="222"/>
    </row>
    <row r="1462" spans="14:15" ht="24" customHeight="1">
      <c r="N1462" s="222"/>
      <c r="O1462" s="222"/>
    </row>
    <row r="1463" spans="14:15" ht="24" customHeight="1">
      <c r="N1463" s="222"/>
      <c r="O1463" s="222"/>
    </row>
    <row r="1464" spans="14:15" ht="24" customHeight="1">
      <c r="N1464" s="222"/>
      <c r="O1464" s="222"/>
    </row>
    <row r="1465" spans="14:15" ht="24" customHeight="1">
      <c r="N1465" s="222"/>
      <c r="O1465" s="222"/>
    </row>
    <row r="1466" spans="14:15" ht="24" customHeight="1">
      <c r="N1466" s="222"/>
      <c r="O1466" s="222"/>
    </row>
    <row r="1467" spans="14:15" ht="24" customHeight="1">
      <c r="N1467" s="222"/>
      <c r="O1467" s="222"/>
    </row>
    <row r="1468" spans="14:15" ht="24" customHeight="1">
      <c r="N1468" s="222"/>
      <c r="O1468" s="222"/>
    </row>
    <row r="1469" spans="14:15" ht="24" customHeight="1">
      <c r="N1469" s="222"/>
      <c r="O1469" s="222"/>
    </row>
    <row r="1470" spans="14:15" ht="24" customHeight="1">
      <c r="N1470" s="222"/>
      <c r="O1470" s="222"/>
    </row>
    <row r="1471" spans="14:15" ht="24" customHeight="1">
      <c r="N1471" s="222"/>
      <c r="O1471" s="222"/>
    </row>
    <row r="1472" spans="14:15" ht="24" customHeight="1">
      <c r="N1472" s="222"/>
      <c r="O1472" s="222"/>
    </row>
    <row r="1473" spans="14:15" ht="24" customHeight="1">
      <c r="N1473" s="222"/>
      <c r="O1473" s="222"/>
    </row>
    <row r="1474" spans="14:15" ht="24" customHeight="1">
      <c r="N1474" s="222"/>
      <c r="O1474" s="222"/>
    </row>
    <row r="1475" spans="14:15" ht="24" customHeight="1">
      <c r="N1475" s="222"/>
      <c r="O1475" s="222"/>
    </row>
    <row r="1476" spans="14:15" ht="24" customHeight="1">
      <c r="N1476" s="222"/>
      <c r="O1476" s="222"/>
    </row>
    <row r="1477" spans="14:15" ht="24" customHeight="1">
      <c r="N1477" s="222"/>
      <c r="O1477" s="222"/>
    </row>
    <row r="1478" spans="14:15" ht="24" customHeight="1">
      <c r="N1478" s="222"/>
      <c r="O1478" s="222"/>
    </row>
    <row r="1479" spans="14:15" ht="24" customHeight="1">
      <c r="N1479" s="222"/>
      <c r="O1479" s="222"/>
    </row>
    <row r="1480" spans="14:15" ht="24" customHeight="1">
      <c r="N1480" s="222"/>
      <c r="O1480" s="222"/>
    </row>
    <row r="1481" spans="14:15" ht="24" customHeight="1">
      <c r="N1481" s="222"/>
      <c r="O1481" s="222"/>
    </row>
    <row r="1482" spans="14:15" ht="24" customHeight="1">
      <c r="N1482" s="222"/>
      <c r="O1482" s="222"/>
    </row>
    <row r="1483" spans="14:15" ht="24" customHeight="1">
      <c r="N1483" s="222"/>
      <c r="O1483" s="222"/>
    </row>
    <row r="1484" spans="14:15" ht="24" customHeight="1">
      <c r="N1484" s="222"/>
      <c r="O1484" s="222"/>
    </row>
    <row r="1485" spans="14:15" ht="24" customHeight="1">
      <c r="N1485" s="222"/>
      <c r="O1485" s="222"/>
    </row>
    <row r="1486" spans="14:15" ht="24" customHeight="1">
      <c r="N1486" s="222"/>
      <c r="O1486" s="222"/>
    </row>
    <row r="1487" spans="14:15" ht="24" customHeight="1">
      <c r="N1487" s="222"/>
      <c r="O1487" s="222"/>
    </row>
    <row r="1488" spans="14:15" ht="24" customHeight="1">
      <c r="N1488" s="222"/>
      <c r="O1488" s="222"/>
    </row>
    <row r="1489" spans="14:15" ht="24" customHeight="1">
      <c r="N1489" s="222"/>
      <c r="O1489" s="222"/>
    </row>
    <row r="1490" spans="14:15" ht="24" customHeight="1">
      <c r="N1490" s="222"/>
      <c r="O1490" s="222"/>
    </row>
    <row r="1491" spans="14:15" ht="24" customHeight="1">
      <c r="N1491" s="222"/>
      <c r="O1491" s="222"/>
    </row>
    <row r="1492" spans="14:15" ht="24" customHeight="1">
      <c r="N1492" s="222"/>
      <c r="O1492" s="222"/>
    </row>
    <row r="1493" spans="14:15" ht="24" customHeight="1">
      <c r="N1493" s="222"/>
      <c r="O1493" s="222"/>
    </row>
    <row r="1494" spans="14:15" ht="24" customHeight="1">
      <c r="N1494" s="222"/>
      <c r="O1494" s="222"/>
    </row>
    <row r="1495" spans="14:15" ht="24" customHeight="1">
      <c r="N1495" s="222"/>
      <c r="O1495" s="222"/>
    </row>
    <row r="1496" spans="14:15" ht="24" customHeight="1">
      <c r="N1496" s="222"/>
      <c r="O1496" s="222"/>
    </row>
    <row r="1497" spans="14:15" ht="24" customHeight="1">
      <c r="N1497" s="222"/>
      <c r="O1497" s="222"/>
    </row>
    <row r="1498" spans="14:15" ht="24" customHeight="1">
      <c r="N1498" s="222"/>
      <c r="O1498" s="222"/>
    </row>
    <row r="1499" spans="14:15" ht="24" customHeight="1">
      <c r="N1499" s="222"/>
      <c r="O1499" s="222"/>
    </row>
    <row r="1500" spans="14:15" ht="24" customHeight="1">
      <c r="N1500" s="222"/>
      <c r="O1500" s="222"/>
    </row>
    <row r="1501" spans="14:15" ht="24" customHeight="1">
      <c r="N1501" s="222"/>
      <c r="O1501" s="222"/>
    </row>
    <row r="1502" spans="14:15" ht="24" customHeight="1">
      <c r="N1502" s="222"/>
      <c r="O1502" s="222"/>
    </row>
    <row r="1503" spans="14:15" ht="24" customHeight="1">
      <c r="N1503" s="222"/>
      <c r="O1503" s="222"/>
    </row>
    <row r="1504" spans="14:15" ht="24" customHeight="1">
      <c r="N1504" s="222"/>
      <c r="O1504" s="222"/>
    </row>
    <row r="1505" spans="14:15" ht="24" customHeight="1">
      <c r="N1505" s="222"/>
      <c r="O1505" s="222"/>
    </row>
    <row r="1506" spans="14:15" ht="24" customHeight="1">
      <c r="N1506" s="222"/>
      <c r="O1506" s="222"/>
    </row>
    <row r="1507" spans="14:15" ht="24" customHeight="1">
      <c r="N1507" s="222"/>
      <c r="O1507" s="222"/>
    </row>
    <row r="1508" spans="14:15" ht="24" customHeight="1">
      <c r="N1508" s="222"/>
      <c r="O1508" s="222"/>
    </row>
    <row r="1509" spans="14:15" ht="24" customHeight="1">
      <c r="N1509" s="222"/>
      <c r="O1509" s="222"/>
    </row>
    <row r="1510" spans="14:15" ht="24" customHeight="1">
      <c r="N1510" s="222"/>
      <c r="O1510" s="222"/>
    </row>
    <row r="1511" spans="14:15" ht="24" customHeight="1">
      <c r="N1511" s="222"/>
      <c r="O1511" s="222"/>
    </row>
    <row r="1512" spans="14:15" ht="24" customHeight="1">
      <c r="N1512" s="222"/>
      <c r="O1512" s="222"/>
    </row>
    <row r="1513" spans="14:15" ht="24" customHeight="1">
      <c r="N1513" s="222"/>
      <c r="O1513" s="222"/>
    </row>
    <row r="1514" spans="14:15" ht="12.75" customHeight="1">
      <c r="N1514" s="225"/>
      <c r="O1514" s="225"/>
    </row>
    <row r="1515" spans="14:15" ht="12.75" customHeight="1">
      <c r="N1515" s="225"/>
      <c r="O1515" s="225"/>
    </row>
    <row r="1516" spans="14:15" ht="12.75" customHeight="1">
      <c r="N1516" s="225"/>
      <c r="O1516" s="225"/>
    </row>
    <row r="1517" spans="14:15" ht="12.75" customHeight="1">
      <c r="N1517" s="225"/>
      <c r="O1517" s="225"/>
    </row>
    <row r="1518" spans="14:15" ht="12.75" customHeight="1">
      <c r="N1518" s="225"/>
      <c r="O1518" s="225"/>
    </row>
    <row r="1519" spans="14:15" ht="12.75" customHeight="1">
      <c r="N1519" s="225"/>
      <c r="O1519" s="225"/>
    </row>
    <row r="1520" spans="14:15" ht="12.75" customHeight="1">
      <c r="N1520" s="225"/>
      <c r="O1520" s="225"/>
    </row>
    <row r="1521" spans="14:15" ht="12.75" customHeight="1">
      <c r="N1521" s="225"/>
      <c r="O1521" s="225"/>
    </row>
    <row r="1522" spans="14:15" ht="12.75" customHeight="1">
      <c r="N1522" s="225"/>
      <c r="O1522" s="225"/>
    </row>
    <row r="1523" spans="14:15" ht="12.75" customHeight="1">
      <c r="N1523" s="225"/>
      <c r="O1523" s="225"/>
    </row>
    <row r="1524" spans="14:15" ht="12.75" customHeight="1">
      <c r="N1524" s="225"/>
      <c r="O1524" s="225"/>
    </row>
    <row r="1525" spans="14:15" ht="12.75" customHeight="1">
      <c r="N1525" s="225"/>
      <c r="O1525" s="225"/>
    </row>
    <row r="1526" spans="14:15" ht="12.75" customHeight="1">
      <c r="N1526" s="225"/>
      <c r="O1526" s="225"/>
    </row>
    <row r="1527" spans="14:15" ht="12.75" customHeight="1">
      <c r="N1527" s="225"/>
      <c r="O1527" s="225"/>
    </row>
    <row r="1528" spans="14:15" ht="12.75" customHeight="1">
      <c r="N1528" s="225"/>
      <c r="O1528" s="225"/>
    </row>
    <row r="1529" spans="14:15" ht="12.75" customHeight="1">
      <c r="N1529" s="225"/>
      <c r="O1529" s="225"/>
    </row>
    <row r="1530" spans="14:15" ht="12.75" customHeight="1">
      <c r="N1530" s="225"/>
      <c r="O1530" s="225"/>
    </row>
    <row r="1531" spans="14:15" ht="12.75" customHeight="1">
      <c r="N1531" s="225"/>
      <c r="O1531" s="225"/>
    </row>
    <row r="1532" spans="14:15" ht="12.75" customHeight="1">
      <c r="N1532" s="225"/>
      <c r="O1532" s="225"/>
    </row>
    <row r="1533" spans="14:15" ht="12.75" customHeight="1">
      <c r="N1533" s="225"/>
      <c r="O1533" s="225"/>
    </row>
    <row r="1534" spans="14:15" ht="12.75" customHeight="1">
      <c r="N1534" s="225"/>
      <c r="O1534" s="225"/>
    </row>
    <row r="1535" spans="14:15" ht="12.75" customHeight="1">
      <c r="N1535" s="225"/>
      <c r="O1535" s="225"/>
    </row>
    <row r="1536" spans="14:15" ht="12.75" customHeight="1">
      <c r="N1536" s="225"/>
      <c r="O1536" s="225"/>
    </row>
    <row r="1537" spans="14:15" ht="12.75" customHeight="1">
      <c r="N1537" s="225"/>
      <c r="O1537" s="225"/>
    </row>
    <row r="1538" spans="14:15" ht="12.75" customHeight="1">
      <c r="N1538" s="225"/>
      <c r="O1538" s="225"/>
    </row>
    <row r="1539" spans="14:15" ht="12.75" customHeight="1">
      <c r="N1539" s="225"/>
      <c r="O1539" s="225"/>
    </row>
    <row r="1540" spans="14:15" ht="12.75" customHeight="1">
      <c r="N1540" s="225"/>
      <c r="O1540" s="225"/>
    </row>
    <row r="1541" spans="14:15" ht="12.75" customHeight="1">
      <c r="N1541" s="225"/>
      <c r="O1541" s="225"/>
    </row>
    <row r="1542" spans="14:15" ht="12.75" customHeight="1">
      <c r="N1542" s="225"/>
      <c r="O1542" s="225"/>
    </row>
    <row r="1543" spans="14:15" ht="12.75" customHeight="1">
      <c r="N1543" s="225"/>
      <c r="O1543" s="225"/>
    </row>
    <row r="1544" spans="14:15" ht="12.75" customHeight="1">
      <c r="N1544" s="225"/>
      <c r="O1544" s="225"/>
    </row>
    <row r="1545" spans="14:15" ht="12.75" customHeight="1">
      <c r="N1545" s="225"/>
      <c r="O1545" s="225"/>
    </row>
    <row r="1546" spans="14:15" ht="12.75" customHeight="1">
      <c r="N1546" s="225"/>
      <c r="O1546" s="225"/>
    </row>
    <row r="1547" spans="14:15" ht="12.75" customHeight="1">
      <c r="N1547" s="225"/>
      <c r="O1547" s="225"/>
    </row>
    <row r="1548" spans="14:15" ht="12.75" customHeight="1">
      <c r="N1548" s="225"/>
      <c r="O1548" s="225"/>
    </row>
    <row r="1549" spans="14:15" ht="12.75" customHeight="1">
      <c r="N1549" s="225"/>
      <c r="O1549" s="225"/>
    </row>
    <row r="1550" spans="14:15" ht="12.75" customHeight="1">
      <c r="N1550" s="225"/>
      <c r="O1550" s="225"/>
    </row>
    <row r="1551" spans="14:15" ht="12.75" customHeight="1">
      <c r="N1551" s="225"/>
      <c r="O1551" s="225"/>
    </row>
    <row r="1552" spans="14:15" ht="12.75" customHeight="1">
      <c r="N1552" s="225"/>
      <c r="O1552" s="225"/>
    </row>
    <row r="1553" spans="14:15" ht="12.75" customHeight="1">
      <c r="N1553" s="225"/>
      <c r="O1553" s="225"/>
    </row>
    <row r="1554" spans="14:15" ht="12.75" customHeight="1">
      <c r="N1554" s="225"/>
      <c r="O1554" s="225"/>
    </row>
    <row r="1555" spans="14:15" ht="12.75" customHeight="1">
      <c r="N1555" s="225"/>
      <c r="O1555" s="225"/>
    </row>
    <row r="1556" spans="14:15" ht="12.75" customHeight="1">
      <c r="N1556" s="225"/>
      <c r="O1556" s="225"/>
    </row>
    <row r="1557" spans="14:15" ht="12.75" customHeight="1">
      <c r="N1557" s="225"/>
      <c r="O1557" s="225"/>
    </row>
    <row r="1558" spans="14:15" ht="12.75" customHeight="1">
      <c r="N1558" s="225"/>
      <c r="O1558" s="225"/>
    </row>
    <row r="1559" spans="14:15" ht="12.75" customHeight="1">
      <c r="N1559" s="225"/>
      <c r="O1559" s="225"/>
    </row>
    <row r="1560" spans="14:15" ht="12.75" customHeight="1">
      <c r="N1560" s="225"/>
      <c r="O1560" s="225"/>
    </row>
    <row r="1561" spans="14:15" ht="12.75" customHeight="1">
      <c r="N1561" s="225"/>
      <c r="O1561" s="225"/>
    </row>
    <row r="1562" spans="14:15" ht="12.75" customHeight="1">
      <c r="N1562" s="225"/>
      <c r="O1562" s="225"/>
    </row>
    <row r="1563" spans="14:15" ht="12.75" customHeight="1">
      <c r="N1563" s="225"/>
      <c r="O1563" s="225"/>
    </row>
    <row r="1564" spans="14:15" ht="12.75" customHeight="1">
      <c r="N1564" s="225"/>
      <c r="O1564" s="225"/>
    </row>
    <row r="1565" spans="14:15" ht="12.75" customHeight="1">
      <c r="N1565" s="225"/>
      <c r="O1565" s="225"/>
    </row>
    <row r="1566" spans="14:15" ht="12.75" customHeight="1">
      <c r="N1566" s="225"/>
      <c r="O1566" s="225"/>
    </row>
    <row r="1567" spans="14:15" ht="12.75" customHeight="1">
      <c r="N1567" s="225"/>
      <c r="O1567" s="225"/>
    </row>
    <row r="1568" spans="14:15" ht="12.75" customHeight="1">
      <c r="N1568" s="225"/>
      <c r="O1568" s="225"/>
    </row>
    <row r="1569" spans="14:15" ht="12.75" customHeight="1">
      <c r="N1569" s="225"/>
      <c r="O1569" s="225"/>
    </row>
    <row r="1570" spans="14:15" ht="12.75" customHeight="1">
      <c r="N1570" s="225"/>
      <c r="O1570" s="225"/>
    </row>
    <row r="1571" spans="14:15" ht="12.75" customHeight="1">
      <c r="N1571" s="225"/>
      <c r="O1571" s="225"/>
    </row>
    <row r="1572" spans="14:15" ht="12.75" customHeight="1">
      <c r="N1572" s="225"/>
      <c r="O1572" s="225"/>
    </row>
    <row r="1573" spans="14:15" ht="12.75" customHeight="1">
      <c r="N1573" s="225"/>
      <c r="O1573" s="225"/>
    </row>
    <row r="1574" spans="14:15" ht="12.75" customHeight="1">
      <c r="N1574" s="225"/>
      <c r="O1574" s="225"/>
    </row>
    <row r="1575" spans="14:15" ht="12.75" customHeight="1">
      <c r="N1575" s="225"/>
      <c r="O1575" s="225"/>
    </row>
    <row r="1576" spans="14:15" ht="12.75" customHeight="1">
      <c r="N1576" s="225"/>
      <c r="O1576" s="225"/>
    </row>
    <row r="1577" spans="14:15" ht="12.75" customHeight="1">
      <c r="N1577" s="225"/>
      <c r="O1577" s="225"/>
    </row>
    <row r="1578" spans="14:15" ht="12.75" customHeight="1">
      <c r="N1578" s="225"/>
      <c r="O1578" s="225"/>
    </row>
    <row r="1579" spans="14:15" ht="12.75" customHeight="1">
      <c r="N1579" s="225"/>
      <c r="O1579" s="225"/>
    </row>
    <row r="1580" spans="14:15" ht="12.75" customHeight="1">
      <c r="N1580" s="225"/>
      <c r="O1580" s="225"/>
    </row>
    <row r="1581" spans="14:15" ht="12.75" customHeight="1">
      <c r="N1581" s="225"/>
      <c r="O1581" s="225"/>
    </row>
    <row r="1582" spans="14:15" ht="12.75" customHeight="1">
      <c r="N1582" s="225"/>
      <c r="O1582" s="225"/>
    </row>
    <row r="1583" spans="14:15" ht="12.75" customHeight="1">
      <c r="N1583" s="225"/>
      <c r="O1583" s="225"/>
    </row>
    <row r="1584" spans="14:15" ht="12.75" customHeight="1">
      <c r="N1584" s="225"/>
      <c r="O1584" s="225"/>
    </row>
    <row r="1585" spans="14:15" ht="12.75" customHeight="1">
      <c r="N1585" s="225"/>
      <c r="O1585" s="225"/>
    </row>
    <row r="1586" spans="14:15" ht="12.75" customHeight="1">
      <c r="N1586" s="225"/>
      <c r="O1586" s="225"/>
    </row>
    <row r="1587" spans="14:15" ht="12.75" customHeight="1">
      <c r="N1587" s="225"/>
      <c r="O1587" s="225"/>
    </row>
    <row r="1588" spans="14:15" ht="12.75" customHeight="1">
      <c r="N1588" s="225"/>
      <c r="O1588" s="225"/>
    </row>
    <row r="1589" spans="14:15" ht="12.75" customHeight="1">
      <c r="N1589" s="225"/>
      <c r="O1589" s="225"/>
    </row>
    <row r="1590" spans="14:15" ht="12.75" customHeight="1">
      <c r="N1590" s="225"/>
      <c r="O1590" s="225"/>
    </row>
    <row r="1591" spans="14:15" ht="12.75" customHeight="1">
      <c r="N1591" s="225"/>
      <c r="O1591" s="225"/>
    </row>
    <row r="1592" spans="14:15" ht="12.75" customHeight="1">
      <c r="N1592" s="225"/>
      <c r="O1592" s="225"/>
    </row>
    <row r="1593" spans="14:15" ht="12.75" customHeight="1">
      <c r="N1593" s="225"/>
      <c r="O1593" s="225"/>
    </row>
    <row r="1594" spans="14:15" ht="12.75" customHeight="1">
      <c r="N1594" s="225"/>
      <c r="O1594" s="225"/>
    </row>
    <row r="1595" spans="14:15" ht="12.75" customHeight="1">
      <c r="N1595" s="225"/>
      <c r="O1595" s="225"/>
    </row>
    <row r="1596" spans="14:15" ht="12.75" customHeight="1">
      <c r="N1596" s="225"/>
      <c r="O1596" s="225"/>
    </row>
    <row r="1597" spans="14:15" ht="12.75" customHeight="1">
      <c r="N1597" s="225"/>
      <c r="O1597" s="225"/>
    </row>
    <row r="1598" spans="14:15" ht="12.75" customHeight="1">
      <c r="N1598" s="225"/>
      <c r="O1598" s="225"/>
    </row>
    <row r="1599" spans="14:15" ht="12.75" customHeight="1">
      <c r="N1599" s="225"/>
      <c r="O1599" s="225"/>
    </row>
    <row r="1600" spans="14:15" ht="12.75" customHeight="1">
      <c r="N1600" s="225"/>
      <c r="O1600" s="225"/>
    </row>
    <row r="1601" spans="14:15" ht="12.75" customHeight="1">
      <c r="N1601" s="225"/>
      <c r="O1601" s="225"/>
    </row>
    <row r="1602" spans="14:15" ht="12.75" customHeight="1">
      <c r="N1602" s="225"/>
      <c r="O1602" s="225"/>
    </row>
    <row r="1603" spans="14:15" ht="12.75" customHeight="1">
      <c r="N1603" s="225"/>
      <c r="O1603" s="225"/>
    </row>
    <row r="1604" spans="14:15" ht="12.75" customHeight="1">
      <c r="N1604" s="225"/>
      <c r="O1604" s="225"/>
    </row>
    <row r="1605" spans="14:15" ht="12.75" customHeight="1">
      <c r="N1605" s="225"/>
      <c r="O1605" s="225"/>
    </row>
    <row r="1606" spans="14:15" ht="12.75" customHeight="1">
      <c r="N1606" s="225"/>
      <c r="O1606" s="225"/>
    </row>
    <row r="1607" spans="14:15" ht="12.75" customHeight="1">
      <c r="N1607" s="225"/>
      <c r="O1607" s="225"/>
    </row>
    <row r="1608" spans="14:15" ht="12.75" customHeight="1">
      <c r="N1608" s="225"/>
      <c r="O1608" s="225"/>
    </row>
    <row r="1609" spans="14:15" ht="12.75" customHeight="1">
      <c r="N1609" s="225"/>
      <c r="O1609" s="225"/>
    </row>
    <row r="1610" spans="14:15" ht="12.75" customHeight="1">
      <c r="N1610" s="225"/>
      <c r="O1610" s="225"/>
    </row>
    <row r="1611" spans="14:15" ht="12.75" customHeight="1">
      <c r="N1611" s="225"/>
      <c r="O1611" s="225"/>
    </row>
    <row r="1612" spans="14:15" ht="12.75" customHeight="1">
      <c r="N1612" s="225"/>
      <c r="O1612" s="225"/>
    </row>
    <row r="1613" spans="14:15" ht="12.75" customHeight="1">
      <c r="N1613" s="225"/>
      <c r="O1613" s="225"/>
    </row>
    <row r="1614" spans="14:15" ht="12.75" customHeight="1">
      <c r="N1614" s="225"/>
      <c r="O1614" s="225"/>
    </row>
    <row r="1615" spans="14:15" ht="12.75" customHeight="1">
      <c r="N1615" s="225"/>
      <c r="O1615" s="225"/>
    </row>
    <row r="1616" spans="14:15" ht="12.75" customHeight="1">
      <c r="N1616" s="225"/>
      <c r="O1616" s="225"/>
    </row>
    <row r="1617" spans="14:15" ht="12.75" customHeight="1">
      <c r="N1617" s="225"/>
      <c r="O1617" s="225"/>
    </row>
    <row r="1618" spans="14:15" ht="12.75" customHeight="1">
      <c r="N1618" s="225"/>
      <c r="O1618" s="225"/>
    </row>
    <row r="1619" spans="14:15" ht="12.75" customHeight="1">
      <c r="N1619" s="225"/>
      <c r="O1619" s="225"/>
    </row>
    <row r="1620" spans="14:15" ht="12.75" customHeight="1">
      <c r="N1620" s="225"/>
      <c r="O1620" s="225"/>
    </row>
    <row r="1621" spans="14:15" ht="12.75" customHeight="1">
      <c r="N1621" s="225"/>
      <c r="O1621" s="225"/>
    </row>
    <row r="1622" spans="14:15" ht="12.75" customHeight="1">
      <c r="N1622" s="225"/>
      <c r="O1622" s="225"/>
    </row>
    <row r="1623" spans="14:15" ht="12.75" customHeight="1">
      <c r="N1623" s="225"/>
      <c r="O1623" s="225"/>
    </row>
    <row r="1624" spans="14:15" ht="12.75" customHeight="1">
      <c r="N1624" s="225"/>
      <c r="O1624" s="225"/>
    </row>
    <row r="1625" spans="14:15" ht="12.75" customHeight="1">
      <c r="N1625" s="225"/>
      <c r="O1625" s="225"/>
    </row>
    <row r="1626" spans="14:15" ht="12.75" customHeight="1">
      <c r="N1626" s="225"/>
      <c r="O1626" s="225"/>
    </row>
    <row r="1627" spans="14:15" ht="12.75" customHeight="1">
      <c r="N1627" s="225"/>
      <c r="O1627" s="225"/>
    </row>
    <row r="1628" spans="14:15" ht="12.75" customHeight="1">
      <c r="N1628" s="225"/>
      <c r="O1628" s="225"/>
    </row>
    <row r="1629" spans="14:15" ht="12.75" customHeight="1">
      <c r="N1629" s="225"/>
      <c r="O1629" s="225"/>
    </row>
    <row r="1630" spans="14:15" ht="12.75" customHeight="1">
      <c r="N1630" s="225"/>
      <c r="O1630" s="225"/>
    </row>
    <row r="1631" spans="14:15" ht="12.75" customHeight="1">
      <c r="N1631" s="225"/>
      <c r="O1631" s="225"/>
    </row>
    <row r="1632" spans="14:15" ht="12.75" customHeight="1">
      <c r="N1632" s="225"/>
      <c r="O1632" s="225"/>
    </row>
    <row r="1633" spans="14:15" ht="12.75" customHeight="1">
      <c r="N1633" s="225"/>
      <c r="O1633" s="225"/>
    </row>
    <row r="1634" spans="14:15" ht="12.75" customHeight="1">
      <c r="N1634" s="225"/>
      <c r="O1634" s="225"/>
    </row>
    <row r="1635" spans="14:15" ht="12.75" customHeight="1">
      <c r="N1635" s="225"/>
      <c r="O1635" s="225"/>
    </row>
    <row r="1636" spans="14:15" ht="12.75" customHeight="1">
      <c r="N1636" s="225"/>
      <c r="O1636" s="225"/>
    </row>
    <row r="1637" spans="14:15" ht="12.75" customHeight="1">
      <c r="N1637" s="225"/>
      <c r="O1637" s="225"/>
    </row>
    <row r="1638" spans="14:15" ht="12.75" customHeight="1">
      <c r="N1638" s="225"/>
      <c r="O1638" s="225"/>
    </row>
    <row r="1639" spans="14:15" ht="12.75" customHeight="1">
      <c r="N1639" s="225"/>
      <c r="O1639" s="225"/>
    </row>
    <row r="1640" spans="14:15" ht="12.75" customHeight="1">
      <c r="N1640" s="225"/>
      <c r="O1640" s="225"/>
    </row>
    <row r="1641" spans="14:15" ht="12.75" customHeight="1">
      <c r="N1641" s="225"/>
      <c r="O1641" s="225"/>
    </row>
    <row r="1642" spans="14:15" ht="12.75" customHeight="1">
      <c r="N1642" s="225"/>
      <c r="O1642" s="225"/>
    </row>
    <row r="1643" spans="14:15" ht="12.75" customHeight="1">
      <c r="N1643" s="225"/>
      <c r="O1643" s="225"/>
    </row>
    <row r="1644" spans="14:15" ht="12.75" customHeight="1">
      <c r="N1644" s="225"/>
      <c r="O1644" s="225"/>
    </row>
    <row r="1645" spans="14:15" ht="12.75" customHeight="1">
      <c r="N1645" s="225"/>
      <c r="O1645" s="225"/>
    </row>
    <row r="1646" spans="14:15" ht="12.75" customHeight="1">
      <c r="N1646" s="225"/>
      <c r="O1646" s="225"/>
    </row>
    <row r="1647" spans="14:15" ht="12.75" customHeight="1">
      <c r="N1647" s="225"/>
      <c r="O1647" s="225"/>
    </row>
    <row r="1648" spans="14:15" ht="12.75" customHeight="1">
      <c r="N1648" s="225"/>
      <c r="O1648" s="225"/>
    </row>
    <row r="1649" spans="14:15" ht="12.75" customHeight="1">
      <c r="N1649" s="225"/>
      <c r="O1649" s="225"/>
    </row>
    <row r="1650" spans="14:15" ht="12.75" customHeight="1">
      <c r="N1650" s="225"/>
      <c r="O1650" s="225"/>
    </row>
    <row r="1651" spans="14:15" ht="12.75" customHeight="1">
      <c r="N1651" s="225"/>
      <c r="O1651" s="225"/>
    </row>
    <row r="1652" spans="14:15" ht="12.75" customHeight="1">
      <c r="N1652" s="225"/>
      <c r="O1652" s="225"/>
    </row>
    <row r="1653" spans="14:15" ht="12.75" customHeight="1">
      <c r="N1653" s="225"/>
      <c r="O1653" s="225"/>
    </row>
    <row r="1654" spans="14:15" ht="12.75" customHeight="1">
      <c r="N1654" s="225"/>
      <c r="O1654" s="225"/>
    </row>
    <row r="1655" spans="14:15" ht="12.75" customHeight="1">
      <c r="N1655" s="225"/>
      <c r="O1655" s="225"/>
    </row>
    <row r="1656" spans="14:15" ht="12.75" customHeight="1">
      <c r="N1656" s="225"/>
      <c r="O1656" s="225"/>
    </row>
    <row r="1657" spans="14:15" ht="12.75" customHeight="1">
      <c r="N1657" s="225"/>
      <c r="O1657" s="225"/>
    </row>
    <row r="1658" spans="14:15" ht="12.75" customHeight="1">
      <c r="N1658" s="225"/>
      <c r="O1658" s="225"/>
    </row>
    <row r="1659" spans="14:15" ht="12.75" customHeight="1">
      <c r="N1659" s="225"/>
      <c r="O1659" s="225"/>
    </row>
    <row r="1660" spans="14:15" ht="12.75" customHeight="1">
      <c r="N1660" s="225"/>
      <c r="O1660" s="225"/>
    </row>
    <row r="1661" spans="14:15" ht="12.75" customHeight="1">
      <c r="N1661" s="225"/>
      <c r="O1661" s="225"/>
    </row>
    <row r="1662" spans="14:15" ht="12.75" customHeight="1">
      <c r="N1662" s="225"/>
      <c r="O1662" s="225"/>
    </row>
    <row r="1663" spans="14:15" ht="12.75" customHeight="1">
      <c r="N1663" s="225"/>
      <c r="O1663" s="225"/>
    </row>
    <row r="1664" spans="14:15" ht="12.75" customHeight="1">
      <c r="N1664" s="225"/>
      <c r="O1664" s="225"/>
    </row>
    <row r="1665" spans="14:15" ht="12.75" customHeight="1">
      <c r="N1665" s="225"/>
      <c r="O1665" s="225"/>
    </row>
    <row r="1666" spans="14:15" ht="12.75" customHeight="1">
      <c r="N1666" s="225"/>
      <c r="O1666" s="225"/>
    </row>
    <row r="1667" spans="14:15" ht="12.75" customHeight="1">
      <c r="N1667" s="225"/>
      <c r="O1667" s="225"/>
    </row>
    <row r="1668" spans="14:15" ht="12.75" customHeight="1">
      <c r="N1668" s="225"/>
      <c r="O1668" s="225"/>
    </row>
    <row r="1669" spans="14:15" ht="12.75" customHeight="1">
      <c r="N1669" s="225"/>
      <c r="O1669" s="225"/>
    </row>
    <row r="1670" spans="14:15" ht="12.75" customHeight="1">
      <c r="N1670" s="225"/>
      <c r="O1670" s="225"/>
    </row>
    <row r="1671" spans="14:15" ht="12.75" customHeight="1">
      <c r="N1671" s="225"/>
      <c r="O1671" s="225"/>
    </row>
    <row r="1672" spans="14:15" ht="12.75" customHeight="1">
      <c r="N1672" s="225"/>
      <c r="O1672" s="225"/>
    </row>
    <row r="1673" spans="14:15" ht="12.75" customHeight="1">
      <c r="N1673" s="225"/>
      <c r="O1673" s="225"/>
    </row>
    <row r="1674" spans="14:15" ht="12.75" customHeight="1">
      <c r="N1674" s="225"/>
      <c r="O1674" s="225"/>
    </row>
    <row r="1675" spans="14:15" ht="12.75" customHeight="1">
      <c r="N1675" s="225"/>
      <c r="O1675" s="225"/>
    </row>
    <row r="1676" spans="14:15" ht="12.75" customHeight="1">
      <c r="N1676" s="225"/>
      <c r="O1676" s="225"/>
    </row>
    <row r="1677" spans="14:15" ht="12.75" customHeight="1">
      <c r="N1677" s="225"/>
      <c r="O1677" s="225"/>
    </row>
    <row r="1678" spans="14:15" ht="12.75" customHeight="1">
      <c r="N1678" s="225"/>
      <c r="O1678" s="225"/>
    </row>
    <row r="1679" spans="14:15" ht="12.75" customHeight="1">
      <c r="N1679" s="225"/>
      <c r="O1679" s="225"/>
    </row>
    <row r="1680" spans="14:15" ht="12.75" customHeight="1">
      <c r="N1680" s="225"/>
      <c r="O1680" s="225"/>
    </row>
    <row r="1681" spans="14:15" ht="12.75" customHeight="1">
      <c r="N1681" s="225"/>
      <c r="O1681" s="225"/>
    </row>
    <row r="1682" spans="14:15" ht="12.75" customHeight="1">
      <c r="N1682" s="225"/>
      <c r="O1682" s="225"/>
    </row>
    <row r="1683" spans="14:15" ht="12.75" customHeight="1">
      <c r="N1683" s="225"/>
      <c r="O1683" s="225"/>
    </row>
    <row r="1684" spans="14:15" ht="12.75" customHeight="1">
      <c r="N1684" s="225"/>
      <c r="O1684" s="225"/>
    </row>
    <row r="1685" spans="14:15" ht="12.75" customHeight="1">
      <c r="N1685" s="225"/>
      <c r="O1685" s="225"/>
    </row>
    <row r="1686" spans="14:15" ht="12.75" customHeight="1">
      <c r="N1686" s="225"/>
      <c r="O1686" s="225"/>
    </row>
    <row r="1687" spans="14:15" ht="12.75" customHeight="1">
      <c r="N1687" s="225"/>
      <c r="O1687" s="225"/>
    </row>
    <row r="1688" spans="14:15" ht="12.75" customHeight="1">
      <c r="N1688" s="225"/>
      <c r="O1688" s="225"/>
    </row>
    <row r="1689" spans="14:15" ht="12.75" customHeight="1">
      <c r="N1689" s="225"/>
      <c r="O1689" s="225"/>
    </row>
    <row r="1690" spans="14:15" ht="12.75" customHeight="1">
      <c r="N1690" s="225"/>
      <c r="O1690" s="225"/>
    </row>
    <row r="1691" spans="14:15" ht="12.75" customHeight="1">
      <c r="N1691" s="225"/>
      <c r="O1691" s="225"/>
    </row>
    <row r="1692" spans="14:15" ht="12.75" customHeight="1">
      <c r="N1692" s="225"/>
      <c r="O1692" s="225"/>
    </row>
    <row r="1693" spans="14:15" ht="12.75" customHeight="1">
      <c r="N1693" s="225"/>
      <c r="O1693" s="225"/>
    </row>
    <row r="1694" spans="14:15" ht="12.75" customHeight="1">
      <c r="N1694" s="225"/>
      <c r="O1694" s="225"/>
    </row>
    <row r="1695" spans="14:15" ht="12.75" customHeight="1">
      <c r="N1695" s="225"/>
      <c r="O1695" s="225"/>
    </row>
    <row r="1696" spans="14:15" ht="12.75" customHeight="1">
      <c r="N1696" s="225"/>
      <c r="O1696" s="225"/>
    </row>
    <row r="1697" spans="14:15" ht="12.75" customHeight="1">
      <c r="N1697" s="225"/>
      <c r="O1697" s="225"/>
    </row>
    <row r="1698" spans="14:15" ht="12.75" customHeight="1">
      <c r="N1698" s="225"/>
      <c r="O1698" s="225"/>
    </row>
    <row r="1699" spans="14:15" ht="12.75" customHeight="1">
      <c r="N1699" s="225"/>
      <c r="O1699" s="225"/>
    </row>
    <row r="1700" spans="14:15" ht="12.75" customHeight="1">
      <c r="N1700" s="225"/>
      <c r="O1700" s="225"/>
    </row>
    <row r="1701" spans="14:15" ht="12.75" customHeight="1">
      <c r="N1701" s="225"/>
      <c r="O1701" s="225"/>
    </row>
    <row r="1702" spans="14:15" ht="12.75" customHeight="1">
      <c r="N1702" s="225"/>
      <c r="O1702" s="225"/>
    </row>
    <row r="1703" spans="14:15" ht="12.75" customHeight="1">
      <c r="N1703" s="225"/>
      <c r="O1703" s="225"/>
    </row>
    <row r="1704" spans="14:15" ht="12.75" customHeight="1">
      <c r="N1704" s="225"/>
      <c r="O1704" s="225"/>
    </row>
    <row r="1705" spans="14:15" ht="12.75" customHeight="1">
      <c r="N1705" s="225"/>
      <c r="O1705" s="225"/>
    </row>
    <row r="1706" spans="14:15" ht="12.75" customHeight="1">
      <c r="N1706" s="225"/>
      <c r="O1706" s="225"/>
    </row>
    <row r="1707" spans="14:15" ht="12.75" customHeight="1">
      <c r="N1707" s="225"/>
      <c r="O1707" s="225"/>
    </row>
    <row r="1708" spans="14:15" ht="12.75" customHeight="1">
      <c r="N1708" s="225"/>
      <c r="O1708" s="225"/>
    </row>
    <row r="1709" spans="14:15" ht="12.75" customHeight="1">
      <c r="N1709" s="225"/>
      <c r="O1709" s="225"/>
    </row>
    <row r="1710" spans="14:15" ht="12.75" customHeight="1">
      <c r="N1710" s="225"/>
      <c r="O1710" s="225"/>
    </row>
    <row r="1711" spans="14:15" ht="12.75" customHeight="1">
      <c r="N1711" s="225"/>
      <c r="O1711" s="225"/>
    </row>
    <row r="1712" spans="14:15" ht="12.75" customHeight="1">
      <c r="N1712" s="225"/>
      <c r="O1712" s="225"/>
    </row>
    <row r="1713" spans="14:15" ht="12.75" customHeight="1">
      <c r="N1713" s="225"/>
      <c r="O1713" s="225"/>
    </row>
    <row r="1714" spans="14:15" ht="12.75" customHeight="1">
      <c r="N1714" s="225"/>
      <c r="O1714" s="225"/>
    </row>
    <row r="1715" spans="14:15" ht="12.75" customHeight="1">
      <c r="N1715" s="225"/>
      <c r="O1715" s="225"/>
    </row>
    <row r="1716" spans="14:15" ht="12.75" customHeight="1">
      <c r="N1716" s="225"/>
      <c r="O1716" s="225"/>
    </row>
    <row r="1717" spans="14:15" ht="12.75" customHeight="1">
      <c r="N1717" s="225"/>
      <c r="O1717" s="225"/>
    </row>
    <row r="1718" spans="14:15" ht="12.75" customHeight="1">
      <c r="N1718" s="225"/>
      <c r="O1718" s="225"/>
    </row>
    <row r="1719" spans="14:15" ht="12.75" customHeight="1">
      <c r="N1719" s="225"/>
      <c r="O1719" s="225"/>
    </row>
    <row r="1720" spans="14:15" ht="12.75" customHeight="1">
      <c r="N1720" s="225"/>
      <c r="O1720" s="225"/>
    </row>
    <row r="1721" spans="14:15" ht="12.75" customHeight="1">
      <c r="N1721" s="225"/>
      <c r="O1721" s="225"/>
    </row>
    <row r="1722" spans="14:15" ht="12.75" customHeight="1">
      <c r="N1722" s="225"/>
      <c r="O1722" s="225"/>
    </row>
    <row r="1723" spans="14:15" ht="12.75" customHeight="1">
      <c r="N1723" s="225"/>
      <c r="O1723" s="225"/>
    </row>
    <row r="1724" spans="14:15" ht="12.75" customHeight="1">
      <c r="N1724" s="225"/>
      <c r="O1724" s="225"/>
    </row>
    <row r="1725" spans="14:15" ht="12.75" customHeight="1">
      <c r="N1725" s="225"/>
      <c r="O1725" s="225"/>
    </row>
    <row r="1726" spans="14:15" ht="12.75" customHeight="1">
      <c r="N1726" s="225"/>
      <c r="O1726" s="225"/>
    </row>
    <row r="1727" spans="14:15" ht="12.75" customHeight="1">
      <c r="N1727" s="225"/>
      <c r="O1727" s="225"/>
    </row>
    <row r="1728" spans="14:15" ht="12.75" customHeight="1">
      <c r="N1728" s="225"/>
      <c r="O1728" s="225"/>
    </row>
    <row r="1729" spans="14:15" ht="12.75" customHeight="1">
      <c r="N1729" s="225"/>
      <c r="O1729" s="225"/>
    </row>
    <row r="1730" spans="14:15" ht="12.75" customHeight="1">
      <c r="N1730" s="225"/>
      <c r="O1730" s="225"/>
    </row>
    <row r="1731" spans="14:15" ht="12.75" customHeight="1">
      <c r="N1731" s="225"/>
      <c r="O1731" s="225"/>
    </row>
    <row r="1732" spans="14:15" ht="12.75" customHeight="1">
      <c r="N1732" s="225"/>
      <c r="O1732" s="225"/>
    </row>
    <row r="1733" spans="14:15" ht="12.75" customHeight="1">
      <c r="N1733" s="225"/>
      <c r="O1733" s="225"/>
    </row>
    <row r="1734" spans="14:15" ht="12.75" customHeight="1">
      <c r="N1734" s="225"/>
      <c r="O1734" s="225"/>
    </row>
    <row r="1735" spans="14:15" ht="12.75" customHeight="1">
      <c r="N1735" s="225"/>
      <c r="O1735" s="225"/>
    </row>
    <row r="1736" spans="14:15" ht="12.75" customHeight="1">
      <c r="N1736" s="225"/>
      <c r="O1736" s="225"/>
    </row>
    <row r="1737" spans="14:15" ht="12.75" customHeight="1">
      <c r="N1737" s="225"/>
      <c r="O1737" s="225"/>
    </row>
    <row r="1738" spans="14:15" ht="12.75" customHeight="1">
      <c r="N1738" s="225"/>
      <c r="O1738" s="225"/>
    </row>
    <row r="1739" spans="14:15" ht="12.75" customHeight="1">
      <c r="N1739" s="225"/>
      <c r="O1739" s="225"/>
    </row>
    <row r="1740" spans="14:15" ht="12.75" customHeight="1">
      <c r="N1740" s="225"/>
      <c r="O1740" s="225"/>
    </row>
    <row r="1741" spans="14:15" ht="12.75" customHeight="1">
      <c r="N1741" s="225"/>
      <c r="O1741" s="225"/>
    </row>
    <row r="1742" spans="14:15" ht="12.75" customHeight="1">
      <c r="N1742" s="225"/>
      <c r="O1742" s="225"/>
    </row>
    <row r="1743" spans="14:15" ht="12.75" customHeight="1">
      <c r="N1743" s="225"/>
      <c r="O1743" s="225"/>
    </row>
    <row r="1744" spans="14:15" ht="12.75" customHeight="1">
      <c r="N1744" s="225"/>
      <c r="O1744" s="225"/>
    </row>
    <row r="1745" spans="14:15" ht="12.75" customHeight="1">
      <c r="N1745" s="225"/>
      <c r="O1745" s="225"/>
    </row>
    <row r="1746" spans="14:15" ht="12.75" customHeight="1">
      <c r="N1746" s="225"/>
      <c r="O1746" s="225"/>
    </row>
    <row r="1747" spans="14:15" ht="12.75" customHeight="1">
      <c r="N1747" s="225"/>
      <c r="O1747" s="225"/>
    </row>
    <row r="1748" spans="14:15" ht="12.75" customHeight="1">
      <c r="N1748" s="225"/>
      <c r="O1748" s="225"/>
    </row>
    <row r="1749" spans="14:15" ht="12.75" customHeight="1">
      <c r="N1749" s="225"/>
      <c r="O1749" s="225"/>
    </row>
    <row r="1750" spans="14:15" ht="12.75" customHeight="1">
      <c r="N1750" s="225"/>
      <c r="O1750" s="225"/>
    </row>
    <row r="1751" spans="14:15" ht="12.75" customHeight="1">
      <c r="N1751" s="225"/>
      <c r="O1751" s="225"/>
    </row>
    <row r="1752" spans="14:15" ht="12.75" customHeight="1">
      <c r="N1752" s="225"/>
      <c r="O1752" s="225"/>
    </row>
    <row r="1753" spans="14:15" ht="12.75" customHeight="1">
      <c r="N1753" s="225"/>
      <c r="O1753" s="225"/>
    </row>
    <row r="1754" spans="14:15" ht="12.75" customHeight="1">
      <c r="N1754" s="225"/>
      <c r="O1754" s="225"/>
    </row>
    <row r="1755" spans="14:15" ht="12.75" customHeight="1">
      <c r="N1755" s="225"/>
      <c r="O1755" s="225"/>
    </row>
    <row r="1756" spans="14:15" ht="12.75" customHeight="1">
      <c r="N1756" s="225"/>
      <c r="O1756" s="225"/>
    </row>
    <row r="1757" spans="14:15" ht="12.75" customHeight="1">
      <c r="N1757" s="225"/>
      <c r="O1757" s="225"/>
    </row>
    <row r="1758" spans="14:15" ht="12.75" customHeight="1">
      <c r="N1758" s="225"/>
      <c r="O1758" s="225"/>
    </row>
    <row r="1759" spans="14:15" ht="12.75" customHeight="1">
      <c r="N1759" s="225"/>
      <c r="O1759" s="225"/>
    </row>
    <row r="1760" spans="14:15" ht="12.75" customHeight="1">
      <c r="N1760" s="225"/>
      <c r="O1760" s="225"/>
    </row>
    <row r="1761" spans="14:15" ht="12.75" customHeight="1">
      <c r="N1761" s="225"/>
      <c r="O1761" s="225"/>
    </row>
    <row r="1762" spans="14:15" ht="12.75" customHeight="1">
      <c r="N1762" s="225"/>
      <c r="O1762" s="225"/>
    </row>
    <row r="1763" spans="14:15" ht="12.75" customHeight="1">
      <c r="N1763" s="225"/>
      <c r="O1763" s="225"/>
    </row>
    <row r="1764" spans="14:15" ht="12.75" customHeight="1">
      <c r="N1764" s="225"/>
      <c r="O1764" s="225"/>
    </row>
    <row r="1765" spans="14:15" ht="12.75" customHeight="1">
      <c r="N1765" s="225"/>
      <c r="O1765" s="225"/>
    </row>
    <row r="1766" spans="14:15" ht="12.75" customHeight="1">
      <c r="N1766" s="225"/>
      <c r="O1766" s="225"/>
    </row>
    <row r="1767" spans="14:15" ht="12.75" customHeight="1">
      <c r="N1767" s="225"/>
      <c r="O1767" s="225"/>
    </row>
    <row r="1768" spans="14:15" ht="12.75" customHeight="1">
      <c r="N1768" s="225"/>
      <c r="O1768" s="225"/>
    </row>
    <row r="1769" spans="14:15" ht="12.75" customHeight="1">
      <c r="N1769" s="225"/>
      <c r="O1769" s="225"/>
    </row>
    <row r="1770" spans="14:15" ht="12.75" customHeight="1">
      <c r="N1770" s="225"/>
      <c r="O1770" s="225"/>
    </row>
    <row r="1771" spans="14:15" ht="12.75" customHeight="1">
      <c r="N1771" s="225"/>
      <c r="O1771" s="225"/>
    </row>
    <row r="1772" spans="14:15" ht="12.75" customHeight="1">
      <c r="N1772" s="225"/>
      <c r="O1772" s="225"/>
    </row>
    <row r="1773" spans="14:15" ht="12.75" customHeight="1">
      <c r="N1773" s="225"/>
      <c r="O1773" s="225"/>
    </row>
    <row r="1774" spans="14:15" ht="12.75" customHeight="1">
      <c r="N1774" s="225"/>
      <c r="O1774" s="225"/>
    </row>
    <row r="1775" spans="14:15" ht="12.75" customHeight="1">
      <c r="N1775" s="225"/>
      <c r="O1775" s="225"/>
    </row>
    <row r="1776" spans="14:15" ht="12.75" customHeight="1">
      <c r="N1776" s="225"/>
      <c r="O1776" s="225"/>
    </row>
    <row r="1777" spans="14:15" ht="12.75" customHeight="1">
      <c r="N1777" s="225"/>
      <c r="O1777" s="225"/>
    </row>
    <row r="1778" spans="14:15" ht="12.75" customHeight="1">
      <c r="N1778" s="225"/>
      <c r="O1778" s="225"/>
    </row>
    <row r="1779" spans="14:15" ht="12.75" customHeight="1">
      <c r="N1779" s="225"/>
      <c r="O1779" s="225"/>
    </row>
    <row r="1780" spans="14:15" ht="12.75" customHeight="1">
      <c r="N1780" s="225"/>
      <c r="O1780" s="225"/>
    </row>
    <row r="1781" spans="14:15" ht="12.75" customHeight="1">
      <c r="N1781" s="225"/>
      <c r="O1781" s="225"/>
    </row>
    <row r="1782" spans="14:15" ht="12.75" customHeight="1">
      <c r="N1782" s="225"/>
      <c r="O1782" s="225"/>
    </row>
    <row r="1783" spans="14:15" ht="12.75" customHeight="1">
      <c r="N1783" s="225"/>
      <c r="O1783" s="225"/>
    </row>
    <row r="1784" spans="14:15" ht="12.75" customHeight="1">
      <c r="N1784" s="225"/>
      <c r="O1784" s="225"/>
    </row>
    <row r="1785" spans="14:15" ht="12.75" customHeight="1">
      <c r="N1785" s="225"/>
      <c r="O1785" s="225"/>
    </row>
    <row r="1786" spans="14:15" ht="12.75" customHeight="1">
      <c r="N1786" s="225"/>
      <c r="O1786" s="225"/>
    </row>
    <row r="1787" spans="14:15" ht="12.75" customHeight="1">
      <c r="N1787" s="225"/>
      <c r="O1787" s="225"/>
    </row>
    <row r="1788" spans="14:15" ht="12.75" customHeight="1">
      <c r="N1788" s="225"/>
      <c r="O1788" s="225"/>
    </row>
    <row r="1789" spans="14:15" ht="12.75" customHeight="1">
      <c r="N1789" s="225"/>
      <c r="O1789" s="225"/>
    </row>
    <row r="1790" spans="14:15" ht="12.75" customHeight="1">
      <c r="N1790" s="225"/>
      <c r="O1790" s="225"/>
    </row>
    <row r="1791" spans="14:15" ht="12.75" customHeight="1">
      <c r="N1791" s="225"/>
      <c r="O1791" s="225"/>
    </row>
    <row r="1792" spans="14:15" ht="12.75" customHeight="1">
      <c r="N1792" s="225"/>
      <c r="O1792" s="225"/>
    </row>
    <row r="1793" spans="14:15" ht="12.75" customHeight="1">
      <c r="N1793" s="225"/>
      <c r="O1793" s="225"/>
    </row>
    <row r="1794" spans="14:15" ht="12.75" customHeight="1">
      <c r="N1794" s="225"/>
      <c r="O1794" s="225"/>
    </row>
    <row r="1795" spans="14:15" ht="12.75" customHeight="1">
      <c r="N1795" s="225"/>
      <c r="O1795" s="225"/>
    </row>
    <row r="1796" spans="14:15" ht="12.75" customHeight="1">
      <c r="N1796" s="225"/>
      <c r="O1796" s="225"/>
    </row>
    <row r="1797" spans="14:15" ht="12.75" customHeight="1">
      <c r="N1797" s="225"/>
      <c r="O1797" s="225"/>
    </row>
    <row r="1798" spans="14:15" ht="12.75" customHeight="1">
      <c r="N1798" s="225"/>
      <c r="O1798" s="225"/>
    </row>
    <row r="1799" spans="14:15" ht="12.75" customHeight="1">
      <c r="N1799" s="225"/>
      <c r="O1799" s="225"/>
    </row>
    <row r="1800" spans="14:15" ht="12.75" customHeight="1">
      <c r="N1800" s="225"/>
      <c r="O1800" s="225"/>
    </row>
    <row r="1801" spans="14:15" ht="12.75" customHeight="1">
      <c r="N1801" s="225"/>
      <c r="O1801" s="225"/>
    </row>
    <row r="1802" spans="14:15" ht="12.75" customHeight="1">
      <c r="N1802" s="225"/>
      <c r="O1802" s="225"/>
    </row>
    <row r="1803" spans="14:15" ht="12.75" customHeight="1">
      <c r="N1803" s="225"/>
      <c r="O1803" s="225"/>
    </row>
    <row r="1804" spans="14:15" ht="12.75" customHeight="1">
      <c r="N1804" s="225"/>
      <c r="O1804" s="225"/>
    </row>
    <row r="1805" spans="14:15" ht="12.75" customHeight="1">
      <c r="N1805" s="225"/>
      <c r="O1805" s="225"/>
    </row>
    <row r="1806" spans="14:15" ht="12.75" customHeight="1">
      <c r="N1806" s="225"/>
      <c r="O1806" s="225"/>
    </row>
    <row r="1807" spans="14:15" ht="12.75" customHeight="1">
      <c r="N1807" s="225"/>
      <c r="O1807" s="225"/>
    </row>
    <row r="1808" spans="14:15" ht="12.75" customHeight="1">
      <c r="N1808" s="225"/>
      <c r="O1808" s="225"/>
    </row>
    <row r="1809" spans="14:15" ht="12.75" customHeight="1">
      <c r="N1809" s="225"/>
      <c r="O1809" s="225"/>
    </row>
    <row r="1810" spans="14:15" ht="12.75" customHeight="1">
      <c r="N1810" s="225"/>
      <c r="O1810" s="225"/>
    </row>
    <row r="1811" spans="14:15" ht="12.75" customHeight="1">
      <c r="N1811" s="225"/>
      <c r="O1811" s="225"/>
    </row>
    <row r="1812" spans="14:15" ht="12.75" customHeight="1">
      <c r="N1812" s="225"/>
      <c r="O1812" s="225"/>
    </row>
    <row r="1813" spans="14:15" ht="12.75" customHeight="1">
      <c r="N1813" s="225"/>
      <c r="O1813" s="225"/>
    </row>
    <row r="1814" spans="14:15" ht="12.75" customHeight="1">
      <c r="N1814" s="225"/>
      <c r="O1814" s="225"/>
    </row>
    <row r="1815" spans="14:15" ht="12.75" customHeight="1">
      <c r="N1815" s="225"/>
      <c r="O1815" s="225"/>
    </row>
    <row r="1816" spans="14:15" ht="12.75" customHeight="1">
      <c r="N1816" s="225"/>
      <c r="O1816" s="225"/>
    </row>
    <row r="1817" spans="14:15" ht="12.75" customHeight="1">
      <c r="N1817" s="225"/>
      <c r="O1817" s="225"/>
    </row>
    <row r="1818" spans="14:15" ht="12.75" customHeight="1">
      <c r="N1818" s="225"/>
      <c r="O1818" s="225"/>
    </row>
    <row r="1819" spans="14:15" ht="12.75" customHeight="1">
      <c r="N1819" s="225"/>
      <c r="O1819" s="225"/>
    </row>
    <row r="1820" spans="14:15" ht="12.75" customHeight="1">
      <c r="N1820" s="225"/>
      <c r="O1820" s="225"/>
    </row>
    <row r="1821" spans="14:15" ht="12.75" customHeight="1">
      <c r="N1821" s="225"/>
      <c r="O1821" s="225"/>
    </row>
    <row r="1822" spans="14:15" ht="12.75" customHeight="1">
      <c r="N1822" s="225"/>
      <c r="O1822" s="225"/>
    </row>
    <row r="1823" spans="14:15" ht="12.75" customHeight="1">
      <c r="N1823" s="225"/>
      <c r="O1823" s="225"/>
    </row>
    <row r="1824" spans="14:15" ht="12.75" customHeight="1">
      <c r="N1824" s="225"/>
      <c r="O1824" s="225"/>
    </row>
    <row r="1825" spans="14:15" ht="12.75" customHeight="1">
      <c r="N1825" s="225"/>
      <c r="O1825" s="225"/>
    </row>
    <row r="1826" spans="14:15" ht="12.75" customHeight="1">
      <c r="N1826" s="225"/>
      <c r="O1826" s="225"/>
    </row>
    <row r="1827" spans="14:15" ht="12.75" customHeight="1">
      <c r="N1827" s="225"/>
      <c r="O1827" s="225"/>
    </row>
    <row r="1828" spans="14:15" ht="12.75" customHeight="1">
      <c r="N1828" s="225"/>
      <c r="O1828" s="225"/>
    </row>
    <row r="1829" spans="14:15" ht="12.75" customHeight="1">
      <c r="N1829" s="225"/>
      <c r="O1829" s="225"/>
    </row>
    <row r="1830" spans="14:15" ht="12.75" customHeight="1">
      <c r="N1830" s="225"/>
      <c r="O1830" s="225"/>
    </row>
    <row r="1831" spans="14:15" ht="12.75" customHeight="1">
      <c r="N1831" s="225"/>
      <c r="O1831" s="225"/>
    </row>
    <row r="1832" spans="14:15" ht="12.75" customHeight="1">
      <c r="N1832" s="225"/>
      <c r="O1832" s="225"/>
    </row>
    <row r="1833" spans="14:15" ht="12.75" customHeight="1">
      <c r="N1833" s="225"/>
      <c r="O1833" s="225"/>
    </row>
    <row r="1834" spans="14:15" ht="12.75" customHeight="1">
      <c r="N1834" s="225"/>
      <c r="O1834" s="225"/>
    </row>
    <row r="1835" spans="14:15" ht="12.75" customHeight="1">
      <c r="N1835" s="225"/>
      <c r="O1835" s="225"/>
    </row>
    <row r="1836" spans="14:15" ht="12.75" customHeight="1">
      <c r="N1836" s="225"/>
      <c r="O1836" s="225"/>
    </row>
    <row r="1837" spans="14:15" ht="12.75" customHeight="1">
      <c r="N1837" s="225"/>
      <c r="O1837" s="225"/>
    </row>
    <row r="1838" spans="14:15" ht="12.75" customHeight="1">
      <c r="N1838" s="225"/>
      <c r="O1838" s="225"/>
    </row>
    <row r="1839" spans="14:15" ht="12.75" customHeight="1">
      <c r="N1839" s="225"/>
      <c r="O1839" s="225"/>
    </row>
    <row r="1840" spans="14:15" ht="12.75" customHeight="1">
      <c r="N1840" s="225"/>
      <c r="O1840" s="225"/>
    </row>
    <row r="1841" spans="14:15" ht="12.75" customHeight="1">
      <c r="N1841" s="225"/>
      <c r="O1841" s="225"/>
    </row>
    <row r="1842" spans="14:15" ht="12.75" customHeight="1">
      <c r="N1842" s="225"/>
      <c r="O1842" s="225"/>
    </row>
    <row r="1843" spans="14:15" ht="12.75" customHeight="1">
      <c r="N1843" s="225"/>
      <c r="O1843" s="225"/>
    </row>
    <row r="1844" spans="14:15" ht="12.75" customHeight="1">
      <c r="N1844" s="225"/>
      <c r="O1844" s="225"/>
    </row>
    <row r="1845" spans="14:15" ht="12.75" customHeight="1">
      <c r="N1845" s="225"/>
      <c r="O1845" s="225"/>
    </row>
    <row r="1846" spans="14:15" ht="12.75" customHeight="1">
      <c r="N1846" s="225"/>
      <c r="O1846" s="225"/>
    </row>
    <row r="1847" spans="14:15" ht="12.75" customHeight="1">
      <c r="N1847" s="225"/>
      <c r="O1847" s="225"/>
    </row>
    <row r="1848" spans="14:15" ht="12.75" customHeight="1">
      <c r="N1848" s="225"/>
      <c r="O1848" s="225"/>
    </row>
    <row r="1849" spans="14:15" ht="12.75" customHeight="1">
      <c r="N1849" s="225"/>
      <c r="O1849" s="225"/>
    </row>
    <row r="1850" spans="14:15" ht="12.75" customHeight="1">
      <c r="N1850" s="225"/>
      <c r="O1850" s="225"/>
    </row>
    <row r="1851" spans="14:15" ht="12.75" customHeight="1">
      <c r="N1851" s="225"/>
      <c r="O1851" s="225"/>
    </row>
    <row r="1852" spans="14:15" ht="12.75" customHeight="1">
      <c r="N1852" s="225"/>
      <c r="O1852" s="225"/>
    </row>
    <row r="1853" spans="14:15" ht="12.75" customHeight="1">
      <c r="N1853" s="225"/>
      <c r="O1853" s="225"/>
    </row>
    <row r="1854" spans="14:15" ht="12.75" customHeight="1">
      <c r="N1854" s="225"/>
      <c r="O1854" s="225"/>
    </row>
    <row r="1855" spans="14:15" ht="12.75" customHeight="1">
      <c r="N1855" s="225"/>
      <c r="O1855" s="225"/>
    </row>
    <row r="1856" spans="14:15" ht="12.75" customHeight="1">
      <c r="N1856" s="225"/>
      <c r="O1856" s="225"/>
    </row>
    <row r="1857" spans="14:15" ht="12.75" customHeight="1">
      <c r="N1857" s="225"/>
      <c r="O1857" s="225"/>
    </row>
    <row r="1858" spans="14:15" ht="12.75" customHeight="1">
      <c r="N1858" s="225"/>
      <c r="O1858" s="225"/>
    </row>
    <row r="1859" spans="14:15" ht="12.75" customHeight="1">
      <c r="N1859" s="225"/>
      <c r="O1859" s="225"/>
    </row>
    <row r="1860" spans="14:15" ht="12.75" customHeight="1">
      <c r="N1860" s="225"/>
      <c r="O1860" s="225"/>
    </row>
    <row r="1861" spans="14:15" ht="12.75" customHeight="1">
      <c r="N1861" s="225"/>
      <c r="O1861" s="225"/>
    </row>
    <row r="1862" spans="14:15" ht="12.75" customHeight="1">
      <c r="N1862" s="225"/>
      <c r="O1862" s="225"/>
    </row>
    <row r="1863" spans="14:15" ht="12.75" customHeight="1">
      <c r="N1863" s="225"/>
      <c r="O1863" s="225"/>
    </row>
    <row r="1864" spans="14:15" ht="12.75" customHeight="1">
      <c r="N1864" s="225"/>
      <c r="O1864" s="225"/>
    </row>
    <row r="1865" spans="14:15" ht="12.75" customHeight="1">
      <c r="N1865" s="225"/>
      <c r="O1865" s="225"/>
    </row>
    <row r="1866" spans="14:15" ht="12.75" customHeight="1">
      <c r="N1866" s="225"/>
      <c r="O1866" s="225"/>
    </row>
    <row r="1867" spans="14:15" ht="12.75" customHeight="1">
      <c r="N1867" s="225"/>
      <c r="O1867" s="225"/>
    </row>
    <row r="1868" spans="14:15" ht="12.75" customHeight="1">
      <c r="N1868" s="225"/>
      <c r="O1868" s="225"/>
    </row>
    <row r="1869" spans="14:15" ht="12.75" customHeight="1">
      <c r="N1869" s="225"/>
      <c r="O1869" s="225"/>
    </row>
    <row r="1870" spans="14:15" ht="12.75" customHeight="1">
      <c r="N1870" s="225"/>
      <c r="O1870" s="225"/>
    </row>
    <row r="1871" spans="14:15" ht="12.75" customHeight="1">
      <c r="N1871" s="225"/>
      <c r="O1871" s="225"/>
    </row>
    <row r="1872" spans="14:15" ht="12.75" customHeight="1">
      <c r="N1872" s="225"/>
      <c r="O1872" s="225"/>
    </row>
    <row r="1873" spans="14:15" ht="12.75" customHeight="1">
      <c r="N1873" s="225"/>
      <c r="O1873" s="225"/>
    </row>
    <row r="1874" spans="14:15" ht="12.75" customHeight="1">
      <c r="N1874" s="225"/>
      <c r="O1874" s="225"/>
    </row>
    <row r="1875" spans="14:15" ht="12.75" customHeight="1">
      <c r="N1875" s="225"/>
      <c r="O1875" s="225"/>
    </row>
    <row r="1876" spans="14:15" ht="12.75" customHeight="1">
      <c r="N1876" s="225"/>
      <c r="O1876" s="225"/>
    </row>
    <row r="1877" spans="14:15" ht="12.75" customHeight="1">
      <c r="N1877" s="225"/>
      <c r="O1877" s="225"/>
    </row>
    <row r="1878" spans="14:15" ht="12.75" customHeight="1">
      <c r="N1878" s="225"/>
      <c r="O1878" s="225"/>
    </row>
    <row r="1879" spans="14:15" ht="12.75" customHeight="1">
      <c r="N1879" s="225"/>
      <c r="O1879" s="225"/>
    </row>
    <row r="1880" spans="14:15" ht="12.75" customHeight="1">
      <c r="N1880" s="225"/>
      <c r="O1880" s="225"/>
    </row>
    <row r="1881" spans="14:15" ht="12.75" customHeight="1">
      <c r="N1881" s="225"/>
      <c r="O1881" s="225"/>
    </row>
    <row r="1882" spans="14:15" ht="12.75" customHeight="1">
      <c r="N1882" s="225"/>
      <c r="O1882" s="225"/>
    </row>
    <row r="1883" spans="14:15" ht="12.75" customHeight="1">
      <c r="N1883" s="225"/>
      <c r="O1883" s="225"/>
    </row>
    <row r="1884" spans="14:15" ht="12.75" customHeight="1">
      <c r="N1884" s="225"/>
      <c r="O1884" s="225"/>
    </row>
    <row r="1885" spans="14:15" ht="12.75" customHeight="1">
      <c r="N1885" s="225"/>
      <c r="O1885" s="225"/>
    </row>
    <row r="1886" spans="14:15" ht="12.75" customHeight="1">
      <c r="N1886" s="225"/>
      <c r="O1886" s="225"/>
    </row>
    <row r="1887" spans="14:15" ht="12.75" customHeight="1">
      <c r="N1887" s="225"/>
      <c r="O1887" s="225"/>
    </row>
    <row r="1888" spans="14:15" ht="12.75" customHeight="1">
      <c r="N1888" s="225"/>
      <c r="O1888" s="225"/>
    </row>
    <row r="1889" spans="14:15" ht="12.75" customHeight="1">
      <c r="N1889" s="225"/>
      <c r="O1889" s="225"/>
    </row>
    <row r="1890" spans="14:15" ht="12.75" customHeight="1">
      <c r="N1890" s="225"/>
      <c r="O1890" s="225"/>
    </row>
    <row r="1891" spans="14:15" ht="12.75" customHeight="1">
      <c r="N1891" s="225"/>
      <c r="O1891" s="225"/>
    </row>
    <row r="1892" spans="14:15" ht="12.75" customHeight="1">
      <c r="N1892" s="225"/>
      <c r="O1892" s="225"/>
    </row>
    <row r="1893" spans="14:15" ht="12.75" customHeight="1">
      <c r="N1893" s="225"/>
      <c r="O1893" s="225"/>
    </row>
    <row r="1894" spans="14:15" ht="12.75" customHeight="1">
      <c r="N1894" s="225"/>
      <c r="O1894" s="225"/>
    </row>
    <row r="1895" spans="14:15" ht="12.75" customHeight="1">
      <c r="N1895" s="225"/>
      <c r="O1895" s="225"/>
    </row>
    <row r="1896" spans="14:15" ht="12.75" customHeight="1">
      <c r="N1896" s="225"/>
      <c r="O1896" s="225"/>
    </row>
    <row r="1897" spans="14:15" ht="12.75" customHeight="1">
      <c r="N1897" s="225"/>
      <c r="O1897" s="225"/>
    </row>
    <row r="1898" spans="14:15" ht="12.75" customHeight="1">
      <c r="N1898" s="225"/>
      <c r="O1898" s="225"/>
    </row>
    <row r="1899" spans="14:15" ht="12.75" customHeight="1">
      <c r="N1899" s="225"/>
      <c r="O1899" s="225"/>
    </row>
    <row r="1900" spans="14:15" ht="12.75" customHeight="1">
      <c r="N1900" s="225"/>
      <c r="O1900" s="225"/>
    </row>
    <row r="1901" spans="14:15" ht="12.75" customHeight="1">
      <c r="N1901" s="225"/>
      <c r="O1901" s="225"/>
    </row>
    <row r="1902" spans="14:15" ht="12.75" customHeight="1">
      <c r="N1902" s="225"/>
      <c r="O1902" s="225"/>
    </row>
    <row r="1903" spans="14:15" ht="12.75" customHeight="1">
      <c r="N1903" s="225"/>
      <c r="O1903" s="225"/>
    </row>
    <row r="1904" spans="14:15" ht="12.75" customHeight="1">
      <c r="N1904" s="225"/>
      <c r="O1904" s="225"/>
    </row>
    <row r="1905" spans="14:15" ht="12.75" customHeight="1">
      <c r="N1905" s="225"/>
      <c r="O1905" s="225"/>
    </row>
    <row r="1906" spans="14:15" ht="12.75" customHeight="1">
      <c r="N1906" s="225"/>
      <c r="O1906" s="225"/>
    </row>
    <row r="1907" spans="14:15" ht="12.75" customHeight="1">
      <c r="N1907" s="225"/>
      <c r="O1907" s="225"/>
    </row>
    <row r="1908" spans="14:15" ht="12.75" customHeight="1">
      <c r="N1908" s="225"/>
      <c r="O1908" s="225"/>
    </row>
    <row r="1909" spans="14:15" ht="12.75" customHeight="1">
      <c r="N1909" s="225"/>
      <c r="O1909" s="225"/>
    </row>
    <row r="1910" spans="14:15" ht="12.75" customHeight="1">
      <c r="N1910" s="225"/>
      <c r="O1910" s="225"/>
    </row>
    <row r="1911" spans="14:15" ht="12.75" customHeight="1">
      <c r="N1911" s="225"/>
      <c r="O1911" s="225"/>
    </row>
    <row r="1912" spans="14:15" ht="12.75" customHeight="1">
      <c r="N1912" s="225"/>
      <c r="O1912" s="225"/>
    </row>
    <row r="1913" spans="14:15" ht="12.75" customHeight="1">
      <c r="N1913" s="225"/>
      <c r="O1913" s="225"/>
    </row>
    <row r="1914" spans="14:15" ht="12.75" customHeight="1">
      <c r="N1914" s="225"/>
      <c r="O1914" s="225"/>
    </row>
    <row r="1915" spans="14:15" ht="12.75" customHeight="1">
      <c r="N1915" s="225"/>
      <c r="O1915" s="225"/>
    </row>
    <row r="1916" spans="14:15" ht="12.75" customHeight="1">
      <c r="N1916" s="225"/>
      <c r="O1916" s="225"/>
    </row>
    <row r="1917" spans="14:15" ht="12.75" customHeight="1">
      <c r="N1917" s="225"/>
      <c r="O1917" s="225"/>
    </row>
    <row r="1918" spans="14:15" ht="12.75" customHeight="1">
      <c r="N1918" s="225"/>
      <c r="O1918" s="225"/>
    </row>
    <row r="1919" spans="14:15" ht="12.75" customHeight="1">
      <c r="N1919" s="225"/>
      <c r="O1919" s="225"/>
    </row>
    <row r="1920" spans="14:15" ht="12.75" customHeight="1">
      <c r="N1920" s="225"/>
      <c r="O1920" s="225"/>
    </row>
    <row r="1921" spans="14:15" ht="12.75" customHeight="1">
      <c r="N1921" s="225"/>
      <c r="O1921" s="225"/>
    </row>
    <row r="1922" spans="14:15" ht="12.75" customHeight="1">
      <c r="N1922" s="225"/>
      <c r="O1922" s="225"/>
    </row>
    <row r="1923" spans="14:15" ht="12.75" customHeight="1">
      <c r="N1923" s="225"/>
      <c r="O1923" s="225"/>
    </row>
    <row r="1924" spans="14:15" ht="12.75" customHeight="1">
      <c r="N1924" s="225"/>
      <c r="O1924" s="225"/>
    </row>
    <row r="1925" spans="14:15" ht="12.75" customHeight="1">
      <c r="N1925" s="225"/>
      <c r="O1925" s="225"/>
    </row>
    <row r="1926" spans="14:15" ht="12.75" customHeight="1">
      <c r="N1926" s="225"/>
      <c r="O1926" s="225"/>
    </row>
    <row r="1927" spans="14:15" ht="12.75" customHeight="1">
      <c r="N1927" s="225"/>
      <c r="O1927" s="225"/>
    </row>
    <row r="1928" spans="14:15" ht="12.75" customHeight="1">
      <c r="N1928" s="225"/>
      <c r="O1928" s="225"/>
    </row>
    <row r="1929" spans="14:15" ht="12.75" customHeight="1">
      <c r="N1929" s="225"/>
      <c r="O1929" s="225"/>
    </row>
    <row r="1930" spans="14:15" ht="12.75" customHeight="1">
      <c r="N1930" s="225"/>
      <c r="O1930" s="225"/>
    </row>
    <row r="1931" spans="14:15" ht="12.75" customHeight="1">
      <c r="N1931" s="225"/>
      <c r="O1931" s="225"/>
    </row>
    <row r="1932" spans="14:15" ht="12.75" customHeight="1">
      <c r="N1932" s="225"/>
      <c r="O1932" s="225"/>
    </row>
    <row r="1933" spans="14:15" ht="12.75" customHeight="1">
      <c r="N1933" s="225"/>
      <c r="O1933" s="225"/>
    </row>
    <row r="1934" spans="14:15" ht="12.75" customHeight="1">
      <c r="N1934" s="225"/>
      <c r="O1934" s="225"/>
    </row>
    <row r="1935" spans="14:15" ht="12.75" customHeight="1">
      <c r="N1935" s="225"/>
      <c r="O1935" s="225"/>
    </row>
    <row r="1936" spans="14:15" ht="12.75" customHeight="1">
      <c r="N1936" s="225"/>
      <c r="O1936" s="225"/>
    </row>
    <row r="1937" spans="14:15" ht="12.75" customHeight="1">
      <c r="N1937" s="225"/>
      <c r="O1937" s="225"/>
    </row>
    <row r="1938" spans="14:15" ht="12.75" customHeight="1">
      <c r="N1938" s="225"/>
      <c r="O1938" s="225"/>
    </row>
    <row r="1939" spans="14:15" ht="12.75" customHeight="1">
      <c r="N1939" s="225"/>
      <c r="O1939" s="225"/>
    </row>
    <row r="1940" spans="14:15" ht="12.75" customHeight="1">
      <c r="N1940" s="225"/>
      <c r="O1940" s="225"/>
    </row>
    <row r="1941" spans="14:15" ht="12.75" customHeight="1">
      <c r="N1941" s="225"/>
      <c r="O1941" s="225"/>
    </row>
    <row r="1942" spans="14:15" ht="12.75" customHeight="1">
      <c r="N1942" s="225"/>
      <c r="O1942" s="225"/>
    </row>
    <row r="1943" spans="14:15" ht="12.75" customHeight="1">
      <c r="N1943" s="225"/>
      <c r="O1943" s="225"/>
    </row>
    <row r="1944" spans="14:15" ht="12.75" customHeight="1">
      <c r="N1944" s="225"/>
      <c r="O1944" s="225"/>
    </row>
    <row r="1945" spans="14:15" ht="12.75" customHeight="1">
      <c r="N1945" s="225"/>
      <c r="O1945" s="225"/>
    </row>
    <row r="1946" spans="14:15" ht="12.75" customHeight="1">
      <c r="N1946" s="225"/>
      <c r="O1946" s="225"/>
    </row>
    <row r="1947" spans="14:15" ht="12.75" customHeight="1">
      <c r="N1947" s="225"/>
      <c r="O1947" s="225"/>
    </row>
    <row r="1948" spans="14:15" ht="12.75" customHeight="1">
      <c r="N1948" s="225"/>
      <c r="O1948" s="225"/>
    </row>
    <row r="1949" spans="14:15" ht="12.75" customHeight="1">
      <c r="N1949" s="225"/>
      <c r="O1949" s="225"/>
    </row>
    <row r="1950" spans="14:15" ht="12.75" customHeight="1">
      <c r="N1950" s="225"/>
      <c r="O1950" s="225"/>
    </row>
    <row r="1951" spans="14:15" ht="12.75" customHeight="1">
      <c r="N1951" s="225"/>
      <c r="O1951" s="225"/>
    </row>
    <row r="1952" spans="14:15" ht="12.75" customHeight="1">
      <c r="N1952" s="225"/>
      <c r="O1952" s="225"/>
    </row>
    <row r="1953" spans="14:15" ht="12.75" customHeight="1">
      <c r="N1953" s="225"/>
      <c r="O1953" s="225"/>
    </row>
    <row r="1954" spans="14:15" ht="12.75" customHeight="1">
      <c r="N1954" s="225"/>
      <c r="O1954" s="225"/>
    </row>
    <row r="1955" spans="14:15" ht="12.75" customHeight="1">
      <c r="N1955" s="225"/>
      <c r="O1955" s="225"/>
    </row>
    <row r="1956" spans="14:15" ht="12.75" customHeight="1">
      <c r="N1956" s="225"/>
      <c r="O1956" s="225"/>
    </row>
    <row r="1957" spans="14:15" ht="12.75" customHeight="1">
      <c r="N1957" s="225"/>
      <c r="O1957" s="225"/>
    </row>
    <row r="1958" spans="14:15" ht="12.75" customHeight="1">
      <c r="N1958" s="225"/>
      <c r="O1958" s="225"/>
    </row>
    <row r="1959" spans="14:15" ht="12.75" customHeight="1">
      <c r="N1959" s="225"/>
      <c r="O1959" s="225"/>
    </row>
    <row r="1960" spans="14:15" ht="12.75" customHeight="1">
      <c r="N1960" s="225"/>
      <c r="O1960" s="225"/>
    </row>
    <row r="1961" spans="14:15" ht="12.75" customHeight="1">
      <c r="N1961" s="225"/>
      <c r="O1961" s="225"/>
    </row>
    <row r="1962" spans="14:15" ht="12.75" customHeight="1">
      <c r="N1962" s="225"/>
      <c r="O1962" s="225"/>
    </row>
    <row r="1963" spans="14:15" ht="12.75" customHeight="1">
      <c r="N1963" s="225"/>
      <c r="O1963" s="225"/>
    </row>
    <row r="1964" spans="14:15" ht="12.75" customHeight="1">
      <c r="N1964" s="225"/>
      <c r="O1964" s="225"/>
    </row>
    <row r="1965" spans="14:15" ht="12.75" customHeight="1">
      <c r="N1965" s="225"/>
      <c r="O1965" s="225"/>
    </row>
    <row r="1966" spans="14:15" ht="12.75" customHeight="1">
      <c r="N1966" s="225"/>
      <c r="O1966" s="225"/>
    </row>
    <row r="1967" spans="14:15" ht="12.75" customHeight="1">
      <c r="N1967" s="225"/>
      <c r="O1967" s="225"/>
    </row>
    <row r="1968" spans="14:15" ht="12.75" customHeight="1">
      <c r="N1968" s="225"/>
      <c r="O1968" s="225"/>
    </row>
    <row r="1969" spans="14:15" ht="12.75" customHeight="1">
      <c r="N1969" s="225"/>
      <c r="O1969" s="225"/>
    </row>
    <row r="1970" spans="14:15" ht="12.75" customHeight="1">
      <c r="N1970" s="225"/>
      <c r="O1970" s="225"/>
    </row>
    <row r="1971" spans="14:15" ht="12.75" customHeight="1">
      <c r="N1971" s="225"/>
      <c r="O1971" s="225"/>
    </row>
    <row r="1972" spans="14:15" ht="12.75" customHeight="1">
      <c r="N1972" s="225"/>
      <c r="O1972" s="225"/>
    </row>
    <row r="1973" spans="14:15" ht="12.75" customHeight="1">
      <c r="N1973" s="225"/>
      <c r="O1973" s="225"/>
    </row>
    <row r="1974" spans="14:15" ht="12.75" customHeight="1">
      <c r="N1974" s="225"/>
      <c r="O1974" s="225"/>
    </row>
    <row r="1975" spans="14:15" ht="12.75" customHeight="1">
      <c r="N1975" s="225"/>
      <c r="O1975" s="225"/>
    </row>
    <row r="1976" spans="14:15" ht="12.75" customHeight="1">
      <c r="N1976" s="225"/>
      <c r="O1976" s="225"/>
    </row>
    <row r="1977" spans="14:15" ht="12.75" customHeight="1">
      <c r="N1977" s="225"/>
      <c r="O1977" s="225"/>
    </row>
    <row r="1978" spans="14:15" ht="12.75" customHeight="1">
      <c r="N1978" s="225"/>
      <c r="O1978" s="225"/>
    </row>
    <row r="1979" spans="14:15" ht="12.75" customHeight="1">
      <c r="N1979" s="225"/>
      <c r="O1979" s="225"/>
    </row>
    <row r="1980" spans="14:15" ht="12.75" customHeight="1">
      <c r="N1980" s="225"/>
      <c r="O1980" s="225"/>
    </row>
    <row r="1981" spans="14:15" ht="12.75" customHeight="1">
      <c r="N1981" s="225"/>
      <c r="O1981" s="225"/>
    </row>
    <row r="1982" spans="14:15" ht="12.75" customHeight="1">
      <c r="N1982" s="225"/>
      <c r="O1982" s="225"/>
    </row>
    <row r="1983" spans="14:15" ht="12.75" customHeight="1">
      <c r="N1983" s="225"/>
      <c r="O1983" s="225"/>
    </row>
    <row r="1984" spans="14:15" ht="12.75" customHeight="1">
      <c r="N1984" s="225"/>
      <c r="O1984" s="225"/>
    </row>
    <row r="1985" spans="14:15" ht="12.75" customHeight="1">
      <c r="N1985" s="225"/>
      <c r="O1985" s="225"/>
    </row>
    <row r="1986" spans="14:15" ht="12.75" customHeight="1">
      <c r="N1986" s="225"/>
      <c r="O1986" s="225"/>
    </row>
    <row r="1987" spans="14:15" ht="12.75" customHeight="1">
      <c r="N1987" s="225"/>
      <c r="O1987" s="225"/>
    </row>
    <row r="1988" spans="14:15" ht="12.75" customHeight="1">
      <c r="N1988" s="225"/>
      <c r="O1988" s="225"/>
    </row>
    <row r="1989" spans="14:15" ht="12.75" customHeight="1">
      <c r="N1989" s="225"/>
      <c r="O1989" s="225"/>
    </row>
    <row r="1990" spans="14:15" ht="12.75" customHeight="1">
      <c r="N1990" s="225"/>
      <c r="O1990" s="225"/>
    </row>
    <row r="1991" spans="14:15" ht="12.75" customHeight="1">
      <c r="N1991" s="225"/>
      <c r="O1991" s="225"/>
    </row>
    <row r="1992" spans="14:15" ht="12.75" customHeight="1">
      <c r="N1992" s="225"/>
      <c r="O1992" s="225"/>
    </row>
    <row r="1993" spans="14:15" ht="12.75" customHeight="1">
      <c r="N1993" s="225"/>
      <c r="O1993" s="225"/>
    </row>
    <row r="1994" spans="14:15" ht="12.75" customHeight="1">
      <c r="N1994" s="225"/>
      <c r="O1994" s="225"/>
    </row>
    <row r="1995" spans="14:15" ht="12.75" customHeight="1">
      <c r="N1995" s="225"/>
      <c r="O1995" s="225"/>
    </row>
    <row r="1996" spans="14:15" ht="12.75" customHeight="1">
      <c r="N1996" s="225"/>
      <c r="O1996" s="225"/>
    </row>
    <row r="1997" spans="14:15" ht="12.75" customHeight="1">
      <c r="N1997" s="225"/>
      <c r="O1997" s="225"/>
    </row>
    <row r="1998" spans="14:15" ht="12.75" customHeight="1">
      <c r="N1998" s="225"/>
      <c r="O1998" s="225"/>
    </row>
    <row r="1999" spans="14:15" ht="12.75" customHeight="1">
      <c r="N1999" s="225"/>
      <c r="O1999" s="225"/>
    </row>
    <row r="2000" spans="14:15" ht="12.75" customHeight="1">
      <c r="N2000" s="225"/>
      <c r="O2000" s="225"/>
    </row>
    <row r="2001" spans="14:15" ht="12.75" customHeight="1">
      <c r="N2001" s="225"/>
      <c r="O2001" s="225"/>
    </row>
    <row r="2002" spans="14:15" ht="12.75" customHeight="1">
      <c r="N2002" s="225"/>
      <c r="O2002" s="225"/>
    </row>
    <row r="2003" spans="14:15" ht="12.75" customHeight="1">
      <c r="N2003" s="225"/>
      <c r="O2003" s="225"/>
    </row>
    <row r="2004" spans="14:15" ht="12.75" customHeight="1">
      <c r="N2004" s="225"/>
      <c r="O2004" s="225"/>
    </row>
    <row r="2005" spans="14:15" ht="12.75" customHeight="1">
      <c r="N2005" s="225"/>
      <c r="O2005" s="225"/>
    </row>
    <row r="2006" spans="14:15" ht="12.75" customHeight="1">
      <c r="N2006" s="225"/>
      <c r="O2006" s="225"/>
    </row>
    <row r="2007" spans="14:15" ht="12.75" customHeight="1">
      <c r="N2007" s="225"/>
      <c r="O2007" s="225"/>
    </row>
    <row r="2008" spans="14:15" ht="12.75" customHeight="1">
      <c r="N2008" s="225"/>
      <c r="O2008" s="225"/>
    </row>
    <row r="2009" spans="14:15" ht="12.75" customHeight="1">
      <c r="N2009" s="225"/>
      <c r="O2009" s="225"/>
    </row>
    <row r="2010" spans="14:15" ht="12.75" customHeight="1">
      <c r="N2010" s="225"/>
      <c r="O2010" s="225"/>
    </row>
    <row r="2011" spans="14:15" ht="12.75" customHeight="1">
      <c r="N2011" s="225"/>
      <c r="O2011" s="225"/>
    </row>
    <row r="2012" spans="14:15" ht="12.75" customHeight="1">
      <c r="N2012" s="225"/>
      <c r="O2012" s="225"/>
    </row>
    <row r="2013" spans="14:15" ht="12.75" customHeight="1">
      <c r="N2013" s="225"/>
      <c r="O2013" s="225"/>
    </row>
    <row r="2014" spans="14:15" ht="12.75" customHeight="1">
      <c r="N2014" s="225"/>
      <c r="O2014" s="225"/>
    </row>
    <row r="2015" spans="14:15" ht="12.75" customHeight="1">
      <c r="N2015" s="225"/>
      <c r="O2015" s="225"/>
    </row>
    <row r="2016" spans="14:15" ht="12.75" customHeight="1">
      <c r="N2016" s="225"/>
      <c r="O2016" s="225"/>
    </row>
    <row r="2017" spans="14:15" ht="12.75" customHeight="1">
      <c r="N2017" s="225"/>
      <c r="O2017" s="225"/>
    </row>
    <row r="2018" spans="14:15" ht="12.75" customHeight="1">
      <c r="N2018" s="225"/>
      <c r="O2018" s="225"/>
    </row>
    <row r="2019" spans="14:15" ht="12.75" customHeight="1">
      <c r="N2019" s="225"/>
      <c r="O2019" s="225"/>
    </row>
    <row r="2020" spans="14:15" ht="12.75" customHeight="1">
      <c r="N2020" s="225"/>
      <c r="O2020" s="225"/>
    </row>
    <row r="2021" spans="14:15" ht="12.75" customHeight="1">
      <c r="N2021" s="225"/>
      <c r="O2021" s="225"/>
    </row>
    <row r="2022" spans="14:15" ht="12.75" customHeight="1">
      <c r="N2022" s="225"/>
      <c r="O2022" s="225"/>
    </row>
    <row r="2023" spans="14:15" ht="12.75" customHeight="1">
      <c r="N2023" s="225"/>
      <c r="O2023" s="225"/>
    </row>
    <row r="2024" spans="14:15" ht="12.75" customHeight="1">
      <c r="N2024" s="225"/>
      <c r="O2024" s="225"/>
    </row>
    <row r="2025" spans="14:15" ht="12.75" customHeight="1">
      <c r="N2025" s="225"/>
      <c r="O2025" s="225"/>
    </row>
    <row r="2026" spans="14:15" ht="12.75" customHeight="1">
      <c r="N2026" s="225"/>
      <c r="O2026" s="225"/>
    </row>
    <row r="2027" spans="14:15" ht="12.75" customHeight="1">
      <c r="N2027" s="225"/>
      <c r="O2027" s="225"/>
    </row>
    <row r="2028" spans="14:15" ht="12.75" customHeight="1">
      <c r="N2028" s="225"/>
      <c r="O2028" s="225"/>
    </row>
    <row r="2029" spans="14:15" ht="12.75" customHeight="1">
      <c r="N2029" s="225"/>
      <c r="O2029" s="225"/>
    </row>
    <row r="2030" spans="14:15" ht="12.75" customHeight="1">
      <c r="N2030" s="225"/>
      <c r="O2030" s="225"/>
    </row>
    <row r="2031" spans="14:15" ht="12.75" customHeight="1">
      <c r="N2031" s="225"/>
      <c r="O2031" s="225"/>
    </row>
    <row r="2032" spans="14:15" ht="12.75" customHeight="1">
      <c r="N2032" s="225"/>
      <c r="O2032" s="225"/>
    </row>
    <row r="2033" spans="14:15" ht="12.75" customHeight="1">
      <c r="N2033" s="225"/>
      <c r="O2033" s="225"/>
    </row>
    <row r="2034" spans="14:15" ht="12.75" customHeight="1">
      <c r="N2034" s="225"/>
      <c r="O2034" s="225"/>
    </row>
    <row r="2035" spans="14:15" ht="12.75" customHeight="1">
      <c r="N2035" s="225"/>
      <c r="O2035" s="225"/>
    </row>
    <row r="2036" spans="14:15" ht="12.75" customHeight="1">
      <c r="N2036" s="225"/>
      <c r="O2036" s="225"/>
    </row>
    <row r="2037" spans="14:15" ht="12.75" customHeight="1">
      <c r="N2037" s="225"/>
      <c r="O2037" s="225"/>
    </row>
    <row r="2038" spans="14:15" ht="12.75" customHeight="1">
      <c r="N2038" s="225"/>
      <c r="O2038" s="225"/>
    </row>
    <row r="2039" spans="14:15" ht="12.75" customHeight="1">
      <c r="N2039" s="225"/>
      <c r="O2039" s="225"/>
    </row>
    <row r="2040" spans="14:15" ht="12.75" customHeight="1">
      <c r="N2040" s="225"/>
      <c r="O2040" s="225"/>
    </row>
    <row r="2041" spans="14:15" ht="12.75" customHeight="1">
      <c r="N2041" s="225"/>
      <c r="O2041" s="225"/>
    </row>
    <row r="2042" spans="14:15" ht="12.75" customHeight="1">
      <c r="N2042" s="225"/>
      <c r="O2042" s="225"/>
    </row>
    <row r="2043" spans="14:15" ht="12.75" customHeight="1">
      <c r="N2043" s="225"/>
      <c r="O2043" s="225"/>
    </row>
    <row r="2044" spans="14:15" ht="12.75" customHeight="1">
      <c r="N2044" s="225"/>
      <c r="O2044" s="225"/>
    </row>
    <row r="2045" spans="14:15" ht="12.75" customHeight="1">
      <c r="N2045" s="225"/>
      <c r="O2045" s="225"/>
    </row>
    <row r="2046" spans="14:15" ht="12.75" customHeight="1">
      <c r="N2046" s="225"/>
      <c r="O2046" s="225"/>
    </row>
    <row r="2047" spans="14:15" ht="12.75" customHeight="1">
      <c r="N2047" s="225"/>
      <c r="O2047" s="225"/>
    </row>
    <row r="2048" spans="14:15" ht="12.75" customHeight="1">
      <c r="N2048" s="225"/>
      <c r="O2048" s="225"/>
    </row>
    <row r="2049" spans="14:15" ht="12.75" customHeight="1">
      <c r="N2049" s="225"/>
      <c r="O2049" s="225"/>
    </row>
    <row r="2050" spans="14:15" ht="12.75" customHeight="1">
      <c r="N2050" s="225"/>
      <c r="O2050" s="225"/>
    </row>
    <row r="2051" spans="14:15" ht="12.75" customHeight="1">
      <c r="N2051" s="225"/>
      <c r="O2051" s="225"/>
    </row>
    <row r="2052" spans="14:15" ht="12.75" customHeight="1">
      <c r="N2052" s="225"/>
      <c r="O2052" s="225"/>
    </row>
    <row r="2053" spans="14:15" ht="12.75" customHeight="1">
      <c r="N2053" s="225"/>
      <c r="O2053" s="225"/>
    </row>
    <row r="2054" spans="14:15" ht="12.75" customHeight="1">
      <c r="N2054" s="225"/>
      <c r="O2054" s="225"/>
    </row>
    <row r="2055" spans="14:15" ht="12.75" customHeight="1">
      <c r="N2055" s="225"/>
      <c r="O2055" s="225"/>
    </row>
    <row r="2056" spans="14:15" ht="12.75" customHeight="1">
      <c r="N2056" s="225"/>
      <c r="O2056" s="225"/>
    </row>
    <row r="2057" spans="14:15" ht="12.75" customHeight="1">
      <c r="N2057" s="225"/>
      <c r="O2057" s="225"/>
    </row>
    <row r="2058" spans="14:15" ht="12.75" customHeight="1">
      <c r="N2058" s="225"/>
      <c r="O2058" s="225"/>
    </row>
    <row r="2059" spans="14:15" ht="12.75" customHeight="1">
      <c r="N2059" s="225"/>
      <c r="O2059" s="225"/>
    </row>
    <row r="2060" spans="14:15" ht="12.75" customHeight="1">
      <c r="N2060" s="225"/>
      <c r="O2060" s="225"/>
    </row>
    <row r="2061" spans="14:15" ht="12.75" customHeight="1">
      <c r="N2061" s="225"/>
      <c r="O2061" s="225"/>
    </row>
    <row r="2062" spans="14:15" ht="12.75" customHeight="1">
      <c r="N2062" s="225"/>
      <c r="O2062" s="225"/>
    </row>
    <row r="2063" spans="14:15" ht="12.75" customHeight="1">
      <c r="N2063" s="225"/>
      <c r="O2063" s="225"/>
    </row>
    <row r="2064" spans="14:15" ht="12.75" customHeight="1">
      <c r="N2064" s="225"/>
      <c r="O2064" s="225"/>
    </row>
    <row r="2065" spans="14:15" ht="12.75" customHeight="1">
      <c r="N2065" s="225"/>
      <c r="O2065" s="225"/>
    </row>
    <row r="2066" spans="14:15" ht="12.75" customHeight="1">
      <c r="N2066" s="225"/>
      <c r="O2066" s="225"/>
    </row>
    <row r="2067" spans="14:15" ht="12.75" customHeight="1">
      <c r="N2067" s="225"/>
      <c r="O2067" s="225"/>
    </row>
    <row r="2068" spans="14:15" ht="12.75" customHeight="1">
      <c r="N2068" s="225"/>
      <c r="O2068" s="225"/>
    </row>
    <row r="2069" spans="14:15" ht="12.75" customHeight="1">
      <c r="N2069" s="225"/>
      <c r="O2069" s="225"/>
    </row>
    <row r="2070" spans="14:15" ht="12.75" customHeight="1">
      <c r="N2070" s="225"/>
      <c r="O2070" s="225"/>
    </row>
    <row r="2071" spans="14:15" ht="12.75" customHeight="1">
      <c r="N2071" s="225"/>
      <c r="O2071" s="225"/>
    </row>
    <row r="2072" spans="14:15" ht="12.75" customHeight="1">
      <c r="N2072" s="225"/>
      <c r="O2072" s="225"/>
    </row>
    <row r="2073" spans="14:15" ht="12.75" customHeight="1">
      <c r="N2073" s="225"/>
      <c r="O2073" s="225"/>
    </row>
    <row r="2074" spans="14:15" ht="12.75" customHeight="1">
      <c r="N2074" s="225"/>
      <c r="O2074" s="225"/>
    </row>
    <row r="2075" spans="14:15" ht="12.75" customHeight="1">
      <c r="N2075" s="225"/>
      <c r="O2075" s="225"/>
    </row>
    <row r="2076" spans="14:15" ht="12.75" customHeight="1">
      <c r="N2076" s="225"/>
      <c r="O2076" s="225"/>
    </row>
    <row r="2077" spans="14:15" ht="12.75" customHeight="1">
      <c r="N2077" s="225"/>
      <c r="O2077" s="225"/>
    </row>
    <row r="2078" spans="14:15" ht="12.75" customHeight="1">
      <c r="N2078" s="225"/>
      <c r="O2078" s="225"/>
    </row>
    <row r="2079" spans="14:15" ht="12.75" customHeight="1">
      <c r="N2079" s="225"/>
      <c r="O2079" s="225"/>
    </row>
    <row r="2080" spans="14:15" ht="12.75" customHeight="1">
      <c r="N2080" s="225"/>
      <c r="O2080" s="225"/>
    </row>
    <row r="2081" spans="14:15" ht="12.75" customHeight="1">
      <c r="N2081" s="225"/>
      <c r="O2081" s="225"/>
    </row>
    <row r="2082" spans="14:15" ht="12.75" customHeight="1">
      <c r="N2082" s="225"/>
      <c r="O2082" s="225"/>
    </row>
    <row r="2083" spans="14:15" ht="12.75" customHeight="1">
      <c r="N2083" s="225"/>
      <c r="O2083" s="225"/>
    </row>
    <row r="2084" spans="14:15" ht="12.75" customHeight="1">
      <c r="N2084" s="225"/>
      <c r="O2084" s="225"/>
    </row>
    <row r="2085" spans="14:15" ht="12.75" customHeight="1">
      <c r="N2085" s="225"/>
      <c r="O2085" s="225"/>
    </row>
    <row r="2086" spans="14:15" ht="12.75" customHeight="1">
      <c r="N2086" s="225"/>
      <c r="O2086" s="225"/>
    </row>
    <row r="2087" spans="14:15" ht="12.75" customHeight="1">
      <c r="N2087" s="225"/>
      <c r="O2087" s="225"/>
    </row>
    <row r="2088" spans="14:15" ht="12.75" customHeight="1">
      <c r="N2088" s="225"/>
      <c r="O2088" s="225"/>
    </row>
    <row r="2089" spans="14:15" ht="12.75" customHeight="1">
      <c r="N2089" s="225"/>
      <c r="O2089" s="225"/>
    </row>
    <row r="2090" spans="14:15" ht="12.75" customHeight="1">
      <c r="N2090" s="225"/>
      <c r="O2090" s="225"/>
    </row>
    <row r="2091" spans="14:15" ht="12.75" customHeight="1">
      <c r="N2091" s="225"/>
      <c r="O2091" s="225"/>
    </row>
    <row r="2092" spans="14:15" ht="12.75" customHeight="1">
      <c r="N2092" s="225"/>
      <c r="O2092" s="225"/>
    </row>
    <row r="2093" spans="14:15" ht="12.75" customHeight="1">
      <c r="N2093" s="225"/>
      <c r="O2093" s="225"/>
    </row>
    <row r="2094" spans="14:15" ht="12.75" customHeight="1">
      <c r="N2094" s="225"/>
      <c r="O2094" s="225"/>
    </row>
    <row r="2095" spans="14:15" ht="12.75" customHeight="1">
      <c r="N2095" s="225"/>
      <c r="O2095" s="225"/>
    </row>
    <row r="2096" spans="14:15" ht="12.75" customHeight="1">
      <c r="N2096" s="225"/>
      <c r="O2096" s="225"/>
    </row>
    <row r="2097" spans="14:15" ht="12.75" customHeight="1">
      <c r="N2097" s="225"/>
      <c r="O2097" s="225"/>
    </row>
    <row r="2098" spans="14:15" ht="12.75" customHeight="1">
      <c r="N2098" s="225"/>
      <c r="O2098" s="225"/>
    </row>
    <row r="2099" spans="14:15" ht="12.75" customHeight="1">
      <c r="N2099" s="225"/>
      <c r="O2099" s="225"/>
    </row>
    <row r="2100" spans="14:15" ht="12.75" customHeight="1">
      <c r="N2100" s="225"/>
      <c r="O2100" s="225"/>
    </row>
    <row r="2101" spans="14:15" ht="12.75" customHeight="1">
      <c r="N2101" s="225"/>
      <c r="O2101" s="225"/>
    </row>
    <row r="2102" spans="14:15" ht="12.75" customHeight="1">
      <c r="N2102" s="225"/>
      <c r="O2102" s="225"/>
    </row>
    <row r="2103" spans="14:15" ht="12.75" customHeight="1">
      <c r="N2103" s="225"/>
      <c r="O2103" s="225"/>
    </row>
    <row r="2104" spans="14:15" ht="12.75" customHeight="1">
      <c r="N2104" s="225"/>
      <c r="O2104" s="225"/>
    </row>
    <row r="2105" spans="14:15" ht="12.75" customHeight="1">
      <c r="N2105" s="225"/>
      <c r="O2105" s="225"/>
    </row>
    <row r="2106" spans="14:15" ht="12.75" customHeight="1">
      <c r="N2106" s="225"/>
      <c r="O2106" s="225"/>
    </row>
    <row r="2107" spans="14:15" ht="12.75" customHeight="1">
      <c r="N2107" s="225"/>
      <c r="O2107" s="225"/>
    </row>
    <row r="2108" spans="14:15" ht="12.75" customHeight="1">
      <c r="N2108" s="225"/>
      <c r="O2108" s="225"/>
    </row>
    <row r="2109" spans="14:15" ht="12.75" customHeight="1">
      <c r="N2109" s="225"/>
      <c r="O2109" s="225"/>
    </row>
    <row r="2110" spans="14:15" ht="12.75" customHeight="1">
      <c r="N2110" s="225"/>
      <c r="O2110" s="225"/>
    </row>
    <row r="2111" spans="14:15" ht="12.75" customHeight="1">
      <c r="N2111" s="225"/>
      <c r="O2111" s="225"/>
    </row>
    <row r="2112" spans="14:15" ht="12.75" customHeight="1">
      <c r="N2112" s="225"/>
      <c r="O2112" s="225"/>
    </row>
    <row r="2113" spans="14:15" ht="12.75" customHeight="1">
      <c r="N2113" s="225"/>
      <c r="O2113" s="225"/>
    </row>
    <row r="2114" spans="14:15" ht="12.75" customHeight="1">
      <c r="N2114" s="225"/>
      <c r="O2114" s="225"/>
    </row>
    <row r="2115" spans="14:15" ht="12.75" customHeight="1">
      <c r="N2115" s="225"/>
      <c r="O2115" s="225"/>
    </row>
    <row r="2116" spans="14:15" ht="12.75" customHeight="1">
      <c r="N2116" s="225"/>
      <c r="O2116" s="225"/>
    </row>
    <row r="2117" spans="14:15" ht="12.75" customHeight="1">
      <c r="N2117" s="225"/>
      <c r="O2117" s="225"/>
    </row>
    <row r="2118" spans="14:15" ht="12.75" customHeight="1">
      <c r="N2118" s="225"/>
      <c r="O2118" s="225"/>
    </row>
    <row r="2119" spans="14:15" ht="12.75" customHeight="1">
      <c r="N2119" s="225"/>
      <c r="O2119" s="225"/>
    </row>
    <row r="2120" spans="14:15" ht="12.75" customHeight="1">
      <c r="N2120" s="225"/>
      <c r="O2120" s="225"/>
    </row>
    <row r="2121" spans="14:15" ht="12.75" customHeight="1">
      <c r="N2121" s="225"/>
      <c r="O2121" s="225"/>
    </row>
    <row r="2122" spans="14:15" ht="12.75" customHeight="1">
      <c r="N2122" s="225"/>
      <c r="O2122" s="225"/>
    </row>
    <row r="2123" spans="14:15" ht="12.75" customHeight="1">
      <c r="N2123" s="225"/>
      <c r="O2123" s="225"/>
    </row>
    <row r="2124" spans="14:15" ht="12.75" customHeight="1">
      <c r="N2124" s="225"/>
      <c r="O2124" s="225"/>
    </row>
    <row r="2125" spans="14:15" ht="12.75" customHeight="1">
      <c r="N2125" s="225"/>
      <c r="O2125" s="225"/>
    </row>
    <row r="2126" spans="14:15" ht="12.75" customHeight="1">
      <c r="N2126" s="225"/>
      <c r="O2126" s="225"/>
    </row>
    <row r="2127" spans="14:15" ht="12.75" customHeight="1">
      <c r="N2127" s="225"/>
      <c r="O2127" s="225"/>
    </row>
    <row r="2128" spans="14:15" ht="12.75" customHeight="1">
      <c r="N2128" s="225"/>
      <c r="O2128" s="225"/>
    </row>
    <row r="2129" spans="14:15" ht="12.75" customHeight="1">
      <c r="N2129" s="225"/>
      <c r="O2129" s="225"/>
    </row>
    <row r="2130" spans="14:15" ht="12.75" customHeight="1">
      <c r="N2130" s="225"/>
      <c r="O2130" s="225"/>
    </row>
    <row r="2131" spans="14:15" ht="12.75" customHeight="1">
      <c r="N2131" s="225"/>
      <c r="O2131" s="225"/>
    </row>
    <row r="2132" spans="14:15" ht="12.75" customHeight="1">
      <c r="N2132" s="225"/>
      <c r="O2132" s="225"/>
    </row>
    <row r="2133" spans="14:15" ht="12.75" customHeight="1">
      <c r="N2133" s="225"/>
      <c r="O2133" s="225"/>
    </row>
    <row r="2134" spans="14:15" ht="12.75" customHeight="1">
      <c r="N2134" s="225"/>
      <c r="O2134" s="225"/>
    </row>
    <row r="2135" spans="14:15" ht="12.75" customHeight="1">
      <c r="N2135" s="225"/>
      <c r="O2135" s="225"/>
    </row>
    <row r="2136" spans="14:15" ht="12.75" customHeight="1">
      <c r="N2136" s="225"/>
      <c r="O2136" s="225"/>
    </row>
    <row r="2137" spans="14:15" ht="12.75" customHeight="1">
      <c r="N2137" s="225"/>
      <c r="O2137" s="225"/>
    </row>
    <row r="2138" spans="14:15" ht="12.75" customHeight="1">
      <c r="N2138" s="225"/>
      <c r="O2138" s="225"/>
    </row>
    <row r="2139" spans="14:15" ht="12.75" customHeight="1">
      <c r="N2139" s="225"/>
      <c r="O2139" s="225"/>
    </row>
    <row r="2140" spans="14:15" ht="12.75" customHeight="1">
      <c r="N2140" s="225"/>
      <c r="O2140" s="225"/>
    </row>
    <row r="2141" spans="14:15" ht="12.75" customHeight="1">
      <c r="N2141" s="225"/>
      <c r="O2141" s="225"/>
    </row>
    <row r="2142" spans="14:15" ht="12.75" customHeight="1">
      <c r="N2142" s="225"/>
      <c r="O2142" s="225"/>
    </row>
    <row r="2143" spans="14:15" ht="12.75" customHeight="1">
      <c r="N2143" s="225"/>
      <c r="O2143" s="225"/>
    </row>
    <row r="2144" spans="14:15" ht="12.75" customHeight="1">
      <c r="N2144" s="225"/>
      <c r="O2144" s="225"/>
    </row>
    <row r="2145" spans="14:15" ht="12.75" customHeight="1">
      <c r="N2145" s="225"/>
      <c r="O2145" s="225"/>
    </row>
    <row r="2146" spans="14:15" ht="12.75" customHeight="1">
      <c r="N2146" s="225"/>
      <c r="O2146" s="225"/>
    </row>
    <row r="2147" spans="14:15" ht="12.75" customHeight="1">
      <c r="N2147" s="225"/>
      <c r="O2147" s="225"/>
    </row>
    <row r="2148" spans="14:15" ht="12.75" customHeight="1">
      <c r="N2148" s="225"/>
      <c r="O2148" s="225"/>
    </row>
    <row r="2149" spans="14:15" ht="12.75" customHeight="1">
      <c r="N2149" s="225"/>
      <c r="O2149" s="225"/>
    </row>
    <row r="2150" spans="14:15" ht="12.75" customHeight="1">
      <c r="N2150" s="225"/>
      <c r="O2150" s="225"/>
    </row>
    <row r="2151" spans="14:15" ht="12.75" customHeight="1">
      <c r="N2151" s="225"/>
      <c r="O2151" s="225"/>
    </row>
    <row r="2152" spans="14:15" ht="12.75" customHeight="1">
      <c r="N2152" s="225"/>
      <c r="O2152" s="225"/>
    </row>
    <row r="2153" spans="14:15" ht="12.75" customHeight="1">
      <c r="N2153" s="225"/>
      <c r="O2153" s="225"/>
    </row>
    <row r="2154" spans="14:15" ht="12.75" customHeight="1">
      <c r="N2154" s="225"/>
      <c r="O2154" s="225"/>
    </row>
    <row r="2155" spans="14:15" ht="12.75" customHeight="1">
      <c r="N2155" s="225"/>
      <c r="O2155" s="225"/>
    </row>
    <row r="2156" spans="14:15" ht="12.75" customHeight="1">
      <c r="N2156" s="225"/>
      <c r="O2156" s="225"/>
    </row>
    <row r="2157" spans="14:15" ht="12.75" customHeight="1">
      <c r="N2157" s="225"/>
      <c r="O2157" s="225"/>
    </row>
    <row r="2158" spans="14:15" ht="12.75" customHeight="1">
      <c r="N2158" s="225"/>
      <c r="O2158" s="225"/>
    </row>
    <row r="2159" spans="14:15" ht="12.75" customHeight="1">
      <c r="N2159" s="225"/>
      <c r="O2159" s="225"/>
    </row>
    <row r="2160" spans="14:15" ht="12.75" customHeight="1">
      <c r="N2160" s="225"/>
      <c r="O2160" s="225"/>
    </row>
    <row r="2161" spans="14:15" ht="12.75" customHeight="1">
      <c r="N2161" s="225"/>
      <c r="O2161" s="225"/>
    </row>
    <row r="2162" spans="14:15" ht="12.75" customHeight="1">
      <c r="N2162" s="225"/>
      <c r="O2162" s="225"/>
    </row>
    <row r="2163" spans="14:15" ht="12.75" customHeight="1">
      <c r="N2163" s="225"/>
      <c r="O2163" s="225"/>
    </row>
    <row r="2164" spans="14:15" ht="12.75" customHeight="1">
      <c r="N2164" s="225"/>
      <c r="O2164" s="225"/>
    </row>
    <row r="2165" spans="14:15" ht="12.75" customHeight="1">
      <c r="N2165" s="225"/>
      <c r="O2165" s="225"/>
    </row>
    <row r="2166" spans="14:15" ht="12.75" customHeight="1">
      <c r="N2166" s="225"/>
      <c r="O2166" s="225"/>
    </row>
    <row r="2167" spans="14:15" ht="12.75" customHeight="1">
      <c r="N2167" s="225"/>
      <c r="O2167" s="225"/>
    </row>
    <row r="2168" spans="14:15" ht="12.75" customHeight="1">
      <c r="N2168" s="225"/>
      <c r="O2168" s="225"/>
    </row>
    <row r="2169" spans="14:15" ht="12.75" customHeight="1">
      <c r="N2169" s="225"/>
      <c r="O2169" s="225"/>
    </row>
    <row r="2170" spans="14:15" ht="12.75" customHeight="1">
      <c r="N2170" s="225"/>
      <c r="O2170" s="225"/>
    </row>
    <row r="2171" spans="14:15" ht="12.75" customHeight="1">
      <c r="N2171" s="225"/>
      <c r="O2171" s="225"/>
    </row>
    <row r="2172" spans="14:15" ht="12.75" customHeight="1">
      <c r="N2172" s="225"/>
      <c r="O2172" s="225"/>
    </row>
    <row r="2173" spans="14:15" ht="12.75" customHeight="1">
      <c r="N2173" s="225"/>
      <c r="O2173" s="225"/>
    </row>
    <row r="2174" spans="14:15" ht="12.75" customHeight="1">
      <c r="N2174" s="225"/>
      <c r="O2174" s="225"/>
    </row>
    <row r="2175" spans="14:15" ht="12.75" customHeight="1">
      <c r="N2175" s="225"/>
      <c r="O2175" s="225"/>
    </row>
    <row r="2176" spans="14:15" ht="12.75" customHeight="1">
      <c r="N2176" s="225"/>
      <c r="O2176" s="225"/>
    </row>
    <row r="2177" spans="14:15" ht="12.75" customHeight="1">
      <c r="N2177" s="225"/>
      <c r="O2177" s="225"/>
    </row>
    <row r="2178" spans="14:15" ht="12.75" customHeight="1">
      <c r="N2178" s="225"/>
      <c r="O2178" s="225"/>
    </row>
    <row r="2179" spans="14:15" ht="12.75" customHeight="1">
      <c r="N2179" s="225"/>
      <c r="O2179" s="225"/>
    </row>
    <row r="2180" spans="14:15" ht="12.75" customHeight="1">
      <c r="N2180" s="225"/>
      <c r="O2180" s="225"/>
    </row>
    <row r="2181" spans="14:15" ht="12.75" customHeight="1">
      <c r="N2181" s="225"/>
      <c r="O2181" s="225"/>
    </row>
    <row r="2182" spans="14:15" ht="12.75" customHeight="1">
      <c r="N2182" s="225"/>
      <c r="O2182" s="225"/>
    </row>
    <row r="2183" spans="14:15" ht="12.75" customHeight="1">
      <c r="N2183" s="225"/>
      <c r="O2183" s="225"/>
    </row>
    <row r="2184" spans="14:15" ht="12.75" customHeight="1">
      <c r="N2184" s="225"/>
      <c r="O2184" s="225"/>
    </row>
    <row r="2185" spans="14:15" ht="12.75" customHeight="1">
      <c r="N2185" s="225"/>
      <c r="O2185" s="225"/>
    </row>
    <row r="2186" spans="14:15" ht="12.75" customHeight="1">
      <c r="N2186" s="225"/>
      <c r="O2186" s="225"/>
    </row>
    <row r="2187" spans="14:15" ht="12.75" customHeight="1">
      <c r="N2187" s="225"/>
      <c r="O2187" s="225"/>
    </row>
    <row r="2188" spans="14:15" ht="12.75" customHeight="1">
      <c r="N2188" s="225"/>
      <c r="O2188" s="225"/>
    </row>
    <row r="2189" spans="14:15" ht="12.75" customHeight="1">
      <c r="N2189" s="225"/>
      <c r="O2189" s="225"/>
    </row>
    <row r="2190" spans="14:15" ht="12.75" customHeight="1">
      <c r="N2190" s="225"/>
      <c r="O2190" s="225"/>
    </row>
    <row r="2191" spans="14:15" ht="12.75" customHeight="1">
      <c r="N2191" s="225"/>
      <c r="O2191" s="225"/>
    </row>
    <row r="2192" spans="14:15" ht="12.75" customHeight="1">
      <c r="N2192" s="225"/>
      <c r="O2192" s="225"/>
    </row>
    <row r="2193" spans="14:15" ht="12.75" customHeight="1">
      <c r="N2193" s="225"/>
      <c r="O2193" s="225"/>
    </row>
    <row r="2194" spans="14:15" ht="12.75" customHeight="1">
      <c r="N2194" s="225"/>
      <c r="O2194" s="225"/>
    </row>
    <row r="2195" spans="14:15" ht="12.75" customHeight="1">
      <c r="N2195" s="225"/>
      <c r="O2195" s="225"/>
    </row>
    <row r="2196" spans="14:15" ht="12.75" customHeight="1">
      <c r="N2196" s="225"/>
      <c r="O2196" s="225"/>
    </row>
    <row r="2197" spans="14:15" ht="12.75" customHeight="1">
      <c r="N2197" s="225"/>
      <c r="O2197" s="225"/>
    </row>
    <row r="2198" spans="14:15" ht="12.75" customHeight="1">
      <c r="N2198" s="225"/>
      <c r="O2198" s="225"/>
    </row>
    <row r="2199" spans="14:15" ht="12.75" customHeight="1">
      <c r="N2199" s="225"/>
      <c r="O2199" s="225"/>
    </row>
    <row r="2200" spans="14:15" ht="12.75" customHeight="1">
      <c r="N2200" s="225"/>
      <c r="O2200" s="225"/>
    </row>
    <row r="2201" spans="14:15" ht="12.75" customHeight="1">
      <c r="N2201" s="225"/>
      <c r="O2201" s="225"/>
    </row>
    <row r="2202" spans="14:15" ht="12.75" customHeight="1">
      <c r="N2202" s="225"/>
      <c r="O2202" s="225"/>
    </row>
    <row r="2203" spans="14:15" ht="12.75" customHeight="1">
      <c r="N2203" s="225"/>
      <c r="O2203" s="225"/>
    </row>
    <row r="2204" spans="14:15" ht="12.75" customHeight="1">
      <c r="N2204" s="225"/>
      <c r="O2204" s="225"/>
    </row>
    <row r="2205" spans="14:15" ht="12.75" customHeight="1">
      <c r="N2205" s="225"/>
      <c r="O2205" s="225"/>
    </row>
    <row r="2206" spans="14:15" ht="12.75" customHeight="1">
      <c r="N2206" s="225"/>
      <c r="O2206" s="225"/>
    </row>
    <row r="2207" spans="14:15" ht="12.75" customHeight="1">
      <c r="N2207" s="225"/>
      <c r="O2207" s="225"/>
    </row>
    <row r="2208" spans="14:15" ht="12.75" customHeight="1">
      <c r="N2208" s="225"/>
      <c r="O2208" s="225"/>
    </row>
    <row r="2209" spans="14:15" ht="12.75" customHeight="1">
      <c r="N2209" s="225"/>
      <c r="O2209" s="225"/>
    </row>
    <row r="2210" spans="14:15" ht="12.75" customHeight="1">
      <c r="N2210" s="225"/>
      <c r="O2210" s="225"/>
    </row>
    <row r="2211" spans="14:15" ht="12.75" customHeight="1">
      <c r="N2211" s="225"/>
      <c r="O2211" s="225"/>
    </row>
    <row r="2212" spans="14:15" ht="12.75" customHeight="1">
      <c r="N2212" s="225"/>
      <c r="O2212" s="225"/>
    </row>
    <row r="2213" spans="14:15" ht="12.75" customHeight="1">
      <c r="N2213" s="225"/>
      <c r="O2213" s="225"/>
    </row>
    <row r="2214" spans="14:15" ht="12.75" customHeight="1">
      <c r="N2214" s="225"/>
      <c r="O2214" s="225"/>
    </row>
    <row r="2215" spans="14:15" ht="12.75" customHeight="1">
      <c r="N2215" s="225"/>
      <c r="O2215" s="225"/>
    </row>
    <row r="2216" spans="14:15" ht="12.75" customHeight="1">
      <c r="N2216" s="225"/>
      <c r="O2216" s="225"/>
    </row>
    <row r="2217" spans="14:15" ht="12.75" customHeight="1">
      <c r="N2217" s="225"/>
      <c r="O2217" s="225"/>
    </row>
    <row r="2218" spans="14:15" ht="12.75" customHeight="1">
      <c r="N2218" s="225"/>
      <c r="O2218" s="225"/>
    </row>
    <row r="2219" spans="14:15" ht="12.75" customHeight="1">
      <c r="N2219" s="225"/>
      <c r="O2219" s="225"/>
    </row>
    <row r="2220" spans="14:15" ht="12.75" customHeight="1">
      <c r="N2220" s="225"/>
      <c r="O2220" s="225"/>
    </row>
    <row r="2221" spans="14:15" ht="12.75" customHeight="1">
      <c r="N2221" s="225"/>
      <c r="O2221" s="225"/>
    </row>
    <row r="2222" spans="14:15" ht="12.75" customHeight="1">
      <c r="N2222" s="225"/>
      <c r="O2222" s="225"/>
    </row>
    <row r="2223" spans="14:15" ht="12.75" customHeight="1">
      <c r="N2223" s="225"/>
      <c r="O2223" s="225"/>
    </row>
    <row r="2224" spans="14:15" ht="12.75" customHeight="1">
      <c r="N2224" s="225"/>
      <c r="O2224" s="225"/>
    </row>
    <row r="2225" spans="14:15" ht="12.75" customHeight="1">
      <c r="N2225" s="225"/>
      <c r="O2225" s="225"/>
    </row>
    <row r="2226" spans="14:15" ht="12.75" customHeight="1">
      <c r="N2226" s="225"/>
      <c r="O2226" s="225"/>
    </row>
    <row r="2227" spans="14:15" ht="12.75" customHeight="1">
      <c r="N2227" s="225"/>
      <c r="O2227" s="225"/>
    </row>
    <row r="2228" spans="14:15" ht="12.75" customHeight="1">
      <c r="N2228" s="225"/>
      <c r="O2228" s="225"/>
    </row>
    <row r="2229" spans="14:15" ht="12.75" customHeight="1">
      <c r="N2229" s="225"/>
      <c r="O2229" s="225"/>
    </row>
    <row r="2230" spans="14:15" ht="12.75" customHeight="1">
      <c r="N2230" s="225"/>
      <c r="O2230" s="225"/>
    </row>
    <row r="2231" spans="14:15" ht="12.75" customHeight="1">
      <c r="N2231" s="225"/>
      <c r="O2231" s="225"/>
    </row>
    <row r="2232" spans="14:15" ht="12.75" customHeight="1">
      <c r="N2232" s="225"/>
      <c r="O2232" s="225"/>
    </row>
    <row r="2233" spans="14:15" ht="12.75" customHeight="1">
      <c r="N2233" s="225"/>
      <c r="O2233" s="225"/>
    </row>
    <row r="2234" spans="14:15" ht="12.75" customHeight="1">
      <c r="N2234" s="225"/>
      <c r="O2234" s="225"/>
    </row>
    <row r="2235" spans="14:15" ht="12.75" customHeight="1">
      <c r="N2235" s="225"/>
      <c r="O2235" s="225"/>
    </row>
    <row r="2236" spans="14:15" ht="12.75" customHeight="1">
      <c r="N2236" s="225"/>
      <c r="O2236" s="225"/>
    </row>
    <row r="2237" spans="14:15" ht="12.75" customHeight="1">
      <c r="N2237" s="225"/>
      <c r="O2237" s="225"/>
    </row>
    <row r="2238" spans="14:15" ht="12.75" customHeight="1">
      <c r="N2238" s="225"/>
      <c r="O2238" s="225"/>
    </row>
    <row r="2239" spans="14:15" ht="12.75" customHeight="1">
      <c r="N2239" s="225"/>
      <c r="O2239" s="225"/>
    </row>
    <row r="2240" spans="14:15" ht="12.75" customHeight="1">
      <c r="N2240" s="225"/>
      <c r="O2240" s="225"/>
    </row>
    <row r="2241" spans="14:15" ht="12.75" customHeight="1">
      <c r="N2241" s="225"/>
      <c r="O2241" s="225"/>
    </row>
    <row r="2242" spans="14:15" ht="12.75" customHeight="1">
      <c r="N2242" s="225"/>
      <c r="O2242" s="225"/>
    </row>
    <row r="2243" spans="14:15" ht="12.75" customHeight="1">
      <c r="N2243" s="225"/>
      <c r="O2243" s="225"/>
    </row>
    <row r="2244" spans="14:15" ht="12.75" customHeight="1">
      <c r="N2244" s="225"/>
      <c r="O2244" s="225"/>
    </row>
    <row r="2245" spans="14:15" ht="12.75" customHeight="1">
      <c r="N2245" s="225"/>
      <c r="O2245" s="225"/>
    </row>
    <row r="2246" spans="14:15" ht="12.75" customHeight="1">
      <c r="N2246" s="225"/>
      <c r="O2246" s="225"/>
    </row>
    <row r="2247" spans="14:15" ht="12.75" customHeight="1">
      <c r="N2247" s="225"/>
      <c r="O2247" s="225"/>
    </row>
    <row r="2248" spans="14:15" ht="12.75" customHeight="1">
      <c r="N2248" s="225"/>
      <c r="O2248" s="225"/>
    </row>
    <row r="2249" spans="14:15" ht="12.75" customHeight="1">
      <c r="N2249" s="225"/>
      <c r="O2249" s="225"/>
    </row>
    <row r="2250" spans="14:15" ht="12.75" customHeight="1">
      <c r="N2250" s="225"/>
      <c r="O2250" s="225"/>
    </row>
    <row r="2251" spans="14:15" ht="12.75" customHeight="1">
      <c r="N2251" s="225"/>
      <c r="O2251" s="225"/>
    </row>
    <row r="2252" spans="14:15" ht="12.75" customHeight="1">
      <c r="N2252" s="225"/>
      <c r="O2252" s="225"/>
    </row>
    <row r="2253" spans="14:15" ht="12.75" customHeight="1">
      <c r="N2253" s="225"/>
      <c r="O2253" s="225"/>
    </row>
    <row r="2254" spans="14:15" ht="12.75" customHeight="1">
      <c r="N2254" s="225"/>
      <c r="O2254" s="225"/>
    </row>
    <row r="2255" spans="14:15" ht="12.75" customHeight="1">
      <c r="N2255" s="225"/>
      <c r="O2255" s="225"/>
    </row>
    <row r="2256" spans="14:15" ht="12.75" customHeight="1">
      <c r="N2256" s="225"/>
      <c r="O2256" s="225"/>
    </row>
    <row r="2257" spans="14:15" ht="12.75" customHeight="1">
      <c r="N2257" s="225"/>
      <c r="O2257" s="225"/>
    </row>
    <row r="2258" spans="14:15" ht="12.75" customHeight="1">
      <c r="N2258" s="225"/>
      <c r="O2258" s="225"/>
    </row>
    <row r="2259" spans="14:15" ht="12.75" customHeight="1">
      <c r="N2259" s="225"/>
      <c r="O2259" s="225"/>
    </row>
    <row r="2260" spans="14:15" ht="12.75" customHeight="1">
      <c r="N2260" s="225"/>
      <c r="O2260" s="225"/>
    </row>
    <row r="2261" spans="14:15" ht="12.75" customHeight="1">
      <c r="N2261" s="225"/>
      <c r="O2261" s="225"/>
    </row>
    <row r="2262" spans="14:15" ht="12.75" customHeight="1">
      <c r="N2262" s="225"/>
      <c r="O2262" s="225"/>
    </row>
    <row r="2263" spans="14:15" ht="12.75" customHeight="1">
      <c r="N2263" s="225"/>
      <c r="O2263" s="225"/>
    </row>
    <row r="2264" spans="14:15" ht="12.75" customHeight="1">
      <c r="N2264" s="225"/>
      <c r="O2264" s="225"/>
    </row>
    <row r="2265" spans="14:15" ht="12.75" customHeight="1">
      <c r="N2265" s="225"/>
      <c r="O2265" s="225"/>
    </row>
    <row r="2266" spans="14:15" ht="12.75" customHeight="1">
      <c r="N2266" s="225"/>
      <c r="O2266" s="225"/>
    </row>
    <row r="2267" spans="14:15" ht="12.75" customHeight="1">
      <c r="N2267" s="225"/>
      <c r="O2267" s="225"/>
    </row>
    <row r="2268" spans="14:15" ht="12.75" customHeight="1">
      <c r="N2268" s="225"/>
      <c r="O2268" s="225"/>
    </row>
    <row r="2269" spans="14:15" ht="12.75" customHeight="1">
      <c r="N2269" s="225"/>
      <c r="O2269" s="225"/>
    </row>
    <row r="2270" spans="14:15" ht="12.75" customHeight="1">
      <c r="N2270" s="225"/>
      <c r="O2270" s="225"/>
    </row>
    <row r="2271" spans="14:15" ht="12.75" customHeight="1">
      <c r="N2271" s="225"/>
      <c r="O2271" s="225"/>
    </row>
    <row r="2272" spans="14:15" ht="12.75" customHeight="1">
      <c r="N2272" s="225"/>
      <c r="O2272" s="225"/>
    </row>
    <row r="2273" spans="14:15" ht="12.75" customHeight="1">
      <c r="N2273" s="225"/>
      <c r="O2273" s="225"/>
    </row>
    <row r="2274" spans="14:15" ht="12.75" customHeight="1">
      <c r="N2274" s="225"/>
      <c r="O2274" s="225"/>
    </row>
    <row r="2275" spans="14:15" ht="12.75" customHeight="1">
      <c r="N2275" s="225"/>
      <c r="O2275" s="225"/>
    </row>
    <row r="2276" spans="14:15" ht="12.75" customHeight="1">
      <c r="N2276" s="225"/>
      <c r="O2276" s="225"/>
    </row>
    <row r="2277" spans="14:15" ht="12.75" customHeight="1">
      <c r="N2277" s="225"/>
      <c r="O2277" s="225"/>
    </row>
    <row r="2278" spans="14:15" ht="12.75" customHeight="1">
      <c r="N2278" s="225"/>
      <c r="O2278" s="225"/>
    </row>
    <row r="2279" spans="14:15" ht="12.75" customHeight="1">
      <c r="N2279" s="225"/>
      <c r="O2279" s="225"/>
    </row>
    <row r="2280" spans="14:15" ht="12.75" customHeight="1">
      <c r="N2280" s="225"/>
      <c r="O2280" s="225"/>
    </row>
    <row r="2281" spans="14:15" ht="12.75" customHeight="1">
      <c r="N2281" s="225"/>
      <c r="O2281" s="225"/>
    </row>
    <row r="2282" spans="14:15" ht="12.75" customHeight="1">
      <c r="N2282" s="225"/>
      <c r="O2282" s="225"/>
    </row>
    <row r="2283" spans="14:15" ht="12.75" customHeight="1">
      <c r="N2283" s="225"/>
      <c r="O2283" s="225"/>
    </row>
    <row r="2284" spans="14:15" ht="12.75" customHeight="1">
      <c r="N2284" s="225"/>
      <c r="O2284" s="225"/>
    </row>
    <row r="2285" spans="14:15" ht="12.75" customHeight="1">
      <c r="N2285" s="225"/>
      <c r="O2285" s="225"/>
    </row>
    <row r="2286" spans="14:15" ht="12.75" customHeight="1">
      <c r="N2286" s="225"/>
      <c r="O2286" s="225"/>
    </row>
    <row r="2287" spans="14:15" ht="12.75" customHeight="1">
      <c r="N2287" s="225"/>
      <c r="O2287" s="225"/>
    </row>
    <row r="2288" spans="14:15" ht="12.75" customHeight="1">
      <c r="N2288" s="225"/>
      <c r="O2288" s="225"/>
    </row>
    <row r="2289" spans="14:15" ht="12.75" customHeight="1">
      <c r="N2289" s="225"/>
      <c r="O2289" s="225"/>
    </row>
    <row r="2290" spans="14:15" ht="12.75" customHeight="1">
      <c r="N2290" s="225"/>
      <c r="O2290" s="225"/>
    </row>
    <row r="2291" spans="14:15" ht="12.75" customHeight="1">
      <c r="N2291" s="225"/>
      <c r="O2291" s="225"/>
    </row>
    <row r="2292" spans="14:15" ht="12.75" customHeight="1">
      <c r="N2292" s="225"/>
      <c r="O2292" s="225"/>
    </row>
    <row r="2293" spans="14:15" ht="12.75" customHeight="1">
      <c r="N2293" s="225"/>
      <c r="O2293" s="225"/>
    </row>
    <row r="2294" spans="14:15" ht="12.75" customHeight="1">
      <c r="N2294" s="225"/>
      <c r="O2294" s="225"/>
    </row>
    <row r="2295" spans="14:15" ht="12.75" customHeight="1">
      <c r="N2295" s="225"/>
      <c r="O2295" s="225"/>
    </row>
    <row r="2296" spans="14:15" ht="12.75" customHeight="1">
      <c r="N2296" s="225"/>
      <c r="O2296" s="225"/>
    </row>
    <row r="2297" spans="14:15" ht="12.75" customHeight="1">
      <c r="N2297" s="225"/>
      <c r="O2297" s="225"/>
    </row>
    <row r="2298" spans="14:15" ht="12.75" customHeight="1">
      <c r="N2298" s="225"/>
      <c r="O2298" s="225"/>
    </row>
    <row r="2299" spans="14:15" ht="12.75" customHeight="1">
      <c r="N2299" s="225"/>
      <c r="O2299" s="225"/>
    </row>
    <row r="2300" spans="14:15" ht="12.75" customHeight="1">
      <c r="N2300" s="225"/>
      <c r="O2300" s="225"/>
    </row>
    <row r="2301" spans="14:15" ht="12.75" customHeight="1">
      <c r="N2301" s="225"/>
      <c r="O2301" s="225"/>
    </row>
    <row r="2302" spans="14:15" ht="12.75" customHeight="1">
      <c r="N2302" s="225"/>
      <c r="O2302" s="225"/>
    </row>
    <row r="2303" spans="14:15" ht="12.75" customHeight="1">
      <c r="N2303" s="225"/>
      <c r="O2303" s="225"/>
    </row>
    <row r="2304" spans="14:15" ht="12.75" customHeight="1">
      <c r="N2304" s="225"/>
      <c r="O2304" s="225"/>
    </row>
    <row r="2305" spans="14:15" ht="12.75" customHeight="1">
      <c r="N2305" s="225"/>
      <c r="O2305" s="225"/>
    </row>
    <row r="2306" spans="14:15" ht="12.75" customHeight="1">
      <c r="N2306" s="225"/>
      <c r="O2306" s="225"/>
    </row>
    <row r="2307" spans="14:15" ht="12.75" customHeight="1">
      <c r="N2307" s="225"/>
      <c r="O2307" s="225"/>
    </row>
    <row r="2308" spans="14:15" ht="12.75" customHeight="1">
      <c r="N2308" s="225"/>
      <c r="O2308" s="225"/>
    </row>
    <row r="2309" spans="14:15" ht="12.75" customHeight="1">
      <c r="N2309" s="225"/>
      <c r="O2309" s="225"/>
    </row>
    <row r="2310" spans="14:15" ht="12.75" customHeight="1">
      <c r="N2310" s="225"/>
      <c r="O2310" s="225"/>
    </row>
    <row r="2311" spans="14:15" ht="12.75" customHeight="1">
      <c r="N2311" s="225"/>
      <c r="O2311" s="225"/>
    </row>
    <row r="2312" spans="14:15" ht="12.75" customHeight="1">
      <c r="N2312" s="225"/>
      <c r="O2312" s="225"/>
    </row>
    <row r="2313" spans="14:15" ht="12.75" customHeight="1">
      <c r="N2313" s="225"/>
      <c r="O2313" s="225"/>
    </row>
    <row r="2314" spans="14:15" ht="12.75" customHeight="1">
      <c r="N2314" s="225"/>
      <c r="O2314" s="225"/>
    </row>
    <row r="2315" spans="14:15" ht="12.75" customHeight="1">
      <c r="N2315" s="225"/>
      <c r="O2315" s="225"/>
    </row>
    <row r="2316" spans="14:15" ht="12.75" customHeight="1">
      <c r="N2316" s="225"/>
      <c r="O2316" s="225"/>
    </row>
    <row r="2317" spans="14:15" ht="12.75" customHeight="1">
      <c r="N2317" s="225"/>
      <c r="O2317" s="225"/>
    </row>
    <row r="2318" spans="14:15" ht="12.75" customHeight="1">
      <c r="N2318" s="225"/>
      <c r="O2318" s="225"/>
    </row>
    <row r="2319" spans="14:15" ht="12.75" customHeight="1">
      <c r="N2319" s="225"/>
      <c r="O2319" s="225"/>
    </row>
    <row r="2320" spans="14:15" ht="12.75" customHeight="1">
      <c r="N2320" s="225"/>
      <c r="O2320" s="225"/>
    </row>
    <row r="2321" spans="14:15" ht="12.75" customHeight="1">
      <c r="N2321" s="225"/>
      <c r="O2321" s="225"/>
    </row>
    <row r="2322" spans="14:15" ht="12.75" customHeight="1">
      <c r="N2322" s="225"/>
      <c r="O2322" s="225"/>
    </row>
    <row r="2323" spans="14:15" ht="12.75" customHeight="1">
      <c r="N2323" s="225"/>
      <c r="O2323" s="225"/>
    </row>
    <row r="2324" spans="14:15" ht="12.75" customHeight="1">
      <c r="N2324" s="225"/>
      <c r="O2324" s="225"/>
    </row>
    <row r="2325" spans="14:15" ht="12.75" customHeight="1">
      <c r="N2325" s="225"/>
      <c r="O2325" s="225"/>
    </row>
    <row r="2326" spans="14:15" ht="12.75" customHeight="1">
      <c r="N2326" s="225"/>
      <c r="O2326" s="225"/>
    </row>
    <row r="2327" spans="14:15" ht="12.75" customHeight="1">
      <c r="N2327" s="225"/>
      <c r="O2327" s="225"/>
    </row>
    <row r="2328" spans="14:15" ht="12.75" customHeight="1">
      <c r="N2328" s="225"/>
      <c r="O2328" s="225"/>
    </row>
    <row r="2329" spans="14:15" ht="12.75" customHeight="1">
      <c r="N2329" s="225"/>
      <c r="O2329" s="225"/>
    </row>
    <row r="2330" spans="14:15" ht="12.75" customHeight="1">
      <c r="N2330" s="225"/>
      <c r="O2330" s="225"/>
    </row>
    <row r="2331" spans="14:15" ht="12.75" customHeight="1">
      <c r="N2331" s="225"/>
      <c r="O2331" s="225"/>
    </row>
    <row r="2332" spans="14:15" ht="12.75" customHeight="1">
      <c r="N2332" s="225"/>
      <c r="O2332" s="225"/>
    </row>
    <row r="2333" spans="14:15" ht="12.75" customHeight="1">
      <c r="N2333" s="225"/>
      <c r="O2333" s="225"/>
    </row>
    <row r="2334" spans="14:15" ht="12.75" customHeight="1">
      <c r="N2334" s="225"/>
      <c r="O2334" s="225"/>
    </row>
    <row r="2335" spans="14:15" ht="12.75" customHeight="1">
      <c r="N2335" s="225"/>
      <c r="O2335" s="225"/>
    </row>
    <row r="2336" spans="14:15" ht="12.75" customHeight="1">
      <c r="N2336" s="225"/>
      <c r="O2336" s="225"/>
    </row>
    <row r="2337" spans="14:15" ht="12.75" customHeight="1">
      <c r="N2337" s="225"/>
      <c r="O2337" s="225"/>
    </row>
    <row r="2338" spans="14:15" ht="12.75" customHeight="1">
      <c r="N2338" s="225"/>
      <c r="O2338" s="225"/>
    </row>
    <row r="2339" spans="14:15" ht="12.75" customHeight="1">
      <c r="N2339" s="225"/>
      <c r="O2339" s="225"/>
    </row>
    <row r="2340" spans="14:15" ht="12.75" customHeight="1">
      <c r="N2340" s="225"/>
      <c r="O2340" s="225"/>
    </row>
    <row r="2341" spans="14:15" ht="12.75" customHeight="1">
      <c r="N2341" s="225"/>
      <c r="O2341" s="225"/>
    </row>
    <row r="2342" spans="14:15" ht="12.75" customHeight="1">
      <c r="N2342" s="225"/>
      <c r="O2342" s="225"/>
    </row>
    <row r="2343" spans="14:15" ht="12.75" customHeight="1">
      <c r="N2343" s="225"/>
      <c r="O2343" s="225"/>
    </row>
    <row r="2344" spans="14:15" ht="12.75" customHeight="1">
      <c r="N2344" s="225"/>
      <c r="O2344" s="225"/>
    </row>
    <row r="2345" spans="14:15" ht="12.75" customHeight="1">
      <c r="N2345" s="225"/>
      <c r="O2345" s="225"/>
    </row>
    <row r="2346" spans="14:15" ht="12.75" customHeight="1">
      <c r="N2346" s="225"/>
      <c r="O2346" s="225"/>
    </row>
    <row r="2347" spans="14:15" ht="12.75" customHeight="1">
      <c r="N2347" s="225"/>
      <c r="O2347" s="225"/>
    </row>
    <row r="2348" spans="14:15" ht="12.75" customHeight="1">
      <c r="N2348" s="225"/>
      <c r="O2348" s="225"/>
    </row>
    <row r="2349" spans="14:15" ht="12.75" customHeight="1">
      <c r="N2349" s="225"/>
      <c r="O2349" s="225"/>
    </row>
    <row r="2350" spans="14:15" ht="12.75" customHeight="1">
      <c r="N2350" s="225"/>
      <c r="O2350" s="225"/>
    </row>
    <row r="2351" spans="14:15" ht="12.75" customHeight="1">
      <c r="N2351" s="225"/>
      <c r="O2351" s="225"/>
    </row>
    <row r="2352" spans="14:15" ht="12.75" customHeight="1">
      <c r="N2352" s="225"/>
      <c r="O2352" s="225"/>
    </row>
    <row r="2353" spans="14:15" ht="12.75" customHeight="1">
      <c r="N2353" s="225"/>
      <c r="O2353" s="225"/>
    </row>
    <row r="2354" spans="14:15" ht="12.75" customHeight="1">
      <c r="N2354" s="225"/>
      <c r="O2354" s="225"/>
    </row>
    <row r="2355" spans="14:15" ht="12.75" customHeight="1">
      <c r="N2355" s="225"/>
      <c r="O2355" s="225"/>
    </row>
    <row r="2356" spans="14:15" ht="12.75" customHeight="1">
      <c r="N2356" s="225"/>
      <c r="O2356" s="225"/>
    </row>
    <row r="2357" spans="14:15" ht="12.75" customHeight="1">
      <c r="N2357" s="225"/>
      <c r="O2357" s="225"/>
    </row>
    <row r="2358" spans="14:15" ht="12.75" customHeight="1">
      <c r="N2358" s="225"/>
      <c r="O2358" s="225"/>
    </row>
    <row r="2359" spans="14:15" ht="12.75" customHeight="1">
      <c r="N2359" s="225"/>
      <c r="O2359" s="225"/>
    </row>
    <row r="2360" spans="14:15" ht="12.75" customHeight="1">
      <c r="N2360" s="225"/>
      <c r="O2360" s="225"/>
    </row>
    <row r="2361" spans="14:15" ht="12.75" customHeight="1">
      <c r="N2361" s="225"/>
      <c r="O2361" s="225"/>
    </row>
    <row r="2362" spans="14:15" ht="12.75" customHeight="1">
      <c r="N2362" s="225"/>
      <c r="O2362" s="225"/>
    </row>
    <row r="2363" spans="14:15" ht="12.75" customHeight="1">
      <c r="N2363" s="225"/>
      <c r="O2363" s="225"/>
    </row>
    <row r="2364" spans="14:15" ht="12.75" customHeight="1">
      <c r="N2364" s="225"/>
      <c r="O2364" s="225"/>
    </row>
    <row r="2365" spans="14:15" ht="12.75" customHeight="1">
      <c r="N2365" s="225"/>
      <c r="O2365" s="225"/>
    </row>
    <row r="2366" spans="14:15" ht="12.75" customHeight="1">
      <c r="N2366" s="225"/>
      <c r="O2366" s="225"/>
    </row>
    <row r="2367" spans="14:15" ht="12.75" customHeight="1">
      <c r="N2367" s="225"/>
      <c r="O2367" s="225"/>
    </row>
    <row r="2368" spans="14:15" ht="12.75" customHeight="1">
      <c r="N2368" s="225"/>
      <c r="O2368" s="225"/>
    </row>
    <row r="2369" spans="14:15" ht="12.75" customHeight="1">
      <c r="N2369" s="225"/>
      <c r="O2369" s="225"/>
    </row>
    <row r="2370" spans="14:15" ht="12.75" customHeight="1">
      <c r="N2370" s="225"/>
      <c r="O2370" s="225"/>
    </row>
    <row r="2371" spans="14:15" ht="12.75" customHeight="1">
      <c r="N2371" s="225"/>
      <c r="O2371" s="225"/>
    </row>
    <row r="2372" spans="14:15" ht="12.75" customHeight="1">
      <c r="N2372" s="225"/>
      <c r="O2372" s="225"/>
    </row>
    <row r="2373" spans="14:15" ht="12.75" customHeight="1">
      <c r="N2373" s="225"/>
      <c r="O2373" s="225"/>
    </row>
    <row r="2374" spans="14:15" ht="12.75" customHeight="1">
      <c r="N2374" s="225"/>
      <c r="O2374" s="225"/>
    </row>
    <row r="2375" spans="14:15" ht="12.75" customHeight="1">
      <c r="N2375" s="225"/>
      <c r="O2375" s="225"/>
    </row>
    <row r="2376" spans="14:15" ht="12.75" customHeight="1">
      <c r="N2376" s="225"/>
      <c r="O2376" s="225"/>
    </row>
    <row r="2377" spans="14:15" ht="12.75" customHeight="1">
      <c r="N2377" s="225"/>
      <c r="O2377" s="225"/>
    </row>
    <row r="2378" spans="14:15" ht="12.75" customHeight="1">
      <c r="N2378" s="225"/>
      <c r="O2378" s="225"/>
    </row>
    <row r="2379" spans="14:15" ht="12.75" customHeight="1">
      <c r="N2379" s="225"/>
      <c r="O2379" s="225"/>
    </row>
    <row r="2380" spans="14:15" ht="12.75" customHeight="1">
      <c r="N2380" s="225"/>
      <c r="O2380" s="225"/>
    </row>
    <row r="2381" spans="14:15" ht="12.75" customHeight="1">
      <c r="N2381" s="225"/>
      <c r="O2381" s="225"/>
    </row>
    <row r="2382" spans="14:15" ht="12.75" customHeight="1">
      <c r="N2382" s="225"/>
      <c r="O2382" s="225"/>
    </row>
    <row r="2383" spans="14:15" ht="12.75" customHeight="1">
      <c r="N2383" s="225"/>
      <c r="O2383" s="225"/>
    </row>
    <row r="2384" spans="14:15" ht="12.75" customHeight="1">
      <c r="N2384" s="225"/>
      <c r="O2384" s="225"/>
    </row>
    <row r="2385" spans="14:15" ht="12.75" customHeight="1">
      <c r="N2385" s="225"/>
      <c r="O2385" s="225"/>
    </row>
    <row r="2386" spans="14:15" ht="12.75" customHeight="1">
      <c r="N2386" s="225"/>
      <c r="O2386" s="225"/>
    </row>
    <row r="2387" spans="14:15" ht="12.75" customHeight="1">
      <c r="N2387" s="225"/>
      <c r="O2387" s="225"/>
    </row>
    <row r="2388" spans="14:15" ht="12.75" customHeight="1">
      <c r="N2388" s="225"/>
      <c r="O2388" s="225"/>
    </row>
    <row r="2389" spans="14:15" ht="12.75" customHeight="1">
      <c r="N2389" s="225"/>
      <c r="O2389" s="225"/>
    </row>
    <row r="2390" spans="14:15" ht="12.75" customHeight="1">
      <c r="N2390" s="225"/>
      <c r="O2390" s="225"/>
    </row>
    <row r="2391" spans="14:15" ht="12.75" customHeight="1">
      <c r="N2391" s="225"/>
      <c r="O2391" s="225"/>
    </row>
    <row r="2392" spans="14:15" ht="12.75" customHeight="1">
      <c r="N2392" s="225"/>
      <c r="O2392" s="225"/>
    </row>
    <row r="2393" spans="14:15" ht="12.75" customHeight="1">
      <c r="N2393" s="225"/>
      <c r="O2393" s="225"/>
    </row>
    <row r="2394" spans="14:15" ht="12.75" customHeight="1">
      <c r="N2394" s="225"/>
      <c r="O2394" s="225"/>
    </row>
    <row r="2395" spans="14:15" ht="12.75" customHeight="1">
      <c r="N2395" s="225"/>
      <c r="O2395" s="225"/>
    </row>
    <row r="2396" spans="14:15" ht="12.75" customHeight="1">
      <c r="N2396" s="225"/>
      <c r="O2396" s="225"/>
    </row>
    <row r="2397" spans="14:15" ht="12.75" customHeight="1">
      <c r="N2397" s="225"/>
      <c r="O2397" s="225"/>
    </row>
    <row r="2398" spans="14:15" ht="12.75" customHeight="1">
      <c r="N2398" s="225"/>
      <c r="O2398" s="225"/>
    </row>
    <row r="2399" spans="14:15" ht="12.75" customHeight="1">
      <c r="N2399" s="225"/>
      <c r="O2399" s="225"/>
    </row>
    <row r="2400" spans="14:15" ht="12.75" customHeight="1">
      <c r="N2400" s="225"/>
      <c r="O2400" s="225"/>
    </row>
    <row r="2401" spans="14:15" ht="12.75" customHeight="1">
      <c r="N2401" s="225"/>
      <c r="O2401" s="225"/>
    </row>
    <row r="2402" spans="14:15" ht="12.75" customHeight="1">
      <c r="N2402" s="225"/>
      <c r="O2402" s="225"/>
    </row>
    <row r="2403" spans="14:15" ht="12.75" customHeight="1">
      <c r="N2403" s="225"/>
      <c r="O2403" s="225"/>
    </row>
    <row r="2404" spans="14:15" ht="12.75" customHeight="1">
      <c r="N2404" s="225"/>
      <c r="O2404" s="225"/>
    </row>
    <row r="2405" spans="14:15" ht="12.75" customHeight="1">
      <c r="N2405" s="225"/>
      <c r="O2405" s="225"/>
    </row>
    <row r="2406" spans="14:15" ht="12.75" customHeight="1">
      <c r="N2406" s="225"/>
      <c r="O2406" s="225"/>
    </row>
    <row r="2407" spans="14:15" ht="12.75" customHeight="1">
      <c r="N2407" s="225"/>
      <c r="O2407" s="225"/>
    </row>
    <row r="2408" spans="14:15" ht="12.75" customHeight="1">
      <c r="N2408" s="225"/>
      <c r="O2408" s="225"/>
    </row>
    <row r="2409" spans="14:15" ht="12.75" customHeight="1">
      <c r="N2409" s="225"/>
      <c r="O2409" s="225"/>
    </row>
    <row r="2410" spans="14:15" ht="12.75" customHeight="1">
      <c r="N2410" s="225"/>
      <c r="O2410" s="225"/>
    </row>
    <row r="2411" spans="14:15" ht="12.75" customHeight="1">
      <c r="N2411" s="225"/>
      <c r="O2411" s="225"/>
    </row>
    <row r="2412" spans="14:15" ht="12.75" customHeight="1">
      <c r="N2412" s="225"/>
      <c r="O2412" s="225"/>
    </row>
    <row r="2413" spans="14:15" ht="12.75" customHeight="1">
      <c r="N2413" s="225"/>
      <c r="O2413" s="225"/>
    </row>
    <row r="2414" spans="14:15" ht="12.75" customHeight="1">
      <c r="N2414" s="225"/>
      <c r="O2414" s="225"/>
    </row>
    <row r="2415" spans="14:15" ht="12.75" customHeight="1">
      <c r="N2415" s="225"/>
      <c r="O2415" s="225"/>
    </row>
    <row r="2416" spans="14:15" ht="12.75" customHeight="1">
      <c r="N2416" s="225"/>
      <c r="O2416" s="225"/>
    </row>
    <row r="2417" spans="14:15" ht="12.75" customHeight="1">
      <c r="N2417" s="225"/>
      <c r="O2417" s="225"/>
    </row>
    <row r="2418" spans="14:15" ht="12.75" customHeight="1">
      <c r="N2418" s="225"/>
      <c r="O2418" s="225"/>
    </row>
    <row r="2419" spans="14:15" ht="12.75" customHeight="1">
      <c r="N2419" s="225"/>
      <c r="O2419" s="225"/>
    </row>
    <row r="2420" spans="14:15" ht="12.75" customHeight="1">
      <c r="N2420" s="225"/>
      <c r="O2420" s="225"/>
    </row>
    <row r="2421" spans="14:15" ht="12.75" customHeight="1">
      <c r="N2421" s="225"/>
      <c r="O2421" s="225"/>
    </row>
    <row r="2422" spans="14:15" ht="12.75" customHeight="1">
      <c r="N2422" s="225"/>
      <c r="O2422" s="225"/>
    </row>
    <row r="2423" spans="14:15" ht="12.75" customHeight="1">
      <c r="N2423" s="225"/>
      <c r="O2423" s="225"/>
    </row>
    <row r="2424" spans="14:15" ht="12.75" customHeight="1">
      <c r="N2424" s="225"/>
      <c r="O2424" s="225"/>
    </row>
    <row r="2425" spans="14:15" ht="12.75" customHeight="1">
      <c r="N2425" s="225"/>
      <c r="O2425" s="225"/>
    </row>
    <row r="2426" spans="14:15" ht="12.75" customHeight="1">
      <c r="N2426" s="225"/>
      <c r="O2426" s="225"/>
    </row>
    <row r="2427" spans="14:15" ht="12.75" customHeight="1">
      <c r="N2427" s="225"/>
      <c r="O2427" s="225"/>
    </row>
    <row r="2428" spans="14:15" ht="12.75" customHeight="1">
      <c r="N2428" s="225"/>
      <c r="O2428" s="225"/>
    </row>
    <row r="2429" spans="14:15" ht="12.75" customHeight="1">
      <c r="N2429" s="225"/>
      <c r="O2429" s="225"/>
    </row>
    <row r="2430" spans="14:15" ht="12.75" customHeight="1">
      <c r="N2430" s="225"/>
      <c r="O2430" s="225"/>
    </row>
    <row r="2431" spans="14:15" ht="12.75" customHeight="1">
      <c r="N2431" s="225"/>
      <c r="O2431" s="225"/>
    </row>
    <row r="2432" spans="14:15" ht="12.75" customHeight="1">
      <c r="N2432" s="225"/>
      <c r="O2432" s="225"/>
    </row>
    <row r="2433" spans="14:15" ht="12.75" customHeight="1">
      <c r="N2433" s="225"/>
      <c r="O2433" s="225"/>
    </row>
    <row r="2434" spans="14:15" ht="12.75" customHeight="1">
      <c r="N2434" s="225"/>
      <c r="O2434" s="225"/>
    </row>
    <row r="2435" spans="14:15" ht="12.75" customHeight="1">
      <c r="N2435" s="225"/>
      <c r="O2435" s="225"/>
    </row>
    <row r="2436" spans="14:15" ht="12.75" customHeight="1">
      <c r="N2436" s="225"/>
      <c r="O2436" s="225"/>
    </row>
    <row r="2437" spans="14:15" ht="12.75" customHeight="1">
      <c r="N2437" s="225"/>
      <c r="O2437" s="225"/>
    </row>
    <row r="2438" spans="14:15" ht="12.75" customHeight="1">
      <c r="N2438" s="225"/>
      <c r="O2438" s="225"/>
    </row>
    <row r="2439" spans="14:15" ht="12.75" customHeight="1">
      <c r="N2439" s="225"/>
      <c r="O2439" s="225"/>
    </row>
    <row r="2440" spans="14:15" ht="12.75" customHeight="1">
      <c r="N2440" s="225"/>
      <c r="O2440" s="225"/>
    </row>
    <row r="2441" spans="14:15" ht="12.75" customHeight="1">
      <c r="N2441" s="225"/>
      <c r="O2441" s="225"/>
    </row>
    <row r="2442" spans="14:15" ht="12.75" customHeight="1">
      <c r="N2442" s="225"/>
      <c r="O2442" s="225"/>
    </row>
    <row r="2443" spans="14:15" ht="12.75" customHeight="1">
      <c r="N2443" s="225"/>
      <c r="O2443" s="225"/>
    </row>
    <row r="2444" spans="14:15" ht="12.75" customHeight="1">
      <c r="N2444" s="225"/>
      <c r="O2444" s="225"/>
    </row>
    <row r="2445" spans="14:15" ht="12.75" customHeight="1">
      <c r="N2445" s="225"/>
      <c r="O2445" s="225"/>
    </row>
    <row r="2446" spans="14:15" ht="12.75" customHeight="1">
      <c r="N2446" s="225"/>
      <c r="O2446" s="225"/>
    </row>
    <row r="2447" spans="14:15" ht="12.75" customHeight="1">
      <c r="N2447" s="225"/>
      <c r="O2447" s="225"/>
    </row>
    <row r="2448" spans="14:15" ht="12.75" customHeight="1">
      <c r="N2448" s="225"/>
      <c r="O2448" s="225"/>
    </row>
    <row r="2449" spans="14:15" ht="12.75" customHeight="1">
      <c r="N2449" s="225"/>
      <c r="O2449" s="225"/>
    </row>
    <row r="2450" spans="14:15" ht="12.75" customHeight="1">
      <c r="N2450" s="225"/>
      <c r="O2450" s="225"/>
    </row>
    <row r="2451" spans="14:15" ht="12.75" customHeight="1">
      <c r="N2451" s="225"/>
      <c r="O2451" s="225"/>
    </row>
    <row r="2452" spans="14:15" ht="12.75" customHeight="1">
      <c r="N2452" s="225"/>
      <c r="O2452" s="225"/>
    </row>
    <row r="2453" spans="14:15" ht="12.75" customHeight="1">
      <c r="N2453" s="225"/>
      <c r="O2453" s="225"/>
    </row>
    <row r="2454" spans="14:15" ht="12.75" customHeight="1">
      <c r="N2454" s="225"/>
      <c r="O2454" s="225"/>
    </row>
    <row r="2455" spans="14:15" ht="12.75" customHeight="1">
      <c r="N2455" s="225"/>
      <c r="O2455" s="225"/>
    </row>
    <row r="2456" spans="14:15" ht="12.75" customHeight="1">
      <c r="N2456" s="225"/>
      <c r="O2456" s="225"/>
    </row>
    <row r="2457" spans="14:15" ht="12.75" customHeight="1">
      <c r="N2457" s="225"/>
      <c r="O2457" s="225"/>
    </row>
    <row r="2458" spans="14:15" ht="12.75" customHeight="1">
      <c r="N2458" s="225"/>
      <c r="O2458" s="225"/>
    </row>
    <row r="2459" spans="14:15" ht="12.75" customHeight="1">
      <c r="N2459" s="225"/>
      <c r="O2459" s="225"/>
    </row>
    <row r="2460" spans="14:15" ht="12.75" customHeight="1">
      <c r="N2460" s="225"/>
      <c r="O2460" s="225"/>
    </row>
    <row r="2461" spans="14:15" ht="12.75" customHeight="1">
      <c r="N2461" s="225"/>
      <c r="O2461" s="225"/>
    </row>
    <row r="2462" spans="14:15" ht="12.75" customHeight="1">
      <c r="N2462" s="225"/>
      <c r="O2462" s="225"/>
    </row>
    <row r="2463" spans="14:15" ht="12.75" customHeight="1">
      <c r="N2463" s="225"/>
      <c r="O2463" s="225"/>
    </row>
    <row r="2464" spans="14:15" ht="12.75" customHeight="1">
      <c r="N2464" s="225"/>
      <c r="O2464" s="225"/>
    </row>
    <row r="2465" spans="14:15" ht="12.75" customHeight="1">
      <c r="N2465" s="225"/>
      <c r="O2465" s="225"/>
    </row>
    <row r="2466" spans="14:15" ht="12.75" customHeight="1">
      <c r="N2466" s="225"/>
      <c r="O2466" s="225"/>
    </row>
    <row r="2467" spans="14:15" ht="12.75" customHeight="1">
      <c r="N2467" s="225"/>
      <c r="O2467" s="225"/>
    </row>
    <row r="2468" spans="14:15" ht="12.75" customHeight="1">
      <c r="N2468" s="225"/>
      <c r="O2468" s="225"/>
    </row>
    <row r="2469" spans="14:15" ht="12.75" customHeight="1">
      <c r="N2469" s="225"/>
      <c r="O2469" s="225"/>
    </row>
    <row r="2470" spans="14:15" ht="12.75" customHeight="1">
      <c r="N2470" s="225"/>
      <c r="O2470" s="225"/>
    </row>
    <row r="2471" spans="14:15" ht="12.75" customHeight="1">
      <c r="N2471" s="225"/>
      <c r="O2471" s="225"/>
    </row>
    <row r="2472" spans="14:15" ht="12.75" customHeight="1">
      <c r="N2472" s="225"/>
      <c r="O2472" s="225"/>
    </row>
    <row r="2473" spans="14:15" ht="12.75" customHeight="1">
      <c r="N2473" s="225"/>
      <c r="O2473" s="225"/>
    </row>
    <row r="2474" spans="14:15" ht="12.75" customHeight="1">
      <c r="N2474" s="225"/>
      <c r="O2474" s="225"/>
    </row>
    <row r="2475" spans="14:15" ht="12.75" customHeight="1">
      <c r="N2475" s="225"/>
      <c r="O2475" s="225"/>
    </row>
    <row r="2476" spans="14:15" ht="12.75" customHeight="1">
      <c r="N2476" s="225"/>
      <c r="O2476" s="225"/>
    </row>
    <row r="2477" spans="14:15" ht="12.75" customHeight="1">
      <c r="N2477" s="225"/>
      <c r="O2477" s="225"/>
    </row>
    <row r="2478" spans="14:15" ht="12.75" customHeight="1">
      <c r="N2478" s="225"/>
      <c r="O2478" s="225"/>
    </row>
    <row r="2479" spans="14:15" ht="12.75" customHeight="1">
      <c r="N2479" s="225"/>
      <c r="O2479" s="225"/>
    </row>
    <row r="2480" spans="14:15" ht="12.75" customHeight="1">
      <c r="N2480" s="225"/>
      <c r="O2480" s="225"/>
    </row>
    <row r="2481" spans="14:15" ht="12.75" customHeight="1">
      <c r="N2481" s="225"/>
      <c r="O2481" s="225"/>
    </row>
    <row r="2482" spans="14:15" ht="12.75" customHeight="1">
      <c r="N2482" s="225"/>
      <c r="O2482" s="225"/>
    </row>
    <row r="2483" spans="14:15" ht="12.75" customHeight="1">
      <c r="N2483" s="225"/>
      <c r="O2483" s="225"/>
    </row>
    <row r="2484" spans="14:15" ht="12.75" customHeight="1">
      <c r="N2484" s="225"/>
      <c r="O2484" s="225"/>
    </row>
    <row r="2485" spans="14:15" ht="12.75" customHeight="1">
      <c r="N2485" s="225"/>
      <c r="O2485" s="225"/>
    </row>
    <row r="2486" spans="14:15" ht="12.75" customHeight="1">
      <c r="N2486" s="225"/>
      <c r="O2486" s="225"/>
    </row>
    <row r="2487" spans="14:15" ht="12.75" customHeight="1">
      <c r="N2487" s="225"/>
      <c r="O2487" s="225"/>
    </row>
    <row r="2488" spans="14:15" ht="12.75" customHeight="1">
      <c r="N2488" s="225"/>
      <c r="O2488" s="225"/>
    </row>
    <row r="2489" spans="14:15" ht="12.75" customHeight="1">
      <c r="N2489" s="225"/>
      <c r="O2489" s="225"/>
    </row>
    <row r="2490" spans="14:15" ht="12.75" customHeight="1">
      <c r="N2490" s="225"/>
      <c r="O2490" s="225"/>
    </row>
    <row r="2491" spans="14:15" ht="12.75" customHeight="1">
      <c r="N2491" s="225"/>
      <c r="O2491" s="225"/>
    </row>
    <row r="2492" spans="14:15" ht="12.75" customHeight="1">
      <c r="N2492" s="225"/>
      <c r="O2492" s="225"/>
    </row>
    <row r="2493" spans="14:15" ht="12.75" customHeight="1">
      <c r="N2493" s="225"/>
      <c r="O2493" s="225"/>
    </row>
    <row r="2494" spans="14:15" ht="12.75" customHeight="1">
      <c r="N2494" s="225"/>
      <c r="O2494" s="225"/>
    </row>
    <row r="2495" spans="14:15" ht="12.75" customHeight="1">
      <c r="N2495" s="225"/>
      <c r="O2495" s="225"/>
    </row>
    <row r="2496" spans="14:15" ht="12.75" customHeight="1">
      <c r="N2496" s="225"/>
      <c r="O2496" s="225"/>
    </row>
    <row r="2497" spans="14:15" ht="12.75" customHeight="1">
      <c r="N2497" s="225"/>
      <c r="O2497" s="225"/>
    </row>
    <row r="2498" spans="14:15" ht="12.75" customHeight="1">
      <c r="N2498" s="225"/>
      <c r="O2498" s="225"/>
    </row>
    <row r="2499" spans="14:15" ht="12.75" customHeight="1">
      <c r="N2499" s="225"/>
      <c r="O2499" s="225"/>
    </row>
    <row r="2500" spans="14:15" ht="12.75" customHeight="1">
      <c r="N2500" s="225"/>
      <c r="O2500" s="225"/>
    </row>
    <row r="2501" spans="14:15" ht="12.75" customHeight="1">
      <c r="N2501" s="225"/>
      <c r="O2501" s="225"/>
    </row>
    <row r="2502" spans="14:15" ht="12.75" customHeight="1">
      <c r="N2502" s="225"/>
      <c r="O2502" s="225"/>
    </row>
    <row r="2503" spans="14:15" ht="12.75" customHeight="1">
      <c r="N2503" s="225"/>
      <c r="O2503" s="225"/>
    </row>
    <row r="2504" spans="14:15" ht="12.75" customHeight="1">
      <c r="N2504" s="225"/>
      <c r="O2504" s="225"/>
    </row>
    <row r="2505" spans="14:15" ht="12.75" customHeight="1">
      <c r="N2505" s="225"/>
      <c r="O2505" s="225"/>
    </row>
    <row r="2506" spans="14:15" ht="12.75" customHeight="1">
      <c r="N2506" s="225"/>
      <c r="O2506" s="225"/>
    </row>
    <row r="2507" spans="14:15" ht="12.75" customHeight="1">
      <c r="N2507" s="225"/>
      <c r="O2507" s="225"/>
    </row>
    <row r="2508" spans="14:15" ht="12.75" customHeight="1">
      <c r="N2508" s="225"/>
      <c r="O2508" s="225"/>
    </row>
    <row r="2509" spans="14:15" ht="12.75" customHeight="1">
      <c r="N2509" s="225"/>
      <c r="O2509" s="225"/>
    </row>
    <row r="2510" spans="14:15" ht="12.75" customHeight="1">
      <c r="N2510" s="225"/>
      <c r="O2510" s="225"/>
    </row>
    <row r="2511" spans="14:15" ht="12.75" customHeight="1">
      <c r="N2511" s="225"/>
      <c r="O2511" s="225"/>
    </row>
    <row r="2512" spans="14:15" ht="12.75" customHeight="1">
      <c r="N2512" s="225"/>
      <c r="O2512" s="225"/>
    </row>
    <row r="2513" spans="14:15" ht="12.75" customHeight="1">
      <c r="N2513" s="225"/>
      <c r="O2513" s="225"/>
    </row>
    <row r="2514" spans="14:15" ht="12.75" customHeight="1">
      <c r="N2514" s="225"/>
      <c r="O2514" s="225"/>
    </row>
    <row r="2515" spans="14:15" ht="12.75" customHeight="1">
      <c r="N2515" s="225"/>
      <c r="O2515" s="225"/>
    </row>
    <row r="2516" spans="14:15" ht="12.75" customHeight="1">
      <c r="N2516" s="225"/>
      <c r="O2516" s="225"/>
    </row>
    <row r="2517" spans="14:15" ht="12.75" customHeight="1">
      <c r="N2517" s="225"/>
      <c r="O2517" s="225"/>
    </row>
    <row r="2518" spans="14:15" ht="12.75" customHeight="1">
      <c r="N2518" s="225"/>
      <c r="O2518" s="225"/>
    </row>
    <row r="2519" spans="14:15" ht="12.75" customHeight="1">
      <c r="N2519" s="225"/>
      <c r="O2519" s="225"/>
    </row>
    <row r="2520" spans="14:15" ht="12.75" customHeight="1">
      <c r="N2520" s="225"/>
      <c r="O2520" s="225"/>
    </row>
    <row r="2521" spans="14:15" ht="12.75" customHeight="1">
      <c r="N2521" s="225"/>
      <c r="O2521" s="225"/>
    </row>
    <row r="2522" spans="14:15" ht="12.75" customHeight="1">
      <c r="N2522" s="225"/>
      <c r="O2522" s="225"/>
    </row>
    <row r="2523" spans="14:15" ht="12.75" customHeight="1">
      <c r="N2523" s="225"/>
      <c r="O2523" s="225"/>
    </row>
    <row r="2524" spans="14:15" ht="12.75" customHeight="1">
      <c r="N2524" s="225"/>
      <c r="O2524" s="225"/>
    </row>
    <row r="2525" spans="14:15" ht="12.75" customHeight="1">
      <c r="N2525" s="225"/>
      <c r="O2525" s="225"/>
    </row>
    <row r="2526" spans="14:15" ht="12.75" customHeight="1">
      <c r="N2526" s="225"/>
      <c r="O2526" s="225"/>
    </row>
    <row r="2527" spans="14:15" ht="12.75" customHeight="1">
      <c r="N2527" s="225"/>
      <c r="O2527" s="225"/>
    </row>
    <row r="2528" spans="14:15" ht="12.75" customHeight="1">
      <c r="N2528" s="225"/>
      <c r="O2528" s="225"/>
    </row>
    <row r="2529" spans="14:15" ht="12.75" customHeight="1">
      <c r="N2529" s="225"/>
      <c r="O2529" s="225"/>
    </row>
    <row r="2530" spans="14:15" ht="12.75" customHeight="1">
      <c r="N2530" s="225"/>
      <c r="O2530" s="225"/>
    </row>
    <row r="2531" spans="14:15" ht="12.75" customHeight="1">
      <c r="N2531" s="225"/>
      <c r="O2531" s="225"/>
    </row>
    <row r="2532" spans="14:15" ht="12.75" customHeight="1">
      <c r="N2532" s="225"/>
      <c r="O2532" s="225"/>
    </row>
    <row r="2533" spans="14:15" ht="12.75" customHeight="1">
      <c r="N2533" s="225"/>
      <c r="O2533" s="225"/>
    </row>
    <row r="2534" spans="14:15" ht="12.75" customHeight="1">
      <c r="N2534" s="225"/>
      <c r="O2534" s="225"/>
    </row>
    <row r="2535" spans="14:15" ht="12.75" customHeight="1">
      <c r="N2535" s="225"/>
      <c r="O2535" s="225"/>
    </row>
    <row r="2536" spans="14:15" ht="12.75" customHeight="1">
      <c r="N2536" s="225"/>
      <c r="O2536" s="225"/>
    </row>
    <row r="2537" spans="14:15" ht="12.75" customHeight="1">
      <c r="N2537" s="225"/>
      <c r="O2537" s="225"/>
    </row>
    <row r="2538" spans="14:15" ht="12.75" customHeight="1">
      <c r="N2538" s="225"/>
      <c r="O2538" s="225"/>
    </row>
    <row r="2539" spans="14:15" ht="12.75" customHeight="1">
      <c r="N2539" s="225"/>
      <c r="O2539" s="225"/>
    </row>
    <row r="2540" spans="14:15" ht="12.75" customHeight="1">
      <c r="N2540" s="225"/>
      <c r="O2540" s="225"/>
    </row>
    <row r="2541" spans="14:15" ht="12.75" customHeight="1">
      <c r="N2541" s="225"/>
      <c r="O2541" s="225"/>
    </row>
    <row r="2542" spans="14:15" ht="12.75" customHeight="1">
      <c r="N2542" s="225"/>
      <c r="O2542" s="225"/>
    </row>
    <row r="2543" spans="14:15" ht="12.75" customHeight="1">
      <c r="N2543" s="225"/>
      <c r="O2543" s="225"/>
    </row>
    <row r="2544" spans="14:15" ht="12.75" customHeight="1">
      <c r="N2544" s="225"/>
      <c r="O2544" s="225"/>
    </row>
    <row r="2545" spans="14:15" ht="12.75" customHeight="1">
      <c r="N2545" s="225"/>
      <c r="O2545" s="225"/>
    </row>
    <row r="2546" spans="14:15" ht="12.75" customHeight="1">
      <c r="N2546" s="225"/>
      <c r="O2546" s="225"/>
    </row>
    <row r="2547" spans="14:15" ht="12.75" customHeight="1">
      <c r="N2547" s="225"/>
      <c r="O2547" s="225"/>
    </row>
    <row r="2548" spans="14:15" ht="12.75" customHeight="1">
      <c r="N2548" s="225"/>
      <c r="O2548" s="225"/>
    </row>
    <row r="2549" spans="14:15" ht="12.75" customHeight="1">
      <c r="N2549" s="225"/>
      <c r="O2549" s="225"/>
    </row>
    <row r="2550" spans="14:15" ht="12.75" customHeight="1">
      <c r="N2550" s="225"/>
      <c r="O2550" s="225"/>
    </row>
    <row r="2551" spans="14:15" ht="12.75" customHeight="1">
      <c r="N2551" s="225"/>
      <c r="O2551" s="225"/>
    </row>
    <row r="2552" spans="14:15" ht="12.75" customHeight="1">
      <c r="N2552" s="225"/>
      <c r="O2552" s="225"/>
    </row>
    <row r="2553" spans="14:15" ht="12.75" customHeight="1">
      <c r="N2553" s="225"/>
      <c r="O2553" s="225"/>
    </row>
    <row r="2554" spans="14:15" ht="12.75" customHeight="1">
      <c r="N2554" s="225"/>
      <c r="O2554" s="225"/>
    </row>
    <row r="2555" spans="14:15" ht="12.75" customHeight="1">
      <c r="N2555" s="225"/>
      <c r="O2555" s="225"/>
    </row>
    <row r="2556" spans="14:15" ht="12.75" customHeight="1">
      <c r="N2556" s="225"/>
      <c r="O2556" s="225"/>
    </row>
    <row r="2557" spans="14:15" ht="12.75" customHeight="1">
      <c r="N2557" s="225"/>
      <c r="O2557" s="225"/>
    </row>
    <row r="2558" spans="14:15" ht="12.75" customHeight="1">
      <c r="N2558" s="225"/>
      <c r="O2558" s="225"/>
    </row>
    <row r="2559" spans="14:15" ht="12.75" customHeight="1">
      <c r="N2559" s="225"/>
      <c r="O2559" s="225"/>
    </row>
    <row r="2560" spans="14:15" ht="12.75" customHeight="1">
      <c r="N2560" s="225"/>
      <c r="O2560" s="225"/>
    </row>
    <row r="2561" spans="14:15" ht="12.75" customHeight="1">
      <c r="N2561" s="225"/>
      <c r="O2561" s="225"/>
    </row>
    <row r="2562" spans="14:15" ht="12.75" customHeight="1">
      <c r="N2562" s="225"/>
      <c r="O2562" s="225"/>
    </row>
    <row r="2563" spans="14:15" ht="12.75" customHeight="1">
      <c r="N2563" s="225"/>
      <c r="O2563" s="225"/>
    </row>
    <row r="2564" spans="14:15" ht="12.75" customHeight="1">
      <c r="N2564" s="225"/>
      <c r="O2564" s="225"/>
    </row>
    <row r="2565" spans="14:15" ht="12.75" customHeight="1">
      <c r="N2565" s="225"/>
      <c r="O2565" s="225"/>
    </row>
    <row r="2566" spans="14:15" ht="12.75" customHeight="1">
      <c r="N2566" s="225"/>
      <c r="O2566" s="225"/>
    </row>
    <row r="2567" spans="14:15" ht="12.75" customHeight="1">
      <c r="N2567" s="225"/>
      <c r="O2567" s="225"/>
    </row>
    <row r="2568" spans="14:15" ht="12.75" customHeight="1">
      <c r="N2568" s="225"/>
      <c r="O2568" s="225"/>
    </row>
    <row r="2569" spans="14:15" ht="12.75" customHeight="1">
      <c r="N2569" s="225"/>
      <c r="O2569" s="225"/>
    </row>
    <row r="2570" spans="14:15" ht="12.75" customHeight="1">
      <c r="N2570" s="225"/>
      <c r="O2570" s="225"/>
    </row>
    <row r="2571" spans="14:15" ht="12.75" customHeight="1">
      <c r="N2571" s="225"/>
      <c r="O2571" s="225"/>
    </row>
    <row r="2572" spans="14:15" ht="12.75" customHeight="1">
      <c r="N2572" s="225"/>
      <c r="O2572" s="225"/>
    </row>
    <row r="2573" spans="14:15" ht="12.75" customHeight="1">
      <c r="N2573" s="225"/>
      <c r="O2573" s="225"/>
    </row>
    <row r="2574" spans="14:15" ht="12.75" customHeight="1">
      <c r="N2574" s="225"/>
      <c r="O2574" s="225"/>
    </row>
    <row r="2575" spans="14:15" ht="12.75" customHeight="1">
      <c r="N2575" s="225"/>
      <c r="O2575" s="225"/>
    </row>
    <row r="2576" spans="14:15" ht="12.75" customHeight="1">
      <c r="N2576" s="225"/>
      <c r="O2576" s="225"/>
    </row>
    <row r="2577" spans="14:15" ht="12.75" customHeight="1">
      <c r="N2577" s="225"/>
      <c r="O2577" s="225"/>
    </row>
    <row r="2578" spans="14:15" ht="12.75" customHeight="1">
      <c r="N2578" s="225"/>
      <c r="O2578" s="225"/>
    </row>
    <row r="2579" spans="14:15" ht="12.75" customHeight="1">
      <c r="N2579" s="225"/>
      <c r="O2579" s="225"/>
    </row>
    <row r="2580" spans="14:15" ht="12.75" customHeight="1">
      <c r="N2580" s="225"/>
      <c r="O2580" s="225"/>
    </row>
    <row r="2581" spans="14:15" ht="12.75" customHeight="1">
      <c r="N2581" s="225"/>
      <c r="O2581" s="225"/>
    </row>
    <row r="2582" spans="14:15" ht="12.75" customHeight="1">
      <c r="N2582" s="225"/>
      <c r="O2582" s="225"/>
    </row>
    <row r="2583" spans="14:15" ht="12.75" customHeight="1">
      <c r="N2583" s="225"/>
      <c r="O2583" s="225"/>
    </row>
    <row r="2584" spans="14:15" ht="12.75" customHeight="1">
      <c r="N2584" s="225"/>
      <c r="O2584" s="225"/>
    </row>
    <row r="2585" spans="14:15" ht="12.75" customHeight="1">
      <c r="N2585" s="225"/>
      <c r="O2585" s="225"/>
    </row>
    <row r="2586" spans="14:15" ht="12.75" customHeight="1">
      <c r="N2586" s="225"/>
      <c r="O2586" s="225"/>
    </row>
    <row r="2587" spans="14:15" ht="12.75" customHeight="1">
      <c r="N2587" s="225"/>
      <c r="O2587" s="225"/>
    </row>
    <row r="2588" spans="14:15" ht="12.75" customHeight="1">
      <c r="N2588" s="225"/>
      <c r="O2588" s="225"/>
    </row>
    <row r="2589" spans="14:15" ht="12.75" customHeight="1">
      <c r="N2589" s="225"/>
      <c r="O2589" s="225"/>
    </row>
    <row r="2590" spans="14:15" ht="12.75" customHeight="1">
      <c r="N2590" s="225"/>
      <c r="O2590" s="225"/>
    </row>
    <row r="2591" spans="14:15" ht="12.75" customHeight="1">
      <c r="N2591" s="225"/>
      <c r="O2591" s="225"/>
    </row>
    <row r="2592" spans="14:15" ht="12.75" customHeight="1">
      <c r="N2592" s="225"/>
      <c r="O2592" s="225"/>
    </row>
    <row r="2593" spans="14:15" ht="12.75" customHeight="1">
      <c r="N2593" s="225"/>
      <c r="O2593" s="225"/>
    </row>
    <row r="2594" spans="14:15" ht="12.75" customHeight="1">
      <c r="N2594" s="225"/>
      <c r="O2594" s="225"/>
    </row>
    <row r="2595" spans="14:15" ht="12.75" customHeight="1">
      <c r="N2595" s="225"/>
      <c r="O2595" s="225"/>
    </row>
    <row r="2596" spans="14:15" ht="12.75" customHeight="1">
      <c r="N2596" s="225"/>
      <c r="O2596" s="225"/>
    </row>
    <row r="2597" spans="14:15" ht="12.75" customHeight="1">
      <c r="N2597" s="225"/>
      <c r="O2597" s="225"/>
    </row>
    <row r="2598" spans="14:15" ht="12.75" customHeight="1">
      <c r="N2598" s="225"/>
      <c r="O2598" s="225"/>
    </row>
    <row r="2599" spans="14:15" ht="12.75" customHeight="1">
      <c r="N2599" s="225"/>
      <c r="O2599" s="225"/>
    </row>
    <row r="2600" spans="14:15" ht="12.75" customHeight="1">
      <c r="N2600" s="225"/>
      <c r="O2600" s="225"/>
    </row>
    <row r="2601" spans="14:15" ht="12.75" customHeight="1">
      <c r="N2601" s="225"/>
      <c r="O2601" s="225"/>
    </row>
    <row r="2602" spans="14:15" ht="12.75" customHeight="1">
      <c r="N2602" s="225"/>
      <c r="O2602" s="225"/>
    </row>
    <row r="2603" spans="14:15" ht="12.75" customHeight="1">
      <c r="N2603" s="225"/>
      <c r="O2603" s="225"/>
    </row>
    <row r="2604" spans="14:15" ht="12.75" customHeight="1">
      <c r="N2604" s="225"/>
      <c r="O2604" s="225"/>
    </row>
    <row r="2605" spans="14:15" ht="12.75" customHeight="1">
      <c r="N2605" s="225"/>
      <c r="O2605" s="225"/>
    </row>
    <row r="2606" spans="14:15" ht="12.75" customHeight="1">
      <c r="N2606" s="225"/>
      <c r="O2606" s="225"/>
    </row>
    <row r="2607" spans="14:15" ht="12.75" customHeight="1">
      <c r="N2607" s="225"/>
      <c r="O2607" s="225"/>
    </row>
    <row r="2608" spans="14:15" ht="12.75" customHeight="1">
      <c r="N2608" s="225"/>
      <c r="O2608" s="225"/>
    </row>
    <row r="2609" spans="14:15" ht="12.75" customHeight="1">
      <c r="N2609" s="225"/>
      <c r="O2609" s="225"/>
    </row>
    <row r="2610" spans="14:15" ht="12.75" customHeight="1">
      <c r="N2610" s="225"/>
      <c r="O2610" s="225"/>
    </row>
    <row r="2611" spans="14:15" ht="12.75" customHeight="1">
      <c r="N2611" s="225"/>
      <c r="O2611" s="225"/>
    </row>
    <row r="2612" spans="14:15" ht="12.75" customHeight="1">
      <c r="N2612" s="225"/>
      <c r="O2612" s="225"/>
    </row>
    <row r="2613" spans="14:15" ht="12.75" customHeight="1">
      <c r="N2613" s="225"/>
      <c r="O2613" s="225"/>
    </row>
    <row r="2614" spans="14:15" ht="12.75" customHeight="1">
      <c r="N2614" s="225"/>
      <c r="O2614" s="225"/>
    </row>
    <row r="2615" spans="14:15" ht="12.75" customHeight="1">
      <c r="N2615" s="225"/>
      <c r="O2615" s="225"/>
    </row>
    <row r="2616" spans="14:15" ht="12.75" customHeight="1">
      <c r="N2616" s="225"/>
      <c r="O2616" s="225"/>
    </row>
    <row r="2617" spans="14:15" ht="12.75" customHeight="1">
      <c r="N2617" s="225"/>
      <c r="O2617" s="225"/>
    </row>
    <row r="2618" spans="14:15" ht="12.75" customHeight="1">
      <c r="N2618" s="225"/>
      <c r="O2618" s="225"/>
    </row>
    <row r="2619" spans="14:15" ht="12.75" customHeight="1">
      <c r="N2619" s="225"/>
      <c r="O2619" s="225"/>
    </row>
    <row r="2620" spans="14:15" ht="12.75" customHeight="1">
      <c r="N2620" s="225"/>
      <c r="O2620" s="225"/>
    </row>
    <row r="2621" spans="14:15" ht="12.75" customHeight="1">
      <c r="N2621" s="225"/>
      <c r="O2621" s="225"/>
    </row>
    <row r="2622" spans="14:15" ht="12.75" customHeight="1">
      <c r="N2622" s="225"/>
      <c r="O2622" s="225"/>
    </row>
    <row r="2623" spans="14:15" ht="12.75" customHeight="1">
      <c r="N2623" s="225"/>
      <c r="O2623" s="225"/>
    </row>
    <row r="2624" spans="14:15" ht="12.75" customHeight="1">
      <c r="N2624" s="225"/>
      <c r="O2624" s="225"/>
    </row>
    <row r="2625" spans="14:15" ht="12.75" customHeight="1">
      <c r="N2625" s="225"/>
      <c r="O2625" s="225"/>
    </row>
    <row r="2626" spans="14:15" ht="12.75" customHeight="1">
      <c r="N2626" s="225"/>
      <c r="O2626" s="225"/>
    </row>
    <row r="2627" spans="14:15" ht="12.75" customHeight="1">
      <c r="N2627" s="225"/>
      <c r="O2627" s="225"/>
    </row>
    <row r="2628" spans="14:15" ht="12.75" customHeight="1">
      <c r="N2628" s="225"/>
      <c r="O2628" s="225"/>
    </row>
    <row r="2629" spans="14:15" ht="12.75" customHeight="1">
      <c r="N2629" s="225"/>
      <c r="O2629" s="225"/>
    </row>
    <row r="2630" spans="14:15" ht="12.75" customHeight="1">
      <c r="N2630" s="225"/>
      <c r="O2630" s="225"/>
    </row>
    <row r="2631" spans="14:15" ht="12.75" customHeight="1">
      <c r="N2631" s="225"/>
      <c r="O2631" s="225"/>
    </row>
    <row r="2632" spans="14:15" ht="12.75" customHeight="1">
      <c r="N2632" s="225"/>
      <c r="O2632" s="225"/>
    </row>
    <row r="2633" spans="14:15" ht="12.75" customHeight="1">
      <c r="N2633" s="225"/>
      <c r="O2633" s="225"/>
    </row>
    <row r="2634" spans="14:15" ht="12.75" customHeight="1">
      <c r="N2634" s="225"/>
      <c r="O2634" s="225"/>
    </row>
    <row r="2635" spans="14:15" ht="12.75" customHeight="1">
      <c r="N2635" s="225"/>
      <c r="O2635" s="225"/>
    </row>
    <row r="2636" spans="14:15" ht="12.75" customHeight="1">
      <c r="N2636" s="225"/>
      <c r="O2636" s="225"/>
    </row>
    <row r="2637" spans="14:15" ht="12.75" customHeight="1">
      <c r="N2637" s="225"/>
      <c r="O2637" s="225"/>
    </row>
    <row r="2638" spans="14:15" ht="12.75" customHeight="1">
      <c r="N2638" s="225"/>
      <c r="O2638" s="225"/>
    </row>
    <row r="2639" spans="14:15" ht="12.75" customHeight="1">
      <c r="N2639" s="225"/>
      <c r="O2639" s="225"/>
    </row>
    <row r="2640" spans="14:15" ht="12.75" customHeight="1">
      <c r="N2640" s="225"/>
      <c r="O2640" s="225"/>
    </row>
    <row r="2641" spans="14:15" ht="12.75" customHeight="1">
      <c r="N2641" s="225"/>
      <c r="O2641" s="225"/>
    </row>
    <row r="2642" spans="14:15" ht="12.75" customHeight="1">
      <c r="N2642" s="225"/>
      <c r="O2642" s="225"/>
    </row>
    <row r="2643" spans="14:15" ht="12.75" customHeight="1">
      <c r="N2643" s="225"/>
      <c r="O2643" s="225"/>
    </row>
    <row r="2644" spans="14:15" ht="12.75" customHeight="1">
      <c r="N2644" s="225"/>
      <c r="O2644" s="225"/>
    </row>
    <row r="2645" spans="14:15" ht="12.75" customHeight="1">
      <c r="N2645" s="225"/>
      <c r="O2645" s="225"/>
    </row>
    <row r="2646" spans="14:15" ht="12.75" customHeight="1">
      <c r="N2646" s="225"/>
      <c r="O2646" s="225"/>
    </row>
    <row r="2647" spans="14:15" ht="12.75" customHeight="1">
      <c r="N2647" s="225"/>
      <c r="O2647" s="225"/>
    </row>
    <row r="2648" spans="14:15" ht="12.75" customHeight="1">
      <c r="N2648" s="225"/>
      <c r="O2648" s="225"/>
    </row>
    <row r="2649" spans="14:15" ht="12.75" customHeight="1">
      <c r="N2649" s="225"/>
      <c r="O2649" s="225"/>
    </row>
    <row r="2650" spans="14:15" ht="12.75" customHeight="1">
      <c r="N2650" s="225"/>
      <c r="O2650" s="225"/>
    </row>
    <row r="2651" spans="14:15" ht="12.75" customHeight="1">
      <c r="N2651" s="225"/>
      <c r="O2651" s="225"/>
    </row>
    <row r="2652" spans="14:15" ht="12.75" customHeight="1">
      <c r="N2652" s="225"/>
      <c r="O2652" s="225"/>
    </row>
    <row r="2653" spans="14:15" ht="12.75" customHeight="1">
      <c r="N2653" s="225"/>
      <c r="O2653" s="225"/>
    </row>
    <row r="2654" spans="14:15" ht="12.75" customHeight="1">
      <c r="N2654" s="225"/>
      <c r="O2654" s="225"/>
    </row>
    <row r="2655" spans="14:15" ht="12.75" customHeight="1">
      <c r="N2655" s="225"/>
      <c r="O2655" s="225"/>
    </row>
    <row r="2656" spans="14:15" ht="12.75" customHeight="1">
      <c r="N2656" s="225"/>
      <c r="O2656" s="225"/>
    </row>
    <row r="2657" spans="14:15" ht="12.75" customHeight="1">
      <c r="N2657" s="225"/>
      <c r="O2657" s="225"/>
    </row>
    <row r="2658" spans="14:15" ht="12.75" customHeight="1">
      <c r="N2658" s="225"/>
      <c r="O2658" s="225"/>
    </row>
    <row r="2659" spans="14:15" ht="12.75" customHeight="1">
      <c r="N2659" s="225"/>
      <c r="O2659" s="225"/>
    </row>
    <row r="2660" spans="14:15" ht="12.75" customHeight="1">
      <c r="N2660" s="225"/>
      <c r="O2660" s="225"/>
    </row>
    <row r="2661" spans="14:15" ht="12.75" customHeight="1">
      <c r="N2661" s="225"/>
      <c r="O2661" s="225"/>
    </row>
    <row r="2662" spans="14:15" ht="12.75" customHeight="1">
      <c r="N2662" s="225"/>
      <c r="O2662" s="225"/>
    </row>
    <row r="2663" spans="14:15" ht="12.75" customHeight="1">
      <c r="N2663" s="225"/>
      <c r="O2663" s="225"/>
    </row>
    <row r="2664" spans="14:15" ht="12.75" customHeight="1">
      <c r="N2664" s="225"/>
      <c r="O2664" s="225"/>
    </row>
    <row r="2665" spans="14:15" ht="12.75" customHeight="1">
      <c r="N2665" s="225"/>
      <c r="O2665" s="225"/>
    </row>
    <row r="2666" spans="14:15" ht="12.75" customHeight="1">
      <c r="N2666" s="225"/>
      <c r="O2666" s="225"/>
    </row>
    <row r="2667" spans="14:15" ht="12.75" customHeight="1">
      <c r="N2667" s="225"/>
      <c r="O2667" s="225"/>
    </row>
    <row r="2668" spans="14:15" ht="12.75" customHeight="1">
      <c r="N2668" s="225"/>
      <c r="O2668" s="225"/>
    </row>
    <row r="2669" spans="14:15" ht="12.75" customHeight="1">
      <c r="N2669" s="225"/>
      <c r="O2669" s="225"/>
    </row>
    <row r="2670" spans="14:15" ht="12.75" customHeight="1">
      <c r="N2670" s="225"/>
      <c r="O2670" s="225"/>
    </row>
    <row r="2671" spans="14:15" ht="12.75" customHeight="1">
      <c r="N2671" s="225"/>
      <c r="O2671" s="225"/>
    </row>
    <row r="2672" spans="14:15" ht="12.75" customHeight="1">
      <c r="N2672" s="225"/>
      <c r="O2672" s="225"/>
    </row>
    <row r="2673" spans="14:15" ht="12.75" customHeight="1">
      <c r="N2673" s="225"/>
      <c r="O2673" s="225"/>
    </row>
    <row r="2674" spans="14:15" ht="12.75" customHeight="1">
      <c r="N2674" s="225"/>
      <c r="O2674" s="225"/>
    </row>
    <row r="2675" spans="14:15" ht="12.75" customHeight="1">
      <c r="N2675" s="225"/>
      <c r="O2675" s="225"/>
    </row>
    <row r="2676" spans="14:15" ht="12.75" customHeight="1">
      <c r="N2676" s="225"/>
      <c r="O2676" s="225"/>
    </row>
    <row r="2677" spans="14:15" ht="12.75" customHeight="1">
      <c r="N2677" s="225"/>
      <c r="O2677" s="225"/>
    </row>
    <row r="2678" spans="14:15" ht="12.75" customHeight="1">
      <c r="N2678" s="225"/>
      <c r="O2678" s="225"/>
    </row>
    <row r="2679" spans="14:15" ht="12.75" customHeight="1">
      <c r="N2679" s="225"/>
      <c r="O2679" s="225"/>
    </row>
    <row r="2680" spans="14:15" ht="12.75" customHeight="1">
      <c r="N2680" s="225"/>
      <c r="O2680" s="225"/>
    </row>
    <row r="2681" spans="14:15" ht="12.75" customHeight="1">
      <c r="N2681" s="225"/>
      <c r="O2681" s="225"/>
    </row>
    <row r="2682" spans="14:15" ht="12.75" customHeight="1">
      <c r="N2682" s="225"/>
      <c r="O2682" s="225"/>
    </row>
    <row r="2683" spans="14:15" ht="12.75" customHeight="1">
      <c r="N2683" s="225"/>
      <c r="O2683" s="225"/>
    </row>
    <row r="2684" spans="14:15" ht="12.75" customHeight="1">
      <c r="N2684" s="225"/>
      <c r="O2684" s="225"/>
    </row>
    <row r="2685" spans="14:15" ht="12.75" customHeight="1">
      <c r="N2685" s="225"/>
      <c r="O2685" s="225"/>
    </row>
    <row r="2686" spans="14:15" ht="12.75" customHeight="1">
      <c r="N2686" s="225"/>
      <c r="O2686" s="225"/>
    </row>
    <row r="2687" spans="14:15" ht="12.75" customHeight="1">
      <c r="N2687" s="225"/>
      <c r="O2687" s="225"/>
    </row>
    <row r="2688" spans="14:15" ht="12.75" customHeight="1">
      <c r="N2688" s="225"/>
      <c r="O2688" s="225"/>
    </row>
    <row r="2689" spans="14:15" ht="12.75" customHeight="1">
      <c r="N2689" s="225"/>
      <c r="O2689" s="225"/>
    </row>
    <row r="2690" spans="14:15" ht="12.75" customHeight="1">
      <c r="N2690" s="225"/>
      <c r="O2690" s="225"/>
    </row>
    <row r="2691" spans="14:15" ht="12.75" customHeight="1">
      <c r="N2691" s="225"/>
      <c r="O2691" s="225"/>
    </row>
    <row r="2692" spans="14:15" ht="12.75" customHeight="1">
      <c r="N2692" s="225"/>
      <c r="O2692" s="225"/>
    </row>
    <row r="2693" spans="14:15" ht="12.75" customHeight="1">
      <c r="N2693" s="225"/>
      <c r="O2693" s="225"/>
    </row>
    <row r="2694" spans="14:15" ht="12.75" customHeight="1">
      <c r="N2694" s="225"/>
      <c r="O2694" s="225"/>
    </row>
    <row r="2695" spans="14:15" ht="12.75" customHeight="1">
      <c r="N2695" s="225"/>
      <c r="O2695" s="225"/>
    </row>
    <row r="2696" spans="14:15" ht="12.75" customHeight="1">
      <c r="N2696" s="225"/>
      <c r="O2696" s="225"/>
    </row>
    <row r="2697" spans="14:15" ht="12.75" customHeight="1">
      <c r="N2697" s="225"/>
      <c r="O2697" s="225"/>
    </row>
    <row r="2698" spans="14:15" ht="12.75" customHeight="1">
      <c r="N2698" s="225"/>
      <c r="O2698" s="225"/>
    </row>
    <row r="2699" spans="14:15" ht="12.75" customHeight="1">
      <c r="N2699" s="225"/>
      <c r="O2699" s="225"/>
    </row>
    <row r="2700" spans="14:15" ht="12.75" customHeight="1">
      <c r="N2700" s="225"/>
      <c r="O2700" s="225"/>
    </row>
    <row r="2701" spans="14:15" ht="12.75" customHeight="1">
      <c r="N2701" s="225"/>
      <c r="O2701" s="225"/>
    </row>
    <row r="2702" spans="14:15" ht="12.75" customHeight="1">
      <c r="N2702" s="225"/>
      <c r="O2702" s="225"/>
    </row>
    <row r="2703" spans="14:15" ht="12.75" customHeight="1">
      <c r="N2703" s="225"/>
      <c r="O2703" s="225"/>
    </row>
    <row r="2704" spans="14:15" ht="12.75" customHeight="1">
      <c r="N2704" s="225"/>
      <c r="O2704" s="225"/>
    </row>
    <row r="2705" spans="14:15" ht="12.75" customHeight="1">
      <c r="N2705" s="225"/>
      <c r="O2705" s="225"/>
    </row>
    <row r="2706" spans="14:15" ht="12.75" customHeight="1">
      <c r="N2706" s="225"/>
      <c r="O2706" s="225"/>
    </row>
    <row r="2707" spans="14:15" ht="12.75" customHeight="1">
      <c r="N2707" s="225"/>
      <c r="O2707" s="225"/>
    </row>
    <row r="2708" spans="14:15" ht="12.75" customHeight="1">
      <c r="N2708" s="225"/>
      <c r="O2708" s="225"/>
    </row>
    <row r="2709" spans="14:15" ht="12.75" customHeight="1">
      <c r="N2709" s="225"/>
      <c r="O2709" s="225"/>
    </row>
    <row r="2710" spans="14:15" ht="12.75" customHeight="1">
      <c r="N2710" s="225"/>
      <c r="O2710" s="225"/>
    </row>
    <row r="2711" spans="14:15" ht="12.75" customHeight="1">
      <c r="N2711" s="225"/>
      <c r="O2711" s="225"/>
    </row>
    <row r="2712" spans="14:15" ht="12.75" customHeight="1">
      <c r="N2712" s="225"/>
      <c r="O2712" s="225"/>
    </row>
    <row r="2713" spans="14:15" ht="12.75" customHeight="1">
      <c r="N2713" s="225"/>
      <c r="O2713" s="225"/>
    </row>
    <row r="2714" spans="14:15" ht="12.75" customHeight="1">
      <c r="N2714" s="225"/>
      <c r="O2714" s="225"/>
    </row>
    <row r="2715" spans="14:15" ht="12.75" customHeight="1">
      <c r="N2715" s="225"/>
      <c r="O2715" s="225"/>
    </row>
    <row r="2716" spans="14:15" ht="12.75" customHeight="1">
      <c r="N2716" s="225"/>
      <c r="O2716" s="225"/>
    </row>
    <row r="2717" spans="14:15" ht="12.75" customHeight="1">
      <c r="N2717" s="225"/>
      <c r="O2717" s="225"/>
    </row>
    <row r="2718" spans="14:15" ht="12.75" customHeight="1">
      <c r="N2718" s="225"/>
      <c r="O2718" s="225"/>
    </row>
    <row r="2719" spans="14:15" ht="12.75" customHeight="1">
      <c r="N2719" s="225"/>
      <c r="O2719" s="225"/>
    </row>
    <row r="2720" spans="14:15" ht="12.75" customHeight="1">
      <c r="N2720" s="225"/>
      <c r="O2720" s="225"/>
    </row>
    <row r="2721" spans="14:15" ht="12.75" customHeight="1">
      <c r="N2721" s="225"/>
      <c r="O2721" s="225"/>
    </row>
    <row r="2722" spans="14:15" ht="12.75" customHeight="1">
      <c r="N2722" s="225"/>
      <c r="O2722" s="225"/>
    </row>
    <row r="2723" spans="14:15" ht="12.75" customHeight="1">
      <c r="N2723" s="225"/>
      <c r="O2723" s="225"/>
    </row>
    <row r="2724" spans="14:15" ht="12.75" customHeight="1">
      <c r="N2724" s="225"/>
      <c r="O2724" s="225"/>
    </row>
    <row r="2725" spans="14:15" ht="12.75" customHeight="1">
      <c r="N2725" s="225"/>
      <c r="O2725" s="225"/>
    </row>
    <row r="2726" spans="14:15" ht="12.75" customHeight="1">
      <c r="N2726" s="225"/>
      <c r="O2726" s="225"/>
    </row>
    <row r="2727" spans="14:15" ht="12.75" customHeight="1">
      <c r="N2727" s="225"/>
      <c r="O2727" s="225"/>
    </row>
    <row r="2728" spans="14:15" ht="12.75" customHeight="1">
      <c r="N2728" s="225"/>
      <c r="O2728" s="225"/>
    </row>
    <row r="2729" spans="14:15" ht="12.75" customHeight="1">
      <c r="N2729" s="225"/>
      <c r="O2729" s="225"/>
    </row>
    <row r="2730" spans="14:15" ht="12.75" customHeight="1">
      <c r="N2730" s="225"/>
      <c r="O2730" s="225"/>
    </row>
    <row r="2731" spans="14:15" ht="12.75" customHeight="1">
      <c r="N2731" s="225"/>
      <c r="O2731" s="225"/>
    </row>
    <row r="2732" spans="14:15" ht="12.75" customHeight="1">
      <c r="N2732" s="225"/>
      <c r="O2732" s="225"/>
    </row>
    <row r="2733" spans="14:15" ht="12.75" customHeight="1">
      <c r="N2733" s="225"/>
      <c r="O2733" s="225"/>
    </row>
    <row r="2734" spans="14:15" ht="12.75" customHeight="1">
      <c r="N2734" s="225"/>
      <c r="O2734" s="225"/>
    </row>
    <row r="2735" spans="14:15" ht="12.75" customHeight="1">
      <c r="N2735" s="225"/>
      <c r="O2735" s="225"/>
    </row>
    <row r="2736" spans="14:15" ht="12.75" customHeight="1">
      <c r="N2736" s="225"/>
      <c r="O2736" s="225"/>
    </row>
    <row r="2737" spans="14:15" ht="12.75" customHeight="1">
      <c r="N2737" s="225"/>
      <c r="O2737" s="225"/>
    </row>
    <row r="2738" spans="14:15" ht="12.75" customHeight="1">
      <c r="N2738" s="225"/>
      <c r="O2738" s="225"/>
    </row>
    <row r="2739" spans="14:15" ht="12.75" customHeight="1">
      <c r="N2739" s="225"/>
      <c r="O2739" s="225"/>
    </row>
    <row r="2740" spans="14:15" ht="12.75" customHeight="1">
      <c r="N2740" s="225"/>
      <c r="O2740" s="225"/>
    </row>
    <row r="2741" spans="14:15" ht="12.75" customHeight="1">
      <c r="N2741" s="225"/>
      <c r="O2741" s="225"/>
    </row>
    <row r="2742" spans="14:15" ht="12.75" customHeight="1">
      <c r="N2742" s="225"/>
      <c r="O2742" s="225"/>
    </row>
    <row r="2743" spans="14:15" ht="12.75" customHeight="1">
      <c r="N2743" s="225"/>
      <c r="O2743" s="225"/>
    </row>
    <row r="2744" spans="14:15" ht="12.75" customHeight="1">
      <c r="N2744" s="225"/>
      <c r="O2744" s="225"/>
    </row>
    <row r="2745" spans="14:15" ht="12.75" customHeight="1">
      <c r="N2745" s="225"/>
      <c r="O2745" s="225"/>
    </row>
    <row r="2746" spans="14:15" ht="12.75" customHeight="1">
      <c r="N2746" s="225"/>
      <c r="O2746" s="225"/>
    </row>
    <row r="2747" spans="14:15" ht="12.75" customHeight="1">
      <c r="N2747" s="225"/>
      <c r="O2747" s="225"/>
    </row>
    <row r="2748" spans="14:15" ht="12.75" customHeight="1">
      <c r="N2748" s="225"/>
      <c r="O2748" s="225"/>
    </row>
    <row r="2749" spans="14:15" ht="12.75" customHeight="1">
      <c r="N2749" s="225"/>
      <c r="O2749" s="225"/>
    </row>
    <row r="2750" spans="14:15" ht="12.75" customHeight="1">
      <c r="N2750" s="225"/>
      <c r="O2750" s="225"/>
    </row>
    <row r="2751" spans="14:15" ht="12.75" customHeight="1">
      <c r="N2751" s="225"/>
      <c r="O2751" s="225"/>
    </row>
    <row r="2752" spans="14:15" ht="12.75" customHeight="1">
      <c r="N2752" s="225"/>
      <c r="O2752" s="225"/>
    </row>
    <row r="2753" spans="14:15" ht="12.75" customHeight="1">
      <c r="N2753" s="225"/>
      <c r="O2753" s="225"/>
    </row>
    <row r="2754" spans="14:15" ht="12.75" customHeight="1">
      <c r="N2754" s="225"/>
      <c r="O2754" s="225"/>
    </row>
    <row r="2755" spans="14:15" ht="12.75" customHeight="1">
      <c r="N2755" s="225"/>
      <c r="O2755" s="225"/>
    </row>
    <row r="2756" spans="14:15" ht="12.75" customHeight="1">
      <c r="N2756" s="225"/>
      <c r="O2756" s="225"/>
    </row>
    <row r="2757" spans="14:15" ht="12.75" customHeight="1">
      <c r="N2757" s="225"/>
      <c r="O2757" s="225"/>
    </row>
    <row r="2758" spans="14:15" ht="12.75" customHeight="1">
      <c r="N2758" s="225"/>
      <c r="O2758" s="225"/>
    </row>
    <row r="2759" spans="14:15" ht="12.75" customHeight="1">
      <c r="N2759" s="225"/>
      <c r="O2759" s="225"/>
    </row>
    <row r="2760" spans="14:15" ht="12.75" customHeight="1">
      <c r="N2760" s="225"/>
      <c r="O2760" s="225"/>
    </row>
    <row r="2761" spans="14:15" ht="12.75" customHeight="1">
      <c r="N2761" s="225"/>
      <c r="O2761" s="225"/>
    </row>
    <row r="2762" spans="14:15" ht="12.75" customHeight="1">
      <c r="N2762" s="225"/>
      <c r="O2762" s="225"/>
    </row>
    <row r="2763" spans="14:15" ht="12.75" customHeight="1">
      <c r="N2763" s="225"/>
      <c r="O2763" s="225"/>
    </row>
    <row r="2764" spans="14:15" ht="12.75" customHeight="1">
      <c r="N2764" s="225"/>
      <c r="O2764" s="225"/>
    </row>
    <row r="2765" spans="14:15" ht="12.75" customHeight="1">
      <c r="N2765" s="225"/>
      <c r="O2765" s="225"/>
    </row>
    <row r="2766" spans="14:15" ht="12.75" customHeight="1">
      <c r="N2766" s="225"/>
      <c r="O2766" s="225"/>
    </row>
    <row r="2767" spans="14:15" ht="12.75" customHeight="1">
      <c r="N2767" s="225"/>
      <c r="O2767" s="225"/>
    </row>
    <row r="2768" spans="14:15" ht="12.75" customHeight="1">
      <c r="N2768" s="225"/>
      <c r="O2768" s="225"/>
    </row>
    <row r="2769" spans="14:15" ht="12.75" customHeight="1">
      <c r="N2769" s="225"/>
      <c r="O2769" s="225"/>
    </row>
    <row r="2770" spans="14:15" ht="12.75" customHeight="1">
      <c r="N2770" s="225"/>
      <c r="O2770" s="225"/>
    </row>
    <row r="2771" spans="14:15" ht="12.75" customHeight="1">
      <c r="N2771" s="225"/>
      <c r="O2771" s="225"/>
    </row>
    <row r="2772" spans="14:15" ht="12.75" customHeight="1">
      <c r="N2772" s="225"/>
      <c r="O2772" s="225"/>
    </row>
    <row r="2773" spans="14:15" ht="12.75" customHeight="1">
      <c r="N2773" s="225"/>
      <c r="O2773" s="225"/>
    </row>
    <row r="2774" spans="14:15" ht="12.75" customHeight="1">
      <c r="N2774" s="225"/>
      <c r="O2774" s="225"/>
    </row>
    <row r="2775" spans="14:15" ht="12.75" customHeight="1">
      <c r="N2775" s="225"/>
      <c r="O2775" s="225"/>
    </row>
    <row r="2776" spans="14:15" ht="12.75" customHeight="1">
      <c r="N2776" s="225"/>
      <c r="O2776" s="225"/>
    </row>
    <row r="2777" spans="14:15" ht="12.75" customHeight="1">
      <c r="N2777" s="225"/>
      <c r="O2777" s="225"/>
    </row>
    <row r="2778" spans="14:15" ht="12.75" customHeight="1">
      <c r="N2778" s="225"/>
      <c r="O2778" s="225"/>
    </row>
    <row r="2779" spans="14:15" ht="12.75" customHeight="1">
      <c r="N2779" s="225"/>
      <c r="O2779" s="225"/>
    </row>
    <row r="2780" spans="14:15" ht="12.75" customHeight="1">
      <c r="N2780" s="225"/>
      <c r="O2780" s="225"/>
    </row>
    <row r="2781" spans="14:15" ht="12.75" customHeight="1">
      <c r="N2781" s="225"/>
      <c r="O2781" s="225"/>
    </row>
    <row r="2782" spans="14:15" ht="12.75" customHeight="1">
      <c r="N2782" s="225"/>
      <c r="O2782" s="225"/>
    </row>
    <row r="2783" spans="14:15" ht="12.75" customHeight="1">
      <c r="N2783" s="225"/>
      <c r="O2783" s="225"/>
    </row>
    <row r="2784" spans="14:15" ht="12.75" customHeight="1">
      <c r="N2784" s="225"/>
      <c r="O2784" s="225"/>
    </row>
    <row r="2785" spans="14:15" ht="12.75" customHeight="1">
      <c r="N2785" s="225"/>
      <c r="O2785" s="225"/>
    </row>
    <row r="2786" spans="14:15" ht="12.75" customHeight="1">
      <c r="N2786" s="225"/>
      <c r="O2786" s="225"/>
    </row>
    <row r="2787" spans="14:15" ht="12.75" customHeight="1">
      <c r="N2787" s="225"/>
      <c r="O2787" s="225"/>
    </row>
    <row r="2788" spans="14:15" ht="12.75" customHeight="1">
      <c r="N2788" s="225"/>
      <c r="O2788" s="225"/>
    </row>
    <row r="2789" spans="14:15" ht="12.75" customHeight="1">
      <c r="N2789" s="225"/>
      <c r="O2789" s="225"/>
    </row>
    <row r="2790" spans="14:15" ht="12.75" customHeight="1">
      <c r="N2790" s="225"/>
      <c r="O2790" s="225"/>
    </row>
    <row r="2791" spans="14:15" ht="12.75" customHeight="1">
      <c r="N2791" s="225"/>
      <c r="O2791" s="225"/>
    </row>
    <row r="2792" spans="14:15" ht="12.75" customHeight="1">
      <c r="N2792" s="225"/>
      <c r="O2792" s="225"/>
    </row>
    <row r="2793" spans="14:15" ht="12.75" customHeight="1">
      <c r="N2793" s="225"/>
      <c r="O2793" s="225"/>
    </row>
    <row r="2794" spans="14:15" ht="12.75" customHeight="1">
      <c r="N2794" s="225"/>
      <c r="O2794" s="225"/>
    </row>
    <row r="2795" spans="14:15" ht="12.75" customHeight="1">
      <c r="N2795" s="225"/>
      <c r="O2795" s="225"/>
    </row>
    <row r="2796" spans="14:15" ht="12.75" customHeight="1">
      <c r="N2796" s="225"/>
      <c r="O2796" s="225"/>
    </row>
    <row r="2797" spans="14:15" ht="12.75" customHeight="1">
      <c r="N2797" s="225"/>
      <c r="O2797" s="225"/>
    </row>
    <row r="2798" spans="14:15" ht="12.75" customHeight="1">
      <c r="N2798" s="225"/>
      <c r="O2798" s="225"/>
    </row>
    <row r="2799" spans="14:15" ht="12.75" customHeight="1">
      <c r="N2799" s="225"/>
      <c r="O2799" s="225"/>
    </row>
    <row r="2800" spans="14:15" ht="12.75" customHeight="1">
      <c r="N2800" s="225"/>
      <c r="O2800" s="225"/>
    </row>
    <row r="2801" spans="14:15" ht="12.75" customHeight="1">
      <c r="N2801" s="225"/>
      <c r="O2801" s="225"/>
    </row>
    <row r="2802" spans="14:15" ht="12.75" customHeight="1">
      <c r="N2802" s="225"/>
      <c r="O2802" s="225"/>
    </row>
    <row r="2803" spans="14:15" ht="12.75" customHeight="1">
      <c r="N2803" s="225"/>
      <c r="O2803" s="225"/>
    </row>
    <row r="2804" spans="14:15" ht="12.75" customHeight="1">
      <c r="N2804" s="225"/>
      <c r="O2804" s="225"/>
    </row>
    <row r="2805" spans="14:15" ht="12.75" customHeight="1">
      <c r="N2805" s="225"/>
      <c r="O2805" s="225"/>
    </row>
    <row r="2806" spans="14:15" ht="12.75" customHeight="1">
      <c r="N2806" s="225"/>
      <c r="O2806" s="225"/>
    </row>
    <row r="2807" spans="14:15" ht="12.75" customHeight="1">
      <c r="N2807" s="225"/>
      <c r="O2807" s="225"/>
    </row>
    <row r="2808" spans="14:15" ht="12.75" customHeight="1">
      <c r="N2808" s="225"/>
      <c r="O2808" s="225"/>
    </row>
    <row r="2809" spans="14:15" ht="12.75" customHeight="1">
      <c r="N2809" s="225"/>
      <c r="O2809" s="225"/>
    </row>
    <row r="2810" spans="14:15" ht="12.75" customHeight="1">
      <c r="N2810" s="225"/>
      <c r="O2810" s="225"/>
    </row>
    <row r="2811" spans="14:15" ht="12.75" customHeight="1">
      <c r="N2811" s="225"/>
      <c r="O2811" s="225"/>
    </row>
    <row r="2812" spans="14:15" ht="12.75" customHeight="1">
      <c r="N2812" s="225"/>
      <c r="O2812" s="225"/>
    </row>
    <row r="2813" spans="14:15" ht="12.75" customHeight="1">
      <c r="N2813" s="225"/>
      <c r="O2813" s="225"/>
    </row>
    <row r="2814" spans="14:15" ht="12.75" customHeight="1">
      <c r="N2814" s="225"/>
      <c r="O2814" s="225"/>
    </row>
    <row r="2815" spans="14:15" ht="12.75" customHeight="1">
      <c r="N2815" s="225"/>
      <c r="O2815" s="225"/>
    </row>
    <row r="2816" spans="14:15" ht="12.75" customHeight="1">
      <c r="N2816" s="225"/>
      <c r="O2816" s="225"/>
    </row>
    <row r="2817" spans="14:15" ht="12.75" customHeight="1">
      <c r="N2817" s="225"/>
      <c r="O2817" s="225"/>
    </row>
    <row r="2818" spans="14:15" ht="12.75" customHeight="1">
      <c r="N2818" s="225"/>
      <c r="O2818" s="225"/>
    </row>
    <row r="2819" spans="14:15" ht="12.75" customHeight="1">
      <c r="N2819" s="225"/>
      <c r="O2819" s="225"/>
    </row>
    <row r="2820" spans="14:15" ht="12.75" customHeight="1">
      <c r="N2820" s="225"/>
      <c r="O2820" s="225"/>
    </row>
    <row r="2821" spans="14:15" ht="12.75" customHeight="1">
      <c r="N2821" s="225"/>
      <c r="O2821" s="225"/>
    </row>
    <row r="2822" spans="14:15" ht="12.75" customHeight="1">
      <c r="N2822" s="225"/>
      <c r="O2822" s="225"/>
    </row>
    <row r="2823" spans="14:15" ht="12.75" customHeight="1">
      <c r="N2823" s="225"/>
      <c r="O2823" s="225"/>
    </row>
    <row r="2824" spans="14:15" ht="12.75" customHeight="1">
      <c r="N2824" s="225"/>
      <c r="O2824" s="225"/>
    </row>
    <row r="2825" spans="14:15" ht="12.75" customHeight="1">
      <c r="N2825" s="225"/>
      <c r="O2825" s="225"/>
    </row>
    <row r="2826" spans="14:15" ht="12.75" customHeight="1">
      <c r="N2826" s="225"/>
      <c r="O2826" s="225"/>
    </row>
    <row r="2827" spans="14:15" ht="12.75" customHeight="1">
      <c r="N2827" s="225"/>
      <c r="O2827" s="225"/>
    </row>
    <row r="2828" spans="14:15" ht="12.75" customHeight="1">
      <c r="N2828" s="225"/>
      <c r="O2828" s="225"/>
    </row>
    <row r="2829" spans="14:15" ht="12.75" customHeight="1">
      <c r="N2829" s="225"/>
      <c r="O2829" s="225"/>
    </row>
    <row r="2830" spans="14:15" ht="12.75" customHeight="1">
      <c r="N2830" s="225"/>
      <c r="O2830" s="225"/>
    </row>
    <row r="2831" spans="14:15" ht="12.75" customHeight="1">
      <c r="N2831" s="225"/>
      <c r="O2831" s="225"/>
    </row>
    <row r="2832" spans="14:15" ht="12.75" customHeight="1">
      <c r="N2832" s="225"/>
      <c r="O2832" s="225"/>
    </row>
    <row r="2833" spans="14:15" ht="12.75" customHeight="1">
      <c r="N2833" s="225"/>
      <c r="O2833" s="225"/>
    </row>
    <row r="2834" spans="14:15" ht="12.75" customHeight="1">
      <c r="N2834" s="225"/>
      <c r="O2834" s="225"/>
    </row>
    <row r="2835" spans="14:15" ht="12.75" customHeight="1">
      <c r="N2835" s="225"/>
      <c r="O2835" s="225"/>
    </row>
    <row r="2836" spans="14:15" ht="12.75" customHeight="1">
      <c r="N2836" s="225"/>
      <c r="O2836" s="225"/>
    </row>
    <row r="2837" spans="14:15" ht="12.75" customHeight="1">
      <c r="N2837" s="225"/>
      <c r="O2837" s="225"/>
    </row>
    <row r="2838" spans="14:15" ht="12.75" customHeight="1">
      <c r="N2838" s="225"/>
      <c r="O2838" s="225"/>
    </row>
    <row r="2839" spans="14:15" ht="12.75" customHeight="1">
      <c r="N2839" s="225"/>
      <c r="O2839" s="225"/>
    </row>
    <row r="2840" spans="14:15" ht="12.75" customHeight="1">
      <c r="N2840" s="225"/>
      <c r="O2840" s="225"/>
    </row>
    <row r="2841" spans="14:15" ht="12.75" customHeight="1">
      <c r="N2841" s="225"/>
      <c r="O2841" s="225"/>
    </row>
    <row r="2842" spans="14:15" ht="12.75" customHeight="1">
      <c r="N2842" s="225"/>
      <c r="O2842" s="225"/>
    </row>
    <row r="2843" spans="14:15" ht="12.75" customHeight="1">
      <c r="N2843" s="225"/>
      <c r="O2843" s="225"/>
    </row>
    <row r="2844" spans="14:15" ht="12.75" customHeight="1">
      <c r="N2844" s="225"/>
      <c r="O2844" s="225"/>
    </row>
    <row r="2845" spans="14:15" ht="12.75" customHeight="1">
      <c r="N2845" s="225"/>
      <c r="O2845" s="225"/>
    </row>
    <row r="2846" spans="14:15" ht="12.75" customHeight="1">
      <c r="N2846" s="225"/>
      <c r="O2846" s="225"/>
    </row>
    <row r="2847" spans="14:15" ht="12.75" customHeight="1">
      <c r="N2847" s="225"/>
      <c r="O2847" s="225"/>
    </row>
    <row r="2848" spans="14:15" ht="12.75" customHeight="1">
      <c r="N2848" s="225"/>
      <c r="O2848" s="225"/>
    </row>
    <row r="2849" spans="14:15" ht="12.75" customHeight="1">
      <c r="N2849" s="225"/>
      <c r="O2849" s="225"/>
    </row>
    <row r="2850" spans="14:15" ht="12.75" customHeight="1">
      <c r="N2850" s="225"/>
      <c r="O2850" s="225"/>
    </row>
    <row r="2851" spans="14:15" ht="12.75" customHeight="1">
      <c r="N2851" s="225"/>
      <c r="O2851" s="225"/>
    </row>
    <row r="2852" spans="14:15" ht="12.75" customHeight="1">
      <c r="N2852" s="225"/>
      <c r="O2852" s="225"/>
    </row>
    <row r="2853" spans="14:15" ht="12.75" customHeight="1">
      <c r="N2853" s="225"/>
      <c r="O2853" s="225"/>
    </row>
    <row r="2854" spans="14:15" ht="12.75" customHeight="1">
      <c r="N2854" s="225"/>
      <c r="O2854" s="225"/>
    </row>
    <row r="2855" spans="14:15" ht="12.75" customHeight="1">
      <c r="N2855" s="225"/>
      <c r="O2855" s="225"/>
    </row>
    <row r="2856" spans="14:15" ht="12.75" customHeight="1">
      <c r="N2856" s="225"/>
      <c r="O2856" s="225"/>
    </row>
    <row r="2857" spans="14:15" ht="12.75" customHeight="1">
      <c r="N2857" s="225"/>
      <c r="O2857" s="225"/>
    </row>
    <row r="2858" spans="14:15" ht="12.75" customHeight="1">
      <c r="N2858" s="225"/>
      <c r="O2858" s="225"/>
    </row>
    <row r="2859" spans="14:15" ht="12.75" customHeight="1">
      <c r="N2859" s="225"/>
      <c r="O2859" s="225"/>
    </row>
    <row r="2860" spans="14:15" ht="12.75" customHeight="1">
      <c r="N2860" s="225"/>
      <c r="O2860" s="225"/>
    </row>
    <row r="2861" spans="14:15" ht="12.75" customHeight="1">
      <c r="N2861" s="225"/>
      <c r="O2861" s="225"/>
    </row>
    <row r="2862" spans="14:15" ht="12.75" customHeight="1">
      <c r="N2862" s="225"/>
      <c r="O2862" s="225"/>
    </row>
    <row r="2863" spans="14:15" ht="12.75" customHeight="1">
      <c r="N2863" s="225"/>
      <c r="O2863" s="225"/>
    </row>
    <row r="2864" spans="14:15" ht="12.75" customHeight="1">
      <c r="N2864" s="225"/>
      <c r="O2864" s="225"/>
    </row>
    <row r="2865" spans="14:15" ht="12.75" customHeight="1">
      <c r="N2865" s="225"/>
      <c r="O2865" s="225"/>
    </row>
    <row r="2866" spans="14:15" ht="12.75" customHeight="1">
      <c r="N2866" s="225"/>
      <c r="O2866" s="225"/>
    </row>
    <row r="2867" spans="14:15" ht="12.75" customHeight="1">
      <c r="N2867" s="225"/>
      <c r="O2867" s="225"/>
    </row>
    <row r="2868" spans="14:15" ht="12.75" customHeight="1">
      <c r="N2868" s="225"/>
      <c r="O2868" s="225"/>
    </row>
    <row r="2869" spans="14:15" ht="12.75" customHeight="1">
      <c r="N2869" s="225"/>
      <c r="O2869" s="225"/>
    </row>
    <row r="2870" spans="14:15" ht="12.75" customHeight="1">
      <c r="N2870" s="225"/>
      <c r="O2870" s="225"/>
    </row>
    <row r="2871" spans="14:15" ht="12.75" customHeight="1">
      <c r="N2871" s="225"/>
      <c r="O2871" s="225"/>
    </row>
    <row r="2872" spans="14:15" ht="12.75" customHeight="1">
      <c r="N2872" s="225"/>
      <c r="O2872" s="225"/>
    </row>
    <row r="2873" spans="14:15" ht="12.75" customHeight="1">
      <c r="N2873" s="225"/>
      <c r="O2873" s="225"/>
    </row>
    <row r="2874" spans="14:15" ht="12.75" customHeight="1">
      <c r="N2874" s="225"/>
      <c r="O2874" s="225"/>
    </row>
    <row r="2875" spans="14:15" ht="12.75" customHeight="1">
      <c r="N2875" s="225"/>
      <c r="O2875" s="225"/>
    </row>
    <row r="2876" spans="14:15" ht="12.75" customHeight="1">
      <c r="N2876" s="225"/>
      <c r="O2876" s="225"/>
    </row>
    <row r="2877" spans="14:15" ht="12.75" customHeight="1">
      <c r="N2877" s="225"/>
      <c r="O2877" s="225"/>
    </row>
    <row r="2878" spans="14:15" ht="12.75" customHeight="1">
      <c r="N2878" s="225"/>
      <c r="O2878" s="225"/>
    </row>
    <row r="2879" spans="14:15" ht="12.75" customHeight="1">
      <c r="N2879" s="225"/>
      <c r="O2879" s="225"/>
    </row>
    <row r="2880" spans="14:15" ht="12.75" customHeight="1">
      <c r="N2880" s="225"/>
      <c r="O2880" s="225"/>
    </row>
    <row r="2881" spans="14:15" ht="12.75" customHeight="1">
      <c r="N2881" s="225"/>
      <c r="O2881" s="225"/>
    </row>
    <row r="2882" spans="14:15" ht="12.75" customHeight="1">
      <c r="N2882" s="225"/>
      <c r="O2882" s="225"/>
    </row>
    <row r="2883" spans="14:15" ht="12.75" customHeight="1">
      <c r="N2883" s="225"/>
      <c r="O2883" s="225"/>
    </row>
    <row r="2884" spans="14:15" ht="12.75" customHeight="1">
      <c r="N2884" s="225"/>
      <c r="O2884" s="225"/>
    </row>
    <row r="2885" spans="14:15" ht="12.75" customHeight="1">
      <c r="N2885" s="225"/>
      <c r="O2885" s="225"/>
    </row>
    <row r="2886" spans="14:15" ht="12.75" customHeight="1">
      <c r="N2886" s="225"/>
      <c r="O2886" s="225"/>
    </row>
    <row r="2887" spans="14:15" ht="12.75" customHeight="1">
      <c r="N2887" s="225"/>
      <c r="O2887" s="225"/>
    </row>
    <row r="2888" spans="14:15" ht="12.75" customHeight="1">
      <c r="N2888" s="225"/>
      <c r="O2888" s="225"/>
    </row>
    <row r="2889" spans="14:15" ht="12.75" customHeight="1">
      <c r="N2889" s="225"/>
      <c r="O2889" s="225"/>
    </row>
    <row r="2890" spans="14:15" ht="12.75" customHeight="1">
      <c r="N2890" s="225"/>
      <c r="O2890" s="225"/>
    </row>
    <row r="2891" spans="14:15" ht="12.75" customHeight="1">
      <c r="N2891" s="225"/>
      <c r="O2891" s="225"/>
    </row>
    <row r="2892" spans="14:15" ht="12.75" customHeight="1">
      <c r="N2892" s="225"/>
      <c r="O2892" s="225"/>
    </row>
    <row r="2893" spans="14:15" ht="12.75" customHeight="1">
      <c r="N2893" s="225"/>
      <c r="O2893" s="225"/>
    </row>
    <row r="2894" spans="14:15" ht="12.75" customHeight="1">
      <c r="N2894" s="225"/>
      <c r="O2894" s="225"/>
    </row>
    <row r="2895" spans="14:15" ht="12.75" customHeight="1">
      <c r="N2895" s="225"/>
      <c r="O2895" s="225"/>
    </row>
    <row r="2896" spans="14:15" ht="12.75" customHeight="1">
      <c r="N2896" s="225"/>
      <c r="O2896" s="225"/>
    </row>
    <row r="2897" spans="14:15" ht="12.75" customHeight="1">
      <c r="N2897" s="225"/>
      <c r="O2897" s="225"/>
    </row>
    <row r="2898" spans="14:15" ht="12.75" customHeight="1">
      <c r="N2898" s="225"/>
      <c r="O2898" s="225"/>
    </row>
    <row r="2899" spans="14:15" ht="12.75" customHeight="1">
      <c r="N2899" s="225"/>
      <c r="O2899" s="225"/>
    </row>
    <row r="2900" spans="14:15" ht="12.75" customHeight="1">
      <c r="N2900" s="225"/>
      <c r="O2900" s="225"/>
    </row>
    <row r="2901" spans="14:15" ht="12.75" customHeight="1">
      <c r="N2901" s="225"/>
      <c r="O2901" s="225"/>
    </row>
    <row r="2902" spans="14:15" ht="12.75" customHeight="1">
      <c r="N2902" s="225"/>
      <c r="O2902" s="225"/>
    </row>
    <row r="2903" spans="14:15" ht="12.75" customHeight="1">
      <c r="N2903" s="225"/>
      <c r="O2903" s="225"/>
    </row>
    <row r="2904" spans="14:15" ht="12.75" customHeight="1">
      <c r="N2904" s="225"/>
      <c r="O2904" s="225"/>
    </row>
    <row r="2905" spans="14:15" ht="12.75" customHeight="1">
      <c r="N2905" s="225"/>
      <c r="O2905" s="225"/>
    </row>
    <row r="2906" spans="14:15" ht="12.75" customHeight="1">
      <c r="N2906" s="225"/>
      <c r="O2906" s="225"/>
    </row>
    <row r="2907" spans="14:15" ht="12.75" customHeight="1">
      <c r="N2907" s="225"/>
      <c r="O2907" s="225"/>
    </row>
    <row r="2908" spans="14:15" ht="12.75" customHeight="1">
      <c r="N2908" s="225"/>
      <c r="O2908" s="225"/>
    </row>
    <row r="2909" spans="14:15" ht="12.75" customHeight="1">
      <c r="N2909" s="225"/>
      <c r="O2909" s="225"/>
    </row>
    <row r="2910" spans="14:15" ht="12.75" customHeight="1">
      <c r="N2910" s="225"/>
      <c r="O2910" s="225"/>
    </row>
    <row r="2911" spans="14:15" ht="12.75" customHeight="1">
      <c r="N2911" s="225"/>
      <c r="O2911" s="225"/>
    </row>
    <row r="2912" spans="14:15" ht="12.75" customHeight="1">
      <c r="N2912" s="225"/>
      <c r="O2912" s="225"/>
    </row>
    <row r="2913" spans="14:15" ht="12.75" customHeight="1">
      <c r="N2913" s="225"/>
      <c r="O2913" s="225"/>
    </row>
    <row r="2914" spans="14:15" ht="12.75" customHeight="1">
      <c r="N2914" s="225"/>
      <c r="O2914" s="225"/>
    </row>
    <row r="2915" spans="14:15" ht="12.75" customHeight="1">
      <c r="N2915" s="225"/>
      <c r="O2915" s="225"/>
    </row>
    <row r="2916" spans="14:15" ht="12.75" customHeight="1">
      <c r="N2916" s="225"/>
      <c r="O2916" s="225"/>
    </row>
    <row r="2917" spans="14:15" ht="12.75" customHeight="1">
      <c r="N2917" s="225"/>
      <c r="O2917" s="225"/>
    </row>
    <row r="2918" spans="14:15" ht="12.75" customHeight="1">
      <c r="N2918" s="225"/>
      <c r="O2918" s="225"/>
    </row>
    <row r="2919" spans="14:15" ht="12.75" customHeight="1">
      <c r="N2919" s="225"/>
      <c r="O2919" s="225"/>
    </row>
    <row r="2920" spans="14:15" ht="12.75" customHeight="1">
      <c r="N2920" s="225"/>
      <c r="O2920" s="225"/>
    </row>
    <row r="2921" spans="14:15" ht="12.75" customHeight="1">
      <c r="N2921" s="225"/>
      <c r="O2921" s="225"/>
    </row>
    <row r="2922" spans="14:15" ht="12.75" customHeight="1">
      <c r="N2922" s="225"/>
      <c r="O2922" s="225"/>
    </row>
    <row r="2923" spans="14:15" ht="12.75" customHeight="1">
      <c r="N2923" s="225"/>
      <c r="O2923" s="225"/>
    </row>
    <row r="2924" spans="14:15" ht="12.75" customHeight="1">
      <c r="N2924" s="225"/>
      <c r="O2924" s="225"/>
    </row>
    <row r="2925" spans="14:15" ht="12.75" customHeight="1">
      <c r="N2925" s="225"/>
      <c r="O2925" s="225"/>
    </row>
    <row r="2926" spans="14:15" ht="12.75" customHeight="1">
      <c r="N2926" s="225"/>
      <c r="O2926" s="225"/>
    </row>
    <row r="2927" spans="14:15" ht="12.75" customHeight="1">
      <c r="N2927" s="225"/>
      <c r="O2927" s="225"/>
    </row>
    <row r="2928" spans="14:15" ht="12.75" customHeight="1">
      <c r="N2928" s="225"/>
      <c r="O2928" s="225"/>
    </row>
    <row r="2929" spans="14:15" ht="12.75" customHeight="1">
      <c r="N2929" s="225"/>
      <c r="O2929" s="225"/>
    </row>
    <row r="2930" spans="14:15" ht="12.75" customHeight="1">
      <c r="N2930" s="225"/>
      <c r="O2930" s="225"/>
    </row>
    <row r="2931" spans="14:15" ht="12.75" customHeight="1">
      <c r="N2931" s="225"/>
      <c r="O2931" s="225"/>
    </row>
    <row r="2932" spans="14:15" ht="12.75" customHeight="1">
      <c r="N2932" s="225"/>
      <c r="O2932" s="225"/>
    </row>
    <row r="2933" spans="14:15" ht="12.75" customHeight="1">
      <c r="N2933" s="225"/>
      <c r="O2933" s="225"/>
    </row>
    <row r="2934" spans="14:15" ht="12.75" customHeight="1">
      <c r="N2934" s="225"/>
      <c r="O2934" s="225"/>
    </row>
    <row r="2935" spans="14:15" ht="12.75" customHeight="1">
      <c r="N2935" s="225"/>
      <c r="O2935" s="225"/>
    </row>
    <row r="2936" spans="14:15" ht="12.75" customHeight="1">
      <c r="N2936" s="225"/>
      <c r="O2936" s="225"/>
    </row>
    <row r="2937" spans="14:15" ht="12.75" customHeight="1">
      <c r="N2937" s="225"/>
      <c r="O2937" s="225"/>
    </row>
    <row r="2938" spans="14:15" ht="12.75" customHeight="1">
      <c r="N2938" s="225"/>
      <c r="O2938" s="225"/>
    </row>
    <row r="2939" spans="14:15" ht="12.75" customHeight="1">
      <c r="N2939" s="225"/>
      <c r="O2939" s="225"/>
    </row>
    <row r="2940" spans="14:15" ht="12.75" customHeight="1">
      <c r="N2940" s="225"/>
      <c r="O2940" s="225"/>
    </row>
    <row r="2941" spans="14:15" ht="12.75" customHeight="1">
      <c r="N2941" s="225"/>
      <c r="O2941" s="225"/>
    </row>
    <row r="2942" spans="14:15" ht="12.75" customHeight="1">
      <c r="N2942" s="225"/>
      <c r="O2942" s="225"/>
    </row>
    <row r="2943" spans="14:15" ht="12.75" customHeight="1">
      <c r="N2943" s="225"/>
      <c r="O2943" s="225"/>
    </row>
    <row r="2944" spans="14:15" ht="12.75" customHeight="1">
      <c r="N2944" s="225"/>
      <c r="O2944" s="225"/>
    </row>
    <row r="2945" spans="14:15" ht="12.75" customHeight="1">
      <c r="N2945" s="225"/>
      <c r="O2945" s="225"/>
    </row>
    <row r="2946" spans="14:15" ht="12.75" customHeight="1">
      <c r="N2946" s="225"/>
      <c r="O2946" s="225"/>
    </row>
    <row r="2947" spans="14:15" ht="12.75" customHeight="1">
      <c r="N2947" s="225"/>
      <c r="O2947" s="225"/>
    </row>
    <row r="2948" spans="14:15" ht="12.75" customHeight="1">
      <c r="N2948" s="225"/>
      <c r="O2948" s="225"/>
    </row>
    <row r="2949" spans="14:15" ht="12.75" customHeight="1">
      <c r="N2949" s="225"/>
      <c r="O2949" s="225"/>
    </row>
    <row r="2950" spans="14:15" ht="12.75" customHeight="1">
      <c r="N2950" s="225"/>
      <c r="O2950" s="225"/>
    </row>
    <row r="2951" spans="14:15" ht="12.75" customHeight="1">
      <c r="N2951" s="225"/>
      <c r="O2951" s="225"/>
    </row>
    <row r="2952" spans="14:15" ht="12.75" customHeight="1">
      <c r="N2952" s="225"/>
      <c r="O2952" s="225"/>
    </row>
    <row r="2953" spans="14:15" ht="12.75" customHeight="1">
      <c r="N2953" s="225"/>
      <c r="O2953" s="225"/>
    </row>
    <row r="2954" spans="14:15" ht="12.75" customHeight="1">
      <c r="N2954" s="225"/>
      <c r="O2954" s="225"/>
    </row>
    <row r="2955" spans="14:15" ht="12.75" customHeight="1">
      <c r="N2955" s="225"/>
      <c r="O2955" s="225"/>
    </row>
    <row r="2956" spans="14:15" ht="12.75" customHeight="1">
      <c r="N2956" s="225"/>
      <c r="O2956" s="225"/>
    </row>
    <row r="2957" spans="14:15" ht="12.75" customHeight="1">
      <c r="N2957" s="225"/>
      <c r="O2957" s="225"/>
    </row>
    <row r="2958" spans="14:15" ht="12.75" customHeight="1">
      <c r="N2958" s="225"/>
      <c r="O2958" s="225"/>
    </row>
    <row r="2959" spans="14:15" ht="12.75" customHeight="1">
      <c r="N2959" s="225"/>
      <c r="O2959" s="225"/>
    </row>
    <row r="2960" spans="14:15" ht="12.75" customHeight="1">
      <c r="N2960" s="225"/>
      <c r="O2960" s="225"/>
    </row>
    <row r="2961" spans="14:15" ht="12.75" customHeight="1">
      <c r="N2961" s="225"/>
      <c r="O2961" s="225"/>
    </row>
    <row r="2962" spans="14:15" ht="12.75" customHeight="1">
      <c r="N2962" s="225"/>
      <c r="O2962" s="225"/>
    </row>
    <row r="2963" spans="14:15" ht="12.75" customHeight="1">
      <c r="N2963" s="225"/>
      <c r="O2963" s="225"/>
    </row>
    <row r="2964" spans="14:15" ht="12.75" customHeight="1">
      <c r="N2964" s="225"/>
      <c r="O2964" s="225"/>
    </row>
    <row r="2965" spans="14:15" ht="12.75" customHeight="1">
      <c r="N2965" s="225"/>
      <c r="O2965" s="225"/>
    </row>
    <row r="2966" spans="14:15" ht="12.75" customHeight="1">
      <c r="N2966" s="225"/>
      <c r="O2966" s="225"/>
    </row>
    <row r="2967" spans="14:15" ht="12.75" customHeight="1">
      <c r="N2967" s="225"/>
      <c r="O2967" s="225"/>
    </row>
    <row r="2968" spans="14:15" ht="12.75" customHeight="1">
      <c r="N2968" s="225"/>
      <c r="O2968" s="225"/>
    </row>
    <row r="2969" spans="14:15" ht="12.75" customHeight="1">
      <c r="N2969" s="225"/>
      <c r="O2969" s="225"/>
    </row>
    <row r="2970" spans="14:15" ht="12.75" customHeight="1">
      <c r="N2970" s="225"/>
      <c r="O2970" s="225"/>
    </row>
    <row r="2971" spans="14:15" ht="12.75" customHeight="1">
      <c r="N2971" s="225"/>
      <c r="O2971" s="225"/>
    </row>
    <row r="2972" spans="14:15" ht="12.75" customHeight="1">
      <c r="N2972" s="225"/>
      <c r="O2972" s="225"/>
    </row>
    <row r="2973" spans="14:15" ht="12.75" customHeight="1">
      <c r="N2973" s="225"/>
      <c r="O2973" s="225"/>
    </row>
    <row r="2974" spans="14:15" ht="12.75" customHeight="1">
      <c r="N2974" s="225"/>
      <c r="O2974" s="225"/>
    </row>
    <row r="2975" spans="14:15" ht="12.75" customHeight="1">
      <c r="N2975" s="225"/>
      <c r="O2975" s="225"/>
    </row>
    <row r="2976" spans="14:15" ht="12.75" customHeight="1">
      <c r="N2976" s="225"/>
      <c r="O2976" s="225"/>
    </row>
    <row r="2977" spans="14:15" ht="12.75" customHeight="1">
      <c r="N2977" s="225"/>
      <c r="O2977" s="225"/>
    </row>
    <row r="2978" spans="14:15" ht="12.75" customHeight="1">
      <c r="N2978" s="225"/>
      <c r="O2978" s="225"/>
    </row>
    <row r="2979" spans="14:15" ht="12.75" customHeight="1">
      <c r="N2979" s="225"/>
      <c r="O2979" s="225"/>
    </row>
    <row r="2980" spans="14:15" ht="12.75" customHeight="1">
      <c r="N2980" s="225"/>
      <c r="O2980" s="225"/>
    </row>
    <row r="2981" spans="14:15" ht="12.75" customHeight="1">
      <c r="N2981" s="225"/>
      <c r="O2981" s="225"/>
    </row>
    <row r="2982" spans="14:15" ht="12.75" customHeight="1">
      <c r="N2982" s="225"/>
      <c r="O2982" s="225"/>
    </row>
    <row r="2983" spans="14:15" ht="12.75" customHeight="1">
      <c r="N2983" s="225"/>
      <c r="O2983" s="225"/>
    </row>
    <row r="2984" spans="14:15" ht="12.75" customHeight="1">
      <c r="N2984" s="225"/>
      <c r="O2984" s="225"/>
    </row>
    <row r="2985" spans="14:15" ht="12.75" customHeight="1">
      <c r="N2985" s="225"/>
      <c r="O2985" s="225"/>
    </row>
    <row r="2986" spans="14:15" ht="12.75" customHeight="1">
      <c r="N2986" s="225"/>
      <c r="O2986" s="225"/>
    </row>
    <row r="2987" spans="14:15" ht="12.75" customHeight="1">
      <c r="N2987" s="225"/>
      <c r="O2987" s="225"/>
    </row>
    <row r="2988" spans="14:15" ht="12.75" customHeight="1">
      <c r="N2988" s="225"/>
      <c r="O2988" s="225"/>
    </row>
    <row r="2989" spans="14:15" ht="12.75" customHeight="1">
      <c r="N2989" s="225"/>
      <c r="O2989" s="225"/>
    </row>
    <row r="2990" spans="14:15" ht="12.75" customHeight="1">
      <c r="N2990" s="225"/>
      <c r="O2990" s="225"/>
    </row>
    <row r="2991" spans="14:15" ht="12.75" customHeight="1">
      <c r="N2991" s="225"/>
      <c r="O2991" s="225"/>
    </row>
    <row r="2992" spans="14:15" ht="12.75" customHeight="1">
      <c r="N2992" s="225"/>
      <c r="O2992" s="225"/>
    </row>
    <row r="2993" spans="14:15" ht="12.75" customHeight="1">
      <c r="N2993" s="225"/>
      <c r="O2993" s="225"/>
    </row>
    <row r="2994" spans="14:15" ht="12.75" customHeight="1">
      <c r="N2994" s="225"/>
      <c r="O2994" s="225"/>
    </row>
    <row r="2995" spans="14:15" ht="12.75" customHeight="1">
      <c r="N2995" s="225"/>
      <c r="O2995" s="225"/>
    </row>
    <row r="2996" spans="14:15" ht="12.75" customHeight="1">
      <c r="N2996" s="225"/>
      <c r="O2996" s="225"/>
    </row>
    <row r="2997" spans="14:15" ht="12.75" customHeight="1">
      <c r="N2997" s="225"/>
      <c r="O2997" s="225"/>
    </row>
    <row r="2998" spans="14:15" ht="12.75" customHeight="1">
      <c r="N2998" s="225"/>
      <c r="O2998" s="225"/>
    </row>
    <row r="2999" spans="14:15" ht="12.75" customHeight="1">
      <c r="N2999" s="225"/>
      <c r="O2999" s="225"/>
    </row>
    <row r="3000" spans="14:15" ht="12.75" customHeight="1">
      <c r="N3000" s="225"/>
      <c r="O3000" s="225"/>
    </row>
    <row r="3001" spans="14:15" ht="12.75" customHeight="1">
      <c r="N3001" s="225"/>
      <c r="O3001" s="225"/>
    </row>
    <row r="3002" spans="14:15" ht="12.75" customHeight="1">
      <c r="N3002" s="225"/>
      <c r="O3002" s="225"/>
    </row>
    <row r="3003" spans="14:15" ht="12.75" customHeight="1">
      <c r="N3003" s="225"/>
      <c r="O3003" s="225"/>
    </row>
    <row r="3004" spans="14:15" ht="12.75" customHeight="1">
      <c r="N3004" s="225"/>
      <c r="O3004" s="225"/>
    </row>
    <row r="3005" spans="14:15" ht="12.75" customHeight="1">
      <c r="N3005" s="225"/>
      <c r="O3005" s="225"/>
    </row>
    <row r="3006" spans="14:15" ht="12.75" customHeight="1">
      <c r="N3006" s="225"/>
      <c r="O3006" s="225"/>
    </row>
    <row r="3007" spans="14:15" ht="12.75" customHeight="1">
      <c r="N3007" s="225"/>
      <c r="O3007" s="225"/>
    </row>
    <row r="3008" spans="14:15" ht="12.75" customHeight="1">
      <c r="N3008" s="225"/>
      <c r="O3008" s="225"/>
    </row>
    <row r="3009" spans="14:15" ht="12.75" customHeight="1">
      <c r="N3009" s="225"/>
      <c r="O3009" s="225"/>
    </row>
    <row r="3010" spans="14:15" ht="12.75" customHeight="1">
      <c r="N3010" s="225"/>
      <c r="O3010" s="225"/>
    </row>
    <row r="3011" spans="14:15" ht="12.75" customHeight="1">
      <c r="N3011" s="225"/>
      <c r="O3011" s="225"/>
    </row>
    <row r="3012" spans="14:15" ht="12.75" customHeight="1">
      <c r="N3012" s="225"/>
      <c r="O3012" s="225"/>
    </row>
    <row r="3013" spans="14:15" ht="12.75" customHeight="1">
      <c r="N3013" s="225"/>
      <c r="O3013" s="225"/>
    </row>
    <row r="3014" spans="14:15" ht="12.75" customHeight="1">
      <c r="N3014" s="225"/>
      <c r="O3014" s="225"/>
    </row>
    <row r="3015" spans="14:15" ht="12.75" customHeight="1">
      <c r="N3015" s="225"/>
      <c r="O3015" s="225"/>
    </row>
    <row r="3016" spans="14:15" ht="12.75" customHeight="1">
      <c r="N3016" s="225"/>
      <c r="O3016" s="225"/>
    </row>
    <row r="3017" spans="14:15" ht="12.75" customHeight="1">
      <c r="N3017" s="225"/>
      <c r="O3017" s="225"/>
    </row>
    <row r="3018" spans="14:15" ht="12.75" customHeight="1">
      <c r="N3018" s="225"/>
      <c r="O3018" s="225"/>
    </row>
    <row r="3019" spans="14:15" ht="12.75" customHeight="1">
      <c r="N3019" s="225"/>
      <c r="O3019" s="225"/>
    </row>
    <row r="3020" spans="14:15" ht="12.75" customHeight="1">
      <c r="N3020" s="225"/>
      <c r="O3020" s="225"/>
    </row>
    <row r="3021" spans="14:15" ht="12.75" customHeight="1">
      <c r="N3021" s="225"/>
      <c r="O3021" s="225"/>
    </row>
    <row r="3022" spans="14:15" ht="12.75" customHeight="1">
      <c r="N3022" s="225"/>
      <c r="O3022" s="225"/>
    </row>
    <row r="3023" spans="14:15" ht="12.75" customHeight="1">
      <c r="N3023" s="225"/>
      <c r="O3023" s="225"/>
    </row>
    <row r="3024" spans="14:15" ht="12.75" customHeight="1">
      <c r="N3024" s="225"/>
      <c r="O3024" s="225"/>
    </row>
    <row r="3025" spans="14:15" ht="12.75" customHeight="1">
      <c r="N3025" s="225"/>
      <c r="O3025" s="225"/>
    </row>
    <row r="3026" spans="14:15" ht="12.75" customHeight="1">
      <c r="N3026" s="225"/>
      <c r="O3026" s="225"/>
    </row>
    <row r="3027" spans="14:15" ht="12.75" customHeight="1">
      <c r="N3027" s="225"/>
      <c r="O3027" s="225"/>
    </row>
    <row r="3028" spans="14:15" ht="12.75" customHeight="1">
      <c r="N3028" s="225"/>
      <c r="O3028" s="225"/>
    </row>
    <row r="3029" spans="14:15" ht="12.75" customHeight="1">
      <c r="N3029" s="225"/>
      <c r="O3029" s="225"/>
    </row>
    <row r="3030" spans="14:15" ht="12.75" customHeight="1">
      <c r="N3030" s="225"/>
      <c r="O3030" s="225"/>
    </row>
    <row r="3031" spans="14:15" ht="12.75" customHeight="1">
      <c r="N3031" s="225"/>
      <c r="O3031" s="225"/>
    </row>
    <row r="3032" spans="14:15" ht="12.75" customHeight="1">
      <c r="N3032" s="225"/>
      <c r="O3032" s="225"/>
    </row>
    <row r="3033" spans="14:15" ht="12.75" customHeight="1">
      <c r="N3033" s="225"/>
      <c r="O3033" s="225"/>
    </row>
    <row r="3034" spans="14:15" ht="12.75" customHeight="1">
      <c r="N3034" s="225"/>
      <c r="O3034" s="225"/>
    </row>
    <row r="3035" spans="14:15" ht="12.75" customHeight="1">
      <c r="N3035" s="225"/>
      <c r="O3035" s="225"/>
    </row>
    <row r="3036" spans="14:15" ht="12.75" customHeight="1">
      <c r="N3036" s="225"/>
      <c r="O3036" s="225"/>
    </row>
    <row r="3037" spans="14:15" ht="12.75" customHeight="1">
      <c r="N3037" s="225"/>
      <c r="O3037" s="225"/>
    </row>
    <row r="3038" spans="14:15" ht="12.75" customHeight="1">
      <c r="N3038" s="225"/>
      <c r="O3038" s="225"/>
    </row>
    <row r="3039" spans="14:15" ht="12.75" customHeight="1">
      <c r="N3039" s="225"/>
      <c r="O3039" s="225"/>
    </row>
    <row r="3040" spans="14:15" ht="12.75" customHeight="1">
      <c r="N3040" s="225"/>
      <c r="O3040" s="225"/>
    </row>
    <row r="3041" spans="14:15" ht="12.75" customHeight="1">
      <c r="N3041" s="225"/>
      <c r="O3041" s="225"/>
    </row>
    <row r="3042" spans="14:15" ht="12.75" customHeight="1">
      <c r="N3042" s="225"/>
      <c r="O3042" s="225"/>
    </row>
    <row r="3043" spans="14:15" ht="12.75" customHeight="1">
      <c r="N3043" s="225"/>
      <c r="O3043" s="225"/>
    </row>
    <row r="3044" spans="14:15" ht="12.75" customHeight="1">
      <c r="N3044" s="225"/>
      <c r="O3044" s="225"/>
    </row>
    <row r="3045" spans="14:15" ht="12.75" customHeight="1">
      <c r="N3045" s="225"/>
      <c r="O3045" s="225"/>
    </row>
    <row r="3046" spans="14:15" ht="12.75" customHeight="1">
      <c r="N3046" s="225"/>
      <c r="O3046" s="225"/>
    </row>
    <row r="3047" spans="14:15" ht="12.75" customHeight="1">
      <c r="N3047" s="225"/>
      <c r="O3047" s="225"/>
    </row>
    <row r="3048" spans="14:15" ht="12.75" customHeight="1">
      <c r="N3048" s="225"/>
      <c r="O3048" s="225"/>
    </row>
    <row r="3049" spans="14:15" ht="12.75" customHeight="1">
      <c r="N3049" s="225"/>
      <c r="O3049" s="225"/>
    </row>
    <row r="3050" spans="14:15" ht="12.75" customHeight="1">
      <c r="N3050" s="225"/>
      <c r="O3050" s="225"/>
    </row>
    <row r="3051" spans="14:15" ht="12.75" customHeight="1">
      <c r="N3051" s="225"/>
      <c r="O3051" s="225"/>
    </row>
    <row r="3052" spans="14:15" ht="12.75" customHeight="1">
      <c r="N3052" s="225"/>
      <c r="O3052" s="225"/>
    </row>
    <row r="3053" spans="14:15" ht="12.75" customHeight="1">
      <c r="N3053" s="225"/>
      <c r="O3053" s="225"/>
    </row>
    <row r="3054" spans="14:15" ht="12.75" customHeight="1">
      <c r="N3054" s="225"/>
      <c r="O3054" s="225"/>
    </row>
    <row r="3055" spans="14:15" ht="12.75" customHeight="1">
      <c r="N3055" s="225"/>
      <c r="O3055" s="225"/>
    </row>
    <row r="3056" spans="14:15" ht="12.75" customHeight="1">
      <c r="N3056" s="225"/>
      <c r="O3056" s="225"/>
    </row>
    <row r="3057" spans="14:15" ht="12.75" customHeight="1">
      <c r="N3057" s="225"/>
      <c r="O3057" s="225"/>
    </row>
    <row r="3058" spans="14:15" ht="12.75" customHeight="1">
      <c r="N3058" s="225"/>
      <c r="O3058" s="225"/>
    </row>
    <row r="3059" spans="14:15" ht="12.75" customHeight="1">
      <c r="N3059" s="225"/>
      <c r="O3059" s="225"/>
    </row>
    <row r="3060" spans="14:15" ht="12.75" customHeight="1">
      <c r="N3060" s="225"/>
      <c r="O3060" s="225"/>
    </row>
    <row r="3061" spans="14:15" ht="12.75" customHeight="1">
      <c r="N3061" s="225"/>
      <c r="O3061" s="225"/>
    </row>
    <row r="3062" spans="14:15" ht="12.75" customHeight="1">
      <c r="N3062" s="225"/>
      <c r="O3062" s="225"/>
    </row>
    <row r="3063" spans="14:15" ht="12.75" customHeight="1">
      <c r="N3063" s="225"/>
      <c r="O3063" s="225"/>
    </row>
    <row r="3064" spans="14:15" ht="12.75" customHeight="1">
      <c r="N3064" s="225"/>
      <c r="O3064" s="225"/>
    </row>
    <row r="3065" spans="14:15" ht="12.75" customHeight="1">
      <c r="N3065" s="225"/>
      <c r="O3065" s="225"/>
    </row>
    <row r="3066" spans="14:15" ht="12.75" customHeight="1">
      <c r="N3066" s="225"/>
      <c r="O3066" s="225"/>
    </row>
    <row r="3067" spans="14:15" ht="12.75" customHeight="1">
      <c r="N3067" s="225"/>
      <c r="O3067" s="225"/>
    </row>
    <row r="3068" spans="14:15" ht="12.75" customHeight="1">
      <c r="N3068" s="225"/>
      <c r="O3068" s="225"/>
    </row>
    <row r="3069" spans="14:15" ht="12.75" customHeight="1">
      <c r="N3069" s="225"/>
      <c r="O3069" s="225"/>
    </row>
    <row r="3070" spans="14:15" ht="12.75" customHeight="1">
      <c r="N3070" s="225"/>
      <c r="O3070" s="225"/>
    </row>
    <row r="3071" spans="14:15" ht="12.75" customHeight="1">
      <c r="N3071" s="225"/>
      <c r="O3071" s="225"/>
    </row>
    <row r="3072" spans="14:15" ht="12.75" customHeight="1">
      <c r="N3072" s="225"/>
      <c r="O3072" s="225"/>
    </row>
    <row r="3073" spans="14:15" ht="12.75" customHeight="1">
      <c r="N3073" s="225"/>
      <c r="O3073" s="225"/>
    </row>
    <row r="3074" spans="14:15" ht="12.75" customHeight="1">
      <c r="N3074" s="225"/>
      <c r="O3074" s="225"/>
    </row>
    <row r="3075" spans="14:15" ht="12.75" customHeight="1">
      <c r="N3075" s="225"/>
      <c r="O3075" s="225"/>
    </row>
    <row r="3076" spans="14:15" ht="12.75" customHeight="1">
      <c r="N3076" s="225"/>
      <c r="O3076" s="225"/>
    </row>
    <row r="3077" spans="14:15" ht="12.75" customHeight="1">
      <c r="N3077" s="225"/>
      <c r="O3077" s="225"/>
    </row>
    <row r="3078" spans="14:15" ht="12.75" customHeight="1">
      <c r="N3078" s="225"/>
      <c r="O3078" s="225"/>
    </row>
    <row r="3079" spans="14:15" ht="12.75" customHeight="1">
      <c r="N3079" s="225"/>
      <c r="O3079" s="225"/>
    </row>
    <row r="3080" spans="14:15" ht="12.75" customHeight="1">
      <c r="N3080" s="225"/>
      <c r="O3080" s="225"/>
    </row>
    <row r="3081" spans="14:15" ht="12.75" customHeight="1">
      <c r="N3081" s="225"/>
      <c r="O3081" s="225"/>
    </row>
    <row r="3082" spans="14:15" ht="12.75" customHeight="1">
      <c r="N3082" s="225"/>
      <c r="O3082" s="225"/>
    </row>
    <row r="3083" spans="14:15" ht="12.75" customHeight="1">
      <c r="N3083" s="225"/>
      <c r="O3083" s="225"/>
    </row>
    <row r="3084" spans="14:15" ht="12.75" customHeight="1">
      <c r="N3084" s="225"/>
      <c r="O3084" s="225"/>
    </row>
    <row r="3085" spans="14:15" ht="12.75" customHeight="1">
      <c r="N3085" s="225"/>
      <c r="O3085" s="225"/>
    </row>
    <row r="3086" spans="14:15" ht="12.75" customHeight="1">
      <c r="N3086" s="225"/>
      <c r="O3086" s="225"/>
    </row>
    <row r="3087" spans="14:15" ht="12.75" customHeight="1">
      <c r="N3087" s="225"/>
      <c r="O3087" s="225"/>
    </row>
    <row r="3088" spans="14:15" ht="12.75" customHeight="1">
      <c r="N3088" s="225"/>
      <c r="O3088" s="225"/>
    </row>
    <row r="3089" spans="14:15" ht="12.75" customHeight="1">
      <c r="N3089" s="225"/>
      <c r="O3089" s="225"/>
    </row>
    <row r="3090" spans="14:15" ht="12.75" customHeight="1">
      <c r="N3090" s="225"/>
      <c r="O3090" s="225"/>
    </row>
    <row r="3091" spans="14:15" ht="12.75" customHeight="1">
      <c r="N3091" s="225"/>
      <c r="O3091" s="225"/>
    </row>
    <row r="3092" spans="14:15" ht="12.75" customHeight="1">
      <c r="N3092" s="225"/>
      <c r="O3092" s="225"/>
    </row>
    <row r="3093" spans="14:15" ht="12.75" customHeight="1">
      <c r="N3093" s="225"/>
      <c r="O3093" s="225"/>
    </row>
    <row r="3094" spans="14:15" ht="12.75" customHeight="1">
      <c r="N3094" s="225"/>
      <c r="O3094" s="225"/>
    </row>
    <row r="3095" spans="14:15" ht="12.75" customHeight="1">
      <c r="N3095" s="225"/>
      <c r="O3095" s="225"/>
    </row>
    <row r="3096" spans="14:15" ht="12.75" customHeight="1">
      <c r="N3096" s="225"/>
      <c r="O3096" s="225"/>
    </row>
    <row r="3097" spans="14:15" ht="12.75" customHeight="1">
      <c r="N3097" s="225"/>
      <c r="O3097" s="225"/>
    </row>
    <row r="3098" spans="14:15" ht="12.75" customHeight="1">
      <c r="N3098" s="225"/>
      <c r="O3098" s="225"/>
    </row>
    <row r="3099" spans="14:15" ht="12.75" customHeight="1">
      <c r="N3099" s="225"/>
      <c r="O3099" s="225"/>
    </row>
    <row r="3100" spans="14:15" ht="12.75" customHeight="1">
      <c r="N3100" s="225"/>
      <c r="O3100" s="225"/>
    </row>
    <row r="3101" spans="14:15" ht="12.75" customHeight="1">
      <c r="N3101" s="225"/>
      <c r="O3101" s="225"/>
    </row>
    <row r="3102" spans="14:15" ht="12.75" customHeight="1">
      <c r="N3102" s="225"/>
      <c r="O3102" s="225"/>
    </row>
    <row r="3103" spans="14:15" ht="12.75" customHeight="1">
      <c r="N3103" s="225"/>
      <c r="O3103" s="225"/>
    </row>
    <row r="3104" spans="14:15" ht="12.75" customHeight="1">
      <c r="N3104" s="225"/>
      <c r="O3104" s="225"/>
    </row>
    <row r="3105" spans="14:15" ht="12.75" customHeight="1">
      <c r="N3105" s="225"/>
      <c r="O3105" s="225"/>
    </row>
    <row r="3106" spans="14:15" ht="12.75" customHeight="1">
      <c r="N3106" s="225"/>
      <c r="O3106" s="225"/>
    </row>
    <row r="3107" spans="14:15" ht="12.75" customHeight="1">
      <c r="N3107" s="225"/>
      <c r="O3107" s="225"/>
    </row>
    <row r="3108" spans="14:15" ht="12.75" customHeight="1">
      <c r="N3108" s="225"/>
      <c r="O3108" s="225"/>
    </row>
    <row r="3109" spans="14:15" ht="12.75" customHeight="1">
      <c r="N3109" s="225"/>
      <c r="O3109" s="225"/>
    </row>
    <row r="3110" spans="14:15" ht="12.75" customHeight="1">
      <c r="N3110" s="225"/>
      <c r="O3110" s="225"/>
    </row>
    <row r="3111" spans="14:15" ht="12.75" customHeight="1">
      <c r="N3111" s="225"/>
      <c r="O3111" s="225"/>
    </row>
    <row r="3112" spans="14:15" ht="12.75" customHeight="1">
      <c r="N3112" s="225"/>
      <c r="O3112" s="225"/>
    </row>
    <row r="3113" spans="14:15" ht="12.75" customHeight="1">
      <c r="N3113" s="225"/>
      <c r="O3113" s="225"/>
    </row>
    <row r="3114" spans="14:15" ht="12.75" customHeight="1">
      <c r="N3114" s="225"/>
      <c r="O3114" s="225"/>
    </row>
    <row r="3115" spans="14:15" ht="12.75" customHeight="1">
      <c r="N3115" s="225"/>
      <c r="O3115" s="225"/>
    </row>
    <row r="3116" spans="14:15" ht="12.75" customHeight="1">
      <c r="N3116" s="225"/>
      <c r="O3116" s="225"/>
    </row>
    <row r="3117" spans="14:15" ht="12.75" customHeight="1">
      <c r="N3117" s="225"/>
      <c r="O3117" s="225"/>
    </row>
    <row r="3118" spans="14:15" ht="12.75" customHeight="1">
      <c r="N3118" s="225"/>
      <c r="O3118" s="225"/>
    </row>
    <row r="3119" spans="14:15" ht="12.75" customHeight="1">
      <c r="N3119" s="225"/>
      <c r="O3119" s="225"/>
    </row>
    <row r="3120" spans="14:15" ht="12.75" customHeight="1">
      <c r="N3120" s="225"/>
      <c r="O3120" s="225"/>
    </row>
    <row r="3121" spans="14:15" ht="12.75" customHeight="1">
      <c r="N3121" s="225"/>
      <c r="O3121" s="225"/>
    </row>
    <row r="3122" spans="14:15" ht="12.75" customHeight="1">
      <c r="N3122" s="225"/>
      <c r="O3122" s="225"/>
    </row>
    <row r="3123" spans="14:15" ht="12.75" customHeight="1">
      <c r="N3123" s="225"/>
      <c r="O3123" s="225"/>
    </row>
    <row r="3124" spans="14:15" ht="12.75" customHeight="1">
      <c r="N3124" s="225"/>
      <c r="O3124" s="225"/>
    </row>
    <row r="3125" spans="14:15" ht="12.75" customHeight="1">
      <c r="N3125" s="225"/>
      <c r="O3125" s="225"/>
    </row>
    <row r="3126" spans="14:15" ht="12.75" customHeight="1">
      <c r="N3126" s="225"/>
      <c r="O3126" s="225"/>
    </row>
    <row r="3127" spans="14:15" ht="12.75" customHeight="1">
      <c r="N3127" s="225"/>
      <c r="O3127" s="225"/>
    </row>
    <row r="3128" spans="14:15" ht="12.75" customHeight="1">
      <c r="N3128" s="225"/>
      <c r="O3128" s="225"/>
    </row>
    <row r="3129" spans="14:15" ht="12.75" customHeight="1">
      <c r="N3129" s="225"/>
      <c r="O3129" s="225"/>
    </row>
    <row r="3130" spans="14:15" ht="12.75" customHeight="1">
      <c r="N3130" s="225"/>
      <c r="O3130" s="225"/>
    </row>
    <row r="3131" spans="14:15" ht="12.75" customHeight="1">
      <c r="N3131" s="225"/>
      <c r="O3131" s="225"/>
    </row>
    <row r="3132" spans="14:15" ht="12.75" customHeight="1">
      <c r="N3132" s="225"/>
      <c r="O3132" s="225"/>
    </row>
    <row r="3133" spans="14:15" ht="12.75" customHeight="1">
      <c r="N3133" s="225"/>
      <c r="O3133" s="225"/>
    </row>
    <row r="3134" spans="14:15" ht="12.75" customHeight="1">
      <c r="N3134" s="225"/>
      <c r="O3134" s="225"/>
    </row>
    <row r="3135" spans="14:15" ht="12.75" customHeight="1">
      <c r="N3135" s="225"/>
      <c r="O3135" s="225"/>
    </row>
    <row r="3136" spans="14:15" ht="12.75" customHeight="1">
      <c r="N3136" s="225"/>
      <c r="O3136" s="225"/>
    </row>
    <row r="3137" spans="14:15" ht="12.75" customHeight="1">
      <c r="N3137" s="225"/>
      <c r="O3137" s="225"/>
    </row>
    <row r="3138" spans="14:15" ht="12.75" customHeight="1">
      <c r="N3138" s="225"/>
      <c r="O3138" s="225"/>
    </row>
    <row r="3139" spans="14:15" ht="12.75" customHeight="1">
      <c r="N3139" s="225"/>
      <c r="O3139" s="225"/>
    </row>
    <row r="3140" spans="14:15" ht="12.75" customHeight="1">
      <c r="N3140" s="225"/>
      <c r="O3140" s="225"/>
    </row>
    <row r="3141" spans="14:15" ht="12.75" customHeight="1">
      <c r="N3141" s="225"/>
      <c r="O3141" s="225"/>
    </row>
    <row r="3142" spans="14:15" ht="12.75" customHeight="1">
      <c r="N3142" s="225"/>
      <c r="O3142" s="225"/>
    </row>
    <row r="3143" spans="14:15" ht="12.75" customHeight="1">
      <c r="N3143" s="225"/>
      <c r="O3143" s="225"/>
    </row>
    <row r="3144" spans="14:15" ht="12.75" customHeight="1">
      <c r="N3144" s="225"/>
      <c r="O3144" s="225"/>
    </row>
    <row r="3145" spans="14:15" ht="12.75" customHeight="1">
      <c r="N3145" s="225"/>
      <c r="O3145" s="225"/>
    </row>
    <row r="3146" spans="14:15" ht="12.75" customHeight="1">
      <c r="N3146" s="225"/>
      <c r="O3146" s="225"/>
    </row>
    <row r="3147" spans="14:15" ht="12.75" customHeight="1">
      <c r="N3147" s="225"/>
      <c r="O3147" s="225"/>
    </row>
    <row r="3148" spans="14:15" ht="12.75" customHeight="1">
      <c r="N3148" s="225"/>
      <c r="O3148" s="225"/>
    </row>
    <row r="3149" spans="14:15" ht="12.75" customHeight="1">
      <c r="N3149" s="225"/>
      <c r="O3149" s="225"/>
    </row>
    <row r="3150" spans="14:15" ht="12.75" customHeight="1">
      <c r="N3150" s="225"/>
      <c r="O3150" s="225"/>
    </row>
    <row r="3151" spans="14:15" ht="12.75" customHeight="1">
      <c r="N3151" s="225"/>
      <c r="O3151" s="225"/>
    </row>
    <row r="3152" spans="14:15" ht="12.75" customHeight="1">
      <c r="N3152" s="225"/>
      <c r="O3152" s="225"/>
    </row>
    <row r="3153" spans="14:15" ht="12.75" customHeight="1">
      <c r="N3153" s="225"/>
      <c r="O3153" s="225"/>
    </row>
    <row r="3154" spans="14:15" ht="12.75" customHeight="1">
      <c r="N3154" s="225"/>
      <c r="O3154" s="225"/>
    </row>
    <row r="3155" spans="14:15" ht="12.75" customHeight="1">
      <c r="N3155" s="225"/>
      <c r="O3155" s="225"/>
    </row>
    <row r="3156" spans="14:15" ht="12.75" customHeight="1">
      <c r="N3156" s="225"/>
      <c r="O3156" s="225"/>
    </row>
    <row r="3157" spans="14:15" ht="12.75" customHeight="1">
      <c r="N3157" s="225"/>
      <c r="O3157" s="225"/>
    </row>
    <row r="3158" spans="14:15" ht="12.75" customHeight="1">
      <c r="N3158" s="225"/>
      <c r="O3158" s="225"/>
    </row>
    <row r="3159" spans="14:15" ht="12.75" customHeight="1">
      <c r="N3159" s="225"/>
      <c r="O3159" s="225"/>
    </row>
    <row r="3160" spans="14:15" ht="12.75" customHeight="1">
      <c r="N3160" s="225"/>
      <c r="O3160" s="225"/>
    </row>
    <row r="3161" spans="14:15" ht="12.75" customHeight="1">
      <c r="N3161" s="225"/>
      <c r="O3161" s="225"/>
    </row>
    <row r="3162" spans="14:15" ht="12.75" customHeight="1">
      <c r="N3162" s="225"/>
      <c r="O3162" s="225"/>
    </row>
    <row r="3163" spans="14:15" ht="12.75" customHeight="1">
      <c r="N3163" s="225"/>
      <c r="O3163" s="225"/>
    </row>
    <row r="3164" spans="14:15" ht="12.75" customHeight="1">
      <c r="N3164" s="225"/>
      <c r="O3164" s="225"/>
    </row>
    <row r="3165" spans="14:15" ht="12.75" customHeight="1">
      <c r="N3165" s="225"/>
      <c r="O3165" s="225"/>
    </row>
    <row r="3166" spans="14:15" ht="12.75" customHeight="1">
      <c r="N3166" s="225"/>
      <c r="O3166" s="225"/>
    </row>
    <row r="3167" spans="14:15" ht="12.75" customHeight="1">
      <c r="N3167" s="225"/>
      <c r="O3167" s="225"/>
    </row>
    <row r="3168" spans="14:15" ht="12.75" customHeight="1">
      <c r="N3168" s="225"/>
      <c r="O3168" s="225"/>
    </row>
    <row r="3169" spans="14:15" ht="12.75" customHeight="1">
      <c r="N3169" s="225"/>
      <c r="O3169" s="225"/>
    </row>
    <row r="3170" spans="14:15" ht="12.75" customHeight="1">
      <c r="N3170" s="225"/>
      <c r="O3170" s="225"/>
    </row>
    <row r="3171" spans="14:15" ht="12.75" customHeight="1">
      <c r="N3171" s="225"/>
      <c r="O3171" s="225"/>
    </row>
    <row r="3172" spans="14:15" ht="12.75" customHeight="1">
      <c r="N3172" s="225"/>
      <c r="O3172" s="225"/>
    </row>
    <row r="3173" spans="14:15" ht="12.75" customHeight="1">
      <c r="N3173" s="225"/>
      <c r="O3173" s="225"/>
    </row>
    <row r="3174" spans="14:15" ht="12.75" customHeight="1">
      <c r="N3174" s="225"/>
      <c r="O3174" s="225"/>
    </row>
    <row r="3175" spans="14:15" ht="12.75" customHeight="1">
      <c r="N3175" s="225"/>
      <c r="O3175" s="225"/>
    </row>
    <row r="3176" spans="14:15" ht="12.75" customHeight="1">
      <c r="N3176" s="225"/>
      <c r="O3176" s="225"/>
    </row>
    <row r="3177" spans="14:15" ht="12.75" customHeight="1">
      <c r="N3177" s="225"/>
      <c r="O3177" s="225"/>
    </row>
    <row r="3178" spans="14:15" ht="12.75" customHeight="1">
      <c r="N3178" s="225"/>
      <c r="O3178" s="225"/>
    </row>
    <row r="3179" spans="14:15" ht="12.75" customHeight="1">
      <c r="N3179" s="225"/>
      <c r="O3179" s="225"/>
    </row>
    <row r="3180" spans="14:15" ht="12.75" customHeight="1">
      <c r="N3180" s="225"/>
      <c r="O3180" s="225"/>
    </row>
    <row r="3181" spans="14:15" ht="12.75" customHeight="1">
      <c r="N3181" s="225"/>
      <c r="O3181" s="225"/>
    </row>
    <row r="3182" spans="14:15" ht="12.75" customHeight="1">
      <c r="N3182" s="225"/>
      <c r="O3182" s="225"/>
    </row>
    <row r="3183" spans="14:15" ht="12.75" customHeight="1">
      <c r="N3183" s="225"/>
      <c r="O3183" s="225"/>
    </row>
    <row r="3184" spans="14:15" ht="12.75" customHeight="1">
      <c r="N3184" s="225"/>
      <c r="O3184" s="225"/>
    </row>
    <row r="3185" spans="14:15" ht="12.75" customHeight="1">
      <c r="N3185" s="225"/>
      <c r="O3185" s="225"/>
    </row>
    <row r="3186" spans="14:15" ht="12.75" customHeight="1">
      <c r="N3186" s="225"/>
      <c r="O3186" s="225"/>
    </row>
    <row r="3187" spans="14:15" ht="12.75" customHeight="1">
      <c r="N3187" s="225"/>
      <c r="O3187" s="225"/>
    </row>
    <row r="3188" spans="14:15" ht="12.75" customHeight="1">
      <c r="N3188" s="225"/>
      <c r="O3188" s="225"/>
    </row>
    <row r="3189" spans="14:15" ht="12.75" customHeight="1">
      <c r="N3189" s="225"/>
      <c r="O3189" s="225"/>
    </row>
    <row r="3190" spans="14:15" ht="12.75" customHeight="1">
      <c r="N3190" s="225"/>
      <c r="O3190" s="225"/>
    </row>
    <row r="3191" spans="14:15" ht="12.75" customHeight="1">
      <c r="N3191" s="225"/>
      <c r="O3191" s="225"/>
    </row>
    <row r="3192" spans="14:15" ht="12.75" customHeight="1">
      <c r="N3192" s="225"/>
      <c r="O3192" s="225"/>
    </row>
    <row r="3193" spans="14:15" ht="12.75" customHeight="1">
      <c r="N3193" s="225"/>
      <c r="O3193" s="225"/>
    </row>
    <row r="3194" spans="14:15" ht="12.75" customHeight="1">
      <c r="N3194" s="225"/>
      <c r="O3194" s="225"/>
    </row>
    <row r="3195" spans="14:15" ht="12.75" customHeight="1">
      <c r="N3195" s="225"/>
      <c r="O3195" s="225"/>
    </row>
    <row r="3196" spans="14:15" ht="12.75" customHeight="1">
      <c r="N3196" s="225"/>
      <c r="O3196" s="225"/>
    </row>
    <row r="3197" spans="14:15" ht="12.75" customHeight="1">
      <c r="N3197" s="225"/>
      <c r="O3197" s="225"/>
    </row>
    <row r="3198" spans="14:15" ht="12.75" customHeight="1">
      <c r="N3198" s="225"/>
      <c r="O3198" s="225"/>
    </row>
    <row r="3199" spans="14:15" ht="12.75" customHeight="1">
      <c r="N3199" s="225"/>
      <c r="O3199" s="225"/>
    </row>
    <row r="3200" spans="14:15" ht="12.75" customHeight="1">
      <c r="N3200" s="225"/>
      <c r="O3200" s="225"/>
    </row>
    <row r="3201" spans="14:15" ht="12.75" customHeight="1">
      <c r="N3201" s="225"/>
      <c r="O3201" s="225"/>
    </row>
    <row r="3202" spans="14:15" ht="12.75" customHeight="1">
      <c r="N3202" s="225"/>
      <c r="O3202" s="225"/>
    </row>
    <row r="3203" spans="14:15" ht="12.75" customHeight="1">
      <c r="N3203" s="225"/>
      <c r="O3203" s="225"/>
    </row>
    <row r="3204" spans="14:15" ht="12.75" customHeight="1">
      <c r="N3204" s="225"/>
      <c r="O3204" s="225"/>
    </row>
    <row r="3205" spans="14:15" ht="12.75" customHeight="1">
      <c r="N3205" s="225"/>
      <c r="O3205" s="225"/>
    </row>
    <row r="3206" spans="14:15" ht="12.75" customHeight="1">
      <c r="N3206" s="225"/>
      <c r="O3206" s="225"/>
    </row>
    <row r="3207" spans="14:15" ht="12.75" customHeight="1">
      <c r="N3207" s="225"/>
      <c r="O3207" s="225"/>
    </row>
    <row r="3208" spans="14:15" ht="12.75" customHeight="1">
      <c r="N3208" s="225"/>
      <c r="O3208" s="225"/>
    </row>
    <row r="3209" spans="14:15" ht="12.75" customHeight="1">
      <c r="N3209" s="225"/>
      <c r="O3209" s="225"/>
    </row>
    <row r="3210" spans="14:15" ht="12.75" customHeight="1">
      <c r="N3210" s="225"/>
      <c r="O3210" s="225"/>
    </row>
    <row r="3211" spans="14:15" ht="12.75" customHeight="1">
      <c r="N3211" s="225"/>
      <c r="O3211" s="225"/>
    </row>
    <row r="3212" spans="14:15" ht="12.75" customHeight="1">
      <c r="N3212" s="225"/>
      <c r="O3212" s="225"/>
    </row>
    <row r="3213" spans="14:15" ht="12.75" customHeight="1">
      <c r="N3213" s="225"/>
      <c r="O3213" s="225"/>
    </row>
    <row r="3214" spans="14:15" ht="12.75" customHeight="1">
      <c r="N3214" s="225"/>
      <c r="O3214" s="225"/>
    </row>
    <row r="3215" spans="14:15" ht="12.75" customHeight="1">
      <c r="N3215" s="225"/>
      <c r="O3215" s="225"/>
    </row>
    <row r="3216" spans="14:15" ht="12.75" customHeight="1">
      <c r="N3216" s="225"/>
      <c r="O3216" s="225"/>
    </row>
    <row r="3217" spans="14:15" ht="12.75" customHeight="1">
      <c r="N3217" s="225"/>
      <c r="O3217" s="225"/>
    </row>
    <row r="3218" spans="14:15" ht="12.75" customHeight="1">
      <c r="N3218" s="225"/>
      <c r="O3218" s="225"/>
    </row>
    <row r="3219" spans="14:15" ht="12.75" customHeight="1">
      <c r="N3219" s="225"/>
      <c r="O3219" s="225"/>
    </row>
    <row r="3220" spans="14:15" ht="12.75" customHeight="1">
      <c r="N3220" s="225"/>
      <c r="O3220" s="225"/>
    </row>
    <row r="3221" spans="14:15" ht="12.75" customHeight="1">
      <c r="N3221" s="225"/>
      <c r="O3221" s="225"/>
    </row>
    <row r="3222" spans="14:15" ht="12.75" customHeight="1">
      <c r="N3222" s="225"/>
      <c r="O3222" s="225"/>
    </row>
    <row r="3223" spans="14:15" ht="12.75" customHeight="1">
      <c r="N3223" s="225"/>
      <c r="O3223" s="225"/>
    </row>
    <row r="3224" spans="14:15" ht="12.75" customHeight="1">
      <c r="N3224" s="225"/>
      <c r="O3224" s="225"/>
    </row>
    <row r="3225" spans="14:15" ht="12.75" customHeight="1">
      <c r="N3225" s="225"/>
      <c r="O3225" s="225"/>
    </row>
    <row r="3226" spans="14:15" ht="12.75" customHeight="1">
      <c r="N3226" s="225"/>
      <c r="O3226" s="225"/>
    </row>
    <row r="3227" spans="14:15" ht="12.75" customHeight="1">
      <c r="N3227" s="225"/>
      <c r="O3227" s="225"/>
    </row>
    <row r="3228" spans="14:15" ht="12.75" customHeight="1">
      <c r="N3228" s="225"/>
      <c r="O3228" s="225"/>
    </row>
    <row r="3229" spans="14:15" ht="12.75" customHeight="1">
      <c r="N3229" s="225"/>
      <c r="O3229" s="225"/>
    </row>
    <row r="3230" spans="14:15" ht="12.75" customHeight="1">
      <c r="N3230" s="225"/>
      <c r="O3230" s="225"/>
    </row>
    <row r="3231" spans="14:15" ht="12.75" customHeight="1">
      <c r="N3231" s="225"/>
      <c r="O3231" s="225"/>
    </row>
    <row r="3232" spans="14:15" ht="12.75" customHeight="1">
      <c r="N3232" s="225"/>
      <c r="O3232" s="225"/>
    </row>
    <row r="3233" spans="14:15" ht="12.75" customHeight="1">
      <c r="N3233" s="225"/>
      <c r="O3233" s="225"/>
    </row>
    <row r="3234" spans="14:15" ht="12.75" customHeight="1">
      <c r="N3234" s="225"/>
      <c r="O3234" s="225"/>
    </row>
    <row r="3235" spans="14:15" ht="12.75" customHeight="1">
      <c r="N3235" s="225"/>
      <c r="O3235" s="225"/>
    </row>
    <row r="3236" spans="14:15" ht="12.75" customHeight="1">
      <c r="N3236" s="225"/>
      <c r="O3236" s="225"/>
    </row>
    <row r="3237" spans="14:15" ht="12.75" customHeight="1">
      <c r="N3237" s="225"/>
      <c r="O3237" s="225"/>
    </row>
    <row r="3238" spans="14:15" ht="12.75" customHeight="1">
      <c r="N3238" s="225"/>
      <c r="O3238" s="225"/>
    </row>
    <row r="3239" spans="14:15" ht="12.75" customHeight="1">
      <c r="N3239" s="225"/>
      <c r="O3239" s="225"/>
    </row>
    <row r="3240" spans="14:15" ht="12.75" customHeight="1">
      <c r="N3240" s="225"/>
      <c r="O3240" s="225"/>
    </row>
    <row r="3241" spans="14:15" ht="12.75" customHeight="1">
      <c r="N3241" s="225"/>
      <c r="O3241" s="225"/>
    </row>
    <row r="3242" spans="14:15" ht="12.75" customHeight="1">
      <c r="N3242" s="225"/>
      <c r="O3242" s="225"/>
    </row>
    <row r="3243" spans="14:15" ht="12.75" customHeight="1">
      <c r="N3243" s="225"/>
      <c r="O3243" s="225"/>
    </row>
    <row r="3244" spans="14:15" ht="12.75" customHeight="1">
      <c r="N3244" s="225"/>
      <c r="O3244" s="225"/>
    </row>
    <row r="3245" spans="14:15" ht="12.75" customHeight="1">
      <c r="N3245" s="225"/>
      <c r="O3245" s="225"/>
    </row>
    <row r="3246" spans="14:15" ht="12.75" customHeight="1">
      <c r="N3246" s="225"/>
      <c r="O3246" s="225"/>
    </row>
    <row r="3247" spans="14:15" ht="12.75" customHeight="1">
      <c r="N3247" s="225"/>
      <c r="O3247" s="225"/>
    </row>
    <row r="3248" spans="14:15" ht="12.75" customHeight="1">
      <c r="N3248" s="225"/>
      <c r="O3248" s="225"/>
    </row>
    <row r="3249" spans="14:15" ht="12.75" customHeight="1">
      <c r="N3249" s="225"/>
      <c r="O3249" s="225"/>
    </row>
    <row r="3250" spans="14:15" ht="12.75" customHeight="1">
      <c r="N3250" s="225"/>
      <c r="O3250" s="225"/>
    </row>
    <row r="3251" spans="14:15" ht="12.75" customHeight="1">
      <c r="N3251" s="225"/>
      <c r="O3251" s="225"/>
    </row>
    <row r="3252" spans="14:15" ht="12.75" customHeight="1">
      <c r="N3252" s="225"/>
      <c r="O3252" s="225"/>
    </row>
    <row r="3253" spans="14:15" ht="12.75" customHeight="1">
      <c r="N3253" s="225"/>
      <c r="O3253" s="225"/>
    </row>
    <row r="3254" spans="14:15" ht="12.75" customHeight="1">
      <c r="N3254" s="225"/>
      <c r="O3254" s="225"/>
    </row>
    <row r="3255" spans="14:15" ht="12.75" customHeight="1">
      <c r="N3255" s="225"/>
      <c r="O3255" s="225"/>
    </row>
    <row r="3256" spans="14:15" ht="12.75" customHeight="1">
      <c r="N3256" s="225"/>
      <c r="O3256" s="225"/>
    </row>
    <row r="3257" spans="14:15" ht="12.75" customHeight="1">
      <c r="N3257" s="225"/>
      <c r="O3257" s="225"/>
    </row>
    <row r="3258" spans="14:15" ht="12.75" customHeight="1">
      <c r="N3258" s="225"/>
      <c r="O3258" s="225"/>
    </row>
    <row r="3259" spans="14:15" ht="12.75" customHeight="1">
      <c r="N3259" s="225"/>
      <c r="O3259" s="225"/>
    </row>
    <row r="3260" spans="14:15" ht="12.75" customHeight="1">
      <c r="N3260" s="225"/>
      <c r="O3260" s="225"/>
    </row>
    <row r="3261" spans="14:15" ht="12.75" customHeight="1">
      <c r="N3261" s="225"/>
      <c r="O3261" s="225"/>
    </row>
    <row r="3262" spans="14:15" ht="12.75" customHeight="1">
      <c r="N3262" s="225"/>
      <c r="O3262" s="225"/>
    </row>
    <row r="3263" spans="14:15" ht="12.75" customHeight="1">
      <c r="N3263" s="225"/>
      <c r="O3263" s="225"/>
    </row>
    <row r="3264" spans="14:15" ht="12.75" customHeight="1">
      <c r="N3264" s="225"/>
      <c r="O3264" s="225"/>
    </row>
    <row r="3265" spans="14:15" ht="12.75" customHeight="1">
      <c r="N3265" s="225"/>
      <c r="O3265" s="225"/>
    </row>
    <row r="3266" spans="14:15" ht="12.75" customHeight="1">
      <c r="N3266" s="225"/>
      <c r="O3266" s="225"/>
    </row>
    <row r="3267" spans="14:15" ht="12.75" customHeight="1">
      <c r="N3267" s="225"/>
      <c r="O3267" s="225"/>
    </row>
    <row r="3268" spans="14:15" ht="12.75" customHeight="1">
      <c r="N3268" s="225"/>
      <c r="O3268" s="225"/>
    </row>
    <row r="3269" spans="14:15" ht="12.75" customHeight="1">
      <c r="N3269" s="225"/>
      <c r="O3269" s="225"/>
    </row>
    <row r="3270" spans="14:15" ht="12.75" customHeight="1">
      <c r="N3270" s="225"/>
      <c r="O3270" s="225"/>
    </row>
    <row r="3271" spans="14:15" ht="12.75" customHeight="1">
      <c r="N3271" s="225"/>
      <c r="O3271" s="225"/>
    </row>
    <row r="3272" spans="14:15" ht="12.75" customHeight="1">
      <c r="N3272" s="225"/>
      <c r="O3272" s="225"/>
    </row>
    <row r="3273" spans="14:15" ht="12.75" customHeight="1">
      <c r="N3273" s="225"/>
      <c r="O3273" s="225"/>
    </row>
    <row r="3274" spans="14:15" ht="12.75" customHeight="1">
      <c r="N3274" s="225"/>
      <c r="O3274" s="225"/>
    </row>
    <row r="3275" spans="14:15" ht="12.75" customHeight="1">
      <c r="N3275" s="225"/>
      <c r="O3275" s="225"/>
    </row>
    <row r="3276" spans="14:15" ht="12.75" customHeight="1">
      <c r="N3276" s="225"/>
      <c r="O3276" s="225"/>
    </row>
    <row r="3277" spans="14:15" ht="12.75" customHeight="1">
      <c r="N3277" s="225"/>
      <c r="O3277" s="225"/>
    </row>
    <row r="3278" spans="14:15" ht="12.75" customHeight="1">
      <c r="N3278" s="225"/>
      <c r="O3278" s="225"/>
    </row>
    <row r="3279" spans="14:15" ht="12.75" customHeight="1">
      <c r="N3279" s="225"/>
      <c r="O3279" s="225"/>
    </row>
    <row r="3280" spans="14:15" ht="12.75" customHeight="1">
      <c r="N3280" s="225"/>
      <c r="O3280" s="225"/>
    </row>
    <row r="3281" spans="14:15" ht="12.75" customHeight="1">
      <c r="N3281" s="225"/>
      <c r="O3281" s="225"/>
    </row>
    <row r="3282" spans="14:15" ht="12.75" customHeight="1">
      <c r="N3282" s="225"/>
      <c r="O3282" s="225"/>
    </row>
    <row r="3283" spans="14:15" ht="12.75" customHeight="1">
      <c r="N3283" s="225"/>
      <c r="O3283" s="225"/>
    </row>
    <row r="3284" spans="14:15" ht="12.75" customHeight="1">
      <c r="N3284" s="225"/>
      <c r="O3284" s="225"/>
    </row>
    <row r="3285" spans="14:15" ht="12.75" customHeight="1">
      <c r="N3285" s="225"/>
      <c r="O3285" s="225"/>
    </row>
    <row r="3286" spans="14:15" ht="12.75" customHeight="1">
      <c r="N3286" s="225"/>
      <c r="O3286" s="225"/>
    </row>
    <row r="3287" spans="14:15" ht="12.75" customHeight="1">
      <c r="N3287" s="225"/>
      <c r="O3287" s="225"/>
    </row>
    <row r="3288" spans="14:15" ht="12.75" customHeight="1">
      <c r="N3288" s="225"/>
      <c r="O3288" s="225"/>
    </row>
    <row r="3289" spans="14:15" ht="12.75" customHeight="1">
      <c r="N3289" s="225"/>
      <c r="O3289" s="225"/>
    </row>
    <row r="3290" spans="14:15" ht="12.75" customHeight="1">
      <c r="N3290" s="225"/>
      <c r="O3290" s="225"/>
    </row>
    <row r="3291" spans="14:15" ht="12.75" customHeight="1">
      <c r="N3291" s="225"/>
      <c r="O3291" s="225"/>
    </row>
    <row r="3292" spans="14:15" ht="12.75" customHeight="1">
      <c r="N3292" s="225"/>
      <c r="O3292" s="225"/>
    </row>
    <row r="3293" spans="14:15" ht="12.75" customHeight="1">
      <c r="N3293" s="225"/>
      <c r="O3293" s="225"/>
    </row>
    <row r="3294" spans="14:15" ht="12.75" customHeight="1">
      <c r="N3294" s="225"/>
      <c r="O3294" s="225"/>
    </row>
    <row r="3295" spans="14:15" ht="12.75" customHeight="1">
      <c r="N3295" s="225"/>
      <c r="O3295" s="225"/>
    </row>
    <row r="3296" spans="14:15" ht="12.75" customHeight="1">
      <c r="N3296" s="225"/>
      <c r="O3296" s="225"/>
    </row>
    <row r="3297" spans="14:15" ht="12.75" customHeight="1">
      <c r="N3297" s="225"/>
      <c r="O3297" s="225"/>
    </row>
    <row r="3298" spans="14:15" ht="12.75" customHeight="1">
      <c r="N3298" s="225"/>
      <c r="O3298" s="225"/>
    </row>
    <row r="3299" spans="14:15" ht="12.75" customHeight="1">
      <c r="N3299" s="225"/>
      <c r="O3299" s="225"/>
    </row>
    <row r="3300" spans="14:15" ht="12.75" customHeight="1">
      <c r="N3300" s="225"/>
      <c r="O3300" s="225"/>
    </row>
    <row r="3301" spans="14:15" ht="12.75" customHeight="1">
      <c r="N3301" s="225"/>
      <c r="O3301" s="225"/>
    </row>
    <row r="3302" spans="14:15" ht="12.75" customHeight="1">
      <c r="N3302" s="225"/>
      <c r="O3302" s="225"/>
    </row>
    <row r="3303" spans="14:15" ht="12.75" customHeight="1">
      <c r="N3303" s="225"/>
      <c r="O3303" s="225"/>
    </row>
    <row r="3304" spans="14:15" ht="12.75" customHeight="1">
      <c r="N3304" s="225"/>
      <c r="O3304" s="225"/>
    </row>
    <row r="3305" spans="14:15" ht="12.75" customHeight="1">
      <c r="N3305" s="225"/>
      <c r="O3305" s="225"/>
    </row>
    <row r="3306" spans="14:15" ht="12.75" customHeight="1">
      <c r="N3306" s="225"/>
      <c r="O3306" s="225"/>
    </row>
    <row r="3307" spans="14:15" ht="12.75" customHeight="1">
      <c r="N3307" s="225"/>
      <c r="O3307" s="225"/>
    </row>
    <row r="3308" spans="14:15" ht="12.75" customHeight="1">
      <c r="N3308" s="225"/>
      <c r="O3308" s="225"/>
    </row>
    <row r="3309" spans="14:15" ht="12.75" customHeight="1">
      <c r="N3309" s="225"/>
      <c r="O3309" s="225"/>
    </row>
    <row r="3310" spans="14:15" ht="12.75" customHeight="1">
      <c r="N3310" s="225"/>
      <c r="O3310" s="225"/>
    </row>
    <row r="3311" spans="14:15" ht="12.75" customHeight="1">
      <c r="N3311" s="225"/>
      <c r="O3311" s="225"/>
    </row>
    <row r="3312" spans="14:15" ht="12.75" customHeight="1">
      <c r="N3312" s="225"/>
      <c r="O3312" s="225"/>
    </row>
    <row r="3313" spans="14:15" ht="12.75" customHeight="1">
      <c r="N3313" s="225"/>
      <c r="O3313" s="225"/>
    </row>
    <row r="3314" spans="14:15" ht="12.75" customHeight="1">
      <c r="N3314" s="225"/>
      <c r="O3314" s="225"/>
    </row>
    <row r="3315" spans="14:15" ht="12.75" customHeight="1">
      <c r="N3315" s="225"/>
      <c r="O3315" s="225"/>
    </row>
    <row r="3316" spans="14:15" ht="12.75" customHeight="1">
      <c r="N3316" s="225"/>
      <c r="O3316" s="225"/>
    </row>
    <row r="3317" spans="14:15" ht="12.75" customHeight="1">
      <c r="N3317" s="225"/>
      <c r="O3317" s="225"/>
    </row>
    <row r="3318" spans="14:15" ht="12.75" customHeight="1">
      <c r="N3318" s="225"/>
      <c r="O3318" s="225"/>
    </row>
    <row r="3319" spans="14:15" ht="12.75" customHeight="1">
      <c r="N3319" s="225"/>
      <c r="O3319" s="225"/>
    </row>
    <row r="3320" spans="14:15" ht="12.75" customHeight="1">
      <c r="N3320" s="225"/>
      <c r="O3320" s="225"/>
    </row>
    <row r="3321" spans="14:15" ht="12.75" customHeight="1">
      <c r="N3321" s="225"/>
      <c r="O3321" s="225"/>
    </row>
    <row r="3322" spans="14:15" ht="12.75" customHeight="1">
      <c r="N3322" s="225"/>
      <c r="O3322" s="225"/>
    </row>
    <row r="3323" spans="14:15" ht="12.75" customHeight="1">
      <c r="N3323" s="225"/>
      <c r="O3323" s="225"/>
    </row>
    <row r="3324" spans="14:15" ht="12.75" customHeight="1">
      <c r="N3324" s="225"/>
      <c r="O3324" s="225"/>
    </row>
    <row r="3325" spans="14:15" ht="12.75" customHeight="1">
      <c r="N3325" s="225"/>
      <c r="O3325" s="225"/>
    </row>
    <row r="3326" spans="14:15" ht="12.75" customHeight="1">
      <c r="N3326" s="225"/>
      <c r="O3326" s="225"/>
    </row>
    <row r="3327" spans="14:15" ht="12.75" customHeight="1">
      <c r="N3327" s="225"/>
      <c r="O3327" s="225"/>
    </row>
    <row r="3328" spans="14:15" ht="12.75" customHeight="1">
      <c r="N3328" s="225"/>
      <c r="O3328" s="225"/>
    </row>
    <row r="3329" spans="14:15" ht="12.75" customHeight="1">
      <c r="N3329" s="225"/>
      <c r="O3329" s="225"/>
    </row>
    <row r="3330" spans="14:15" ht="12.75" customHeight="1">
      <c r="N3330" s="225"/>
      <c r="O3330" s="225"/>
    </row>
    <row r="3331" spans="14:15" ht="12.75" customHeight="1">
      <c r="N3331" s="225"/>
      <c r="O3331" s="225"/>
    </row>
    <row r="3332" spans="14:15" ht="12.75" customHeight="1">
      <c r="N3332" s="225"/>
      <c r="O3332" s="225"/>
    </row>
    <row r="3333" spans="14:15" ht="12.75" customHeight="1">
      <c r="N3333" s="225"/>
      <c r="O3333" s="225"/>
    </row>
    <row r="3334" spans="14:15" ht="12.75" customHeight="1">
      <c r="N3334" s="225"/>
      <c r="O3334" s="225"/>
    </row>
    <row r="3335" spans="14:15" ht="12.75" customHeight="1">
      <c r="N3335" s="225"/>
      <c r="O3335" s="225"/>
    </row>
    <row r="3336" spans="14:15" ht="12.75" customHeight="1">
      <c r="N3336" s="225"/>
      <c r="O3336" s="225"/>
    </row>
    <row r="3337" spans="14:15" ht="12.75" customHeight="1">
      <c r="N3337" s="225"/>
      <c r="O3337" s="225"/>
    </row>
    <row r="3338" spans="14:15" ht="12.75" customHeight="1">
      <c r="N3338" s="225"/>
      <c r="O3338" s="225"/>
    </row>
    <row r="3339" spans="14:15" ht="12.75" customHeight="1">
      <c r="N3339" s="225"/>
      <c r="O3339" s="225"/>
    </row>
    <row r="3340" spans="14:15" ht="12.75" customHeight="1">
      <c r="N3340" s="225"/>
      <c r="O3340" s="225"/>
    </row>
    <row r="3341" spans="14:15" ht="12.75" customHeight="1">
      <c r="N3341" s="225"/>
      <c r="O3341" s="225"/>
    </row>
    <row r="3342" spans="14:15" ht="12.75" customHeight="1">
      <c r="N3342" s="225"/>
      <c r="O3342" s="225"/>
    </row>
    <row r="3343" spans="14:15" ht="12.75" customHeight="1">
      <c r="N3343" s="225"/>
      <c r="O3343" s="225"/>
    </row>
    <row r="3344" spans="14:15" ht="12.75" customHeight="1">
      <c r="N3344" s="225"/>
      <c r="O3344" s="225"/>
    </row>
    <row r="3345" spans="14:15" ht="12.75" customHeight="1">
      <c r="N3345" s="225"/>
      <c r="O3345" s="225"/>
    </row>
    <row r="3346" spans="14:15" ht="12.75" customHeight="1">
      <c r="N3346" s="225"/>
      <c r="O3346" s="225"/>
    </row>
    <row r="3347" spans="14:15" ht="12.75" customHeight="1">
      <c r="N3347" s="225"/>
      <c r="O3347" s="225"/>
    </row>
    <row r="3348" spans="14:15" ht="12.75" customHeight="1">
      <c r="N3348" s="225"/>
      <c r="O3348" s="225"/>
    </row>
    <row r="3349" spans="14:15" ht="12.75" customHeight="1">
      <c r="N3349" s="225"/>
      <c r="O3349" s="225"/>
    </row>
    <row r="3350" spans="14:15" ht="12.75" customHeight="1">
      <c r="N3350" s="225"/>
      <c r="O3350" s="225"/>
    </row>
    <row r="3351" spans="14:15" ht="12.75" customHeight="1">
      <c r="N3351" s="225"/>
      <c r="O3351" s="225"/>
    </row>
    <row r="3352" spans="14:15" ht="12.75" customHeight="1">
      <c r="N3352" s="225"/>
      <c r="O3352" s="225"/>
    </row>
    <row r="3353" spans="14:15" ht="12.75" customHeight="1">
      <c r="N3353" s="225"/>
      <c r="O3353" s="225"/>
    </row>
    <row r="3354" spans="14:15" ht="12.75" customHeight="1">
      <c r="N3354" s="225"/>
      <c r="O3354" s="225"/>
    </row>
    <row r="3355" spans="14:15" ht="12.75" customHeight="1">
      <c r="N3355" s="225"/>
      <c r="O3355" s="225"/>
    </row>
    <row r="3356" spans="14:15" ht="12.75" customHeight="1">
      <c r="N3356" s="225"/>
      <c r="O3356" s="225"/>
    </row>
    <row r="3357" spans="14:15" ht="12.75" customHeight="1">
      <c r="N3357" s="225"/>
      <c r="O3357" s="225"/>
    </row>
    <row r="3358" spans="14:15" ht="12.75" customHeight="1">
      <c r="N3358" s="225"/>
      <c r="O3358" s="225"/>
    </row>
    <row r="3359" spans="14:15" ht="12.75" customHeight="1">
      <c r="N3359" s="225"/>
      <c r="O3359" s="225"/>
    </row>
    <row r="3360" spans="14:15" ht="12.75" customHeight="1">
      <c r="N3360" s="225"/>
      <c r="O3360" s="225"/>
    </row>
    <row r="3361" spans="14:15" ht="12.75" customHeight="1">
      <c r="N3361" s="225"/>
      <c r="O3361" s="225"/>
    </row>
    <row r="3362" spans="14:15" ht="12.75" customHeight="1">
      <c r="N3362" s="225"/>
      <c r="O3362" s="225"/>
    </row>
    <row r="3363" spans="14:15" ht="12.75" customHeight="1">
      <c r="N3363" s="225"/>
      <c r="O3363" s="225"/>
    </row>
    <row r="3364" spans="14:15" ht="12.75" customHeight="1">
      <c r="N3364" s="225"/>
      <c r="O3364" s="225"/>
    </row>
    <row r="3365" spans="14:15" ht="12.75" customHeight="1">
      <c r="N3365" s="225"/>
      <c r="O3365" s="225"/>
    </row>
    <row r="3366" spans="14:15" ht="12.75" customHeight="1">
      <c r="N3366" s="225"/>
      <c r="O3366" s="225"/>
    </row>
    <row r="3367" spans="14:15" ht="12.75" customHeight="1">
      <c r="N3367" s="225"/>
      <c r="O3367" s="225"/>
    </row>
    <row r="3368" spans="14:15" ht="12.75" customHeight="1">
      <c r="N3368" s="225"/>
      <c r="O3368" s="225"/>
    </row>
    <row r="3369" spans="14:15" ht="12.75" customHeight="1">
      <c r="N3369" s="225"/>
      <c r="O3369" s="225"/>
    </row>
    <row r="3370" spans="14:15" ht="12.75" customHeight="1">
      <c r="N3370" s="225"/>
      <c r="O3370" s="225"/>
    </row>
    <row r="3371" spans="14:15" ht="12.75" customHeight="1">
      <c r="N3371" s="225"/>
      <c r="O3371" s="225"/>
    </row>
    <row r="3372" spans="14:15" ht="12.75" customHeight="1">
      <c r="N3372" s="225"/>
      <c r="O3372" s="225"/>
    </row>
    <row r="3373" spans="14:15" ht="12.75" customHeight="1">
      <c r="N3373" s="225"/>
      <c r="O3373" s="225"/>
    </row>
    <row r="3374" spans="14:15" ht="12.75" customHeight="1">
      <c r="N3374" s="225"/>
      <c r="O3374" s="225"/>
    </row>
    <row r="3375" spans="14:15" ht="12.75" customHeight="1">
      <c r="N3375" s="225"/>
      <c r="O3375" s="225"/>
    </row>
    <row r="3376" spans="14:15" ht="12.75" customHeight="1">
      <c r="N3376" s="225"/>
      <c r="O3376" s="225"/>
    </row>
    <row r="3377" spans="14:15" ht="12.75" customHeight="1">
      <c r="N3377" s="225"/>
      <c r="O3377" s="225"/>
    </row>
    <row r="3378" spans="14:15" ht="12.75" customHeight="1">
      <c r="N3378" s="225"/>
      <c r="O3378" s="225"/>
    </row>
    <row r="3379" spans="14:15" ht="12.75" customHeight="1">
      <c r="N3379" s="225"/>
      <c r="O3379" s="225"/>
    </row>
    <row r="3380" spans="14:15" ht="12.75" customHeight="1">
      <c r="N3380" s="225"/>
      <c r="O3380" s="225"/>
    </row>
    <row r="3381" spans="14:15" ht="12.75" customHeight="1">
      <c r="N3381" s="225"/>
      <c r="O3381" s="225"/>
    </row>
    <row r="3382" spans="14:15" ht="12.75" customHeight="1">
      <c r="N3382" s="225"/>
      <c r="O3382" s="225"/>
    </row>
    <row r="3383" spans="14:15" ht="12.75" customHeight="1">
      <c r="N3383" s="225"/>
      <c r="O3383" s="225"/>
    </row>
    <row r="3384" spans="14:15" ht="12.75" customHeight="1">
      <c r="N3384" s="225"/>
      <c r="O3384" s="225"/>
    </row>
    <row r="3385" spans="14:15" ht="12.75" customHeight="1">
      <c r="N3385" s="225"/>
      <c r="O3385" s="225"/>
    </row>
    <row r="3386" spans="14:15" ht="12.75" customHeight="1">
      <c r="N3386" s="225"/>
      <c r="O3386" s="225"/>
    </row>
    <row r="3387" spans="14:15" ht="12.75" customHeight="1">
      <c r="N3387" s="225"/>
      <c r="O3387" s="225"/>
    </row>
    <row r="3388" spans="14:15" ht="12.75" customHeight="1">
      <c r="N3388" s="225"/>
      <c r="O3388" s="225"/>
    </row>
    <row r="3389" spans="14:15" ht="12.75" customHeight="1">
      <c r="N3389" s="225"/>
      <c r="O3389" s="225"/>
    </row>
    <row r="3390" spans="14:15" ht="12.75" customHeight="1">
      <c r="N3390" s="225"/>
      <c r="O3390" s="225"/>
    </row>
    <row r="3391" spans="14:15" ht="12.75" customHeight="1">
      <c r="N3391" s="225"/>
      <c r="O3391" s="225"/>
    </row>
    <row r="3392" spans="14:15" ht="12.75" customHeight="1">
      <c r="N3392" s="225"/>
      <c r="O3392" s="225"/>
    </row>
    <row r="3393" spans="14:15" ht="12.75" customHeight="1">
      <c r="N3393" s="225"/>
      <c r="O3393" s="225"/>
    </row>
    <row r="3394" spans="14:15" ht="12.75" customHeight="1">
      <c r="N3394" s="225"/>
      <c r="O3394" s="225"/>
    </row>
    <row r="3395" spans="14:15" ht="12.75" customHeight="1">
      <c r="N3395" s="225"/>
      <c r="O3395" s="225"/>
    </row>
    <row r="3396" spans="14:15" ht="12.75" customHeight="1">
      <c r="N3396" s="225"/>
      <c r="O3396" s="225"/>
    </row>
    <row r="3397" spans="14:15" ht="12.75" customHeight="1">
      <c r="N3397" s="225"/>
      <c r="O3397" s="225"/>
    </row>
    <row r="3398" spans="14:15" ht="12.75" customHeight="1">
      <c r="N3398" s="225"/>
      <c r="O3398" s="225"/>
    </row>
    <row r="3399" spans="14:15" ht="12.75" customHeight="1">
      <c r="N3399" s="225"/>
      <c r="O3399" s="225"/>
    </row>
    <row r="3400" spans="14:15" ht="12.75" customHeight="1">
      <c r="N3400" s="225"/>
      <c r="O3400" s="225"/>
    </row>
    <row r="3401" spans="14:15" ht="12.75" customHeight="1">
      <c r="N3401" s="225"/>
      <c r="O3401" s="225"/>
    </row>
    <row r="3402" spans="14:15" ht="12.75" customHeight="1">
      <c r="N3402" s="225"/>
      <c r="O3402" s="225"/>
    </row>
    <row r="3403" spans="14:15" ht="12.75" customHeight="1">
      <c r="N3403" s="225"/>
      <c r="O3403" s="225"/>
    </row>
    <row r="3404" spans="14:15" ht="12.75" customHeight="1">
      <c r="N3404" s="225"/>
      <c r="O3404" s="225"/>
    </row>
    <row r="3405" spans="14:15" ht="12.75" customHeight="1">
      <c r="N3405" s="225"/>
      <c r="O3405" s="225"/>
    </row>
    <row r="3406" spans="14:15" ht="12.75" customHeight="1">
      <c r="N3406" s="225"/>
      <c r="O3406" s="225"/>
    </row>
    <row r="3407" spans="14:15" ht="12.75" customHeight="1">
      <c r="N3407" s="225"/>
      <c r="O3407" s="225"/>
    </row>
    <row r="3408" spans="14:15" ht="12.75" customHeight="1">
      <c r="N3408" s="225"/>
      <c r="O3408" s="225"/>
    </row>
    <row r="3409" spans="14:15" ht="12.75" customHeight="1">
      <c r="N3409" s="225"/>
      <c r="O3409" s="225"/>
    </row>
    <row r="3410" spans="14:15" ht="12.75" customHeight="1">
      <c r="N3410" s="225"/>
      <c r="O3410" s="225"/>
    </row>
    <row r="3411" spans="14:15" ht="12.75" customHeight="1">
      <c r="N3411" s="225"/>
      <c r="O3411" s="225"/>
    </row>
    <row r="3412" spans="14:15" ht="12.75" customHeight="1">
      <c r="N3412" s="225"/>
      <c r="O3412" s="225"/>
    </row>
    <row r="3413" spans="14:15" ht="12.75" customHeight="1">
      <c r="N3413" s="225"/>
      <c r="O3413" s="225"/>
    </row>
    <row r="3414" spans="14:15" ht="12.75" customHeight="1">
      <c r="N3414" s="225"/>
      <c r="O3414" s="225"/>
    </row>
    <row r="3415" spans="14:15" ht="12.75" customHeight="1">
      <c r="N3415" s="225"/>
      <c r="O3415" s="225"/>
    </row>
    <row r="3416" spans="14:15" ht="12.75" customHeight="1">
      <c r="N3416" s="225"/>
      <c r="O3416" s="225"/>
    </row>
    <row r="3417" spans="14:15" ht="12.75" customHeight="1">
      <c r="N3417" s="225"/>
      <c r="O3417" s="225"/>
    </row>
    <row r="3418" spans="14:15" ht="12.75" customHeight="1">
      <c r="N3418" s="225"/>
      <c r="O3418" s="225"/>
    </row>
    <row r="3419" spans="14:15" ht="12.75" customHeight="1">
      <c r="N3419" s="225"/>
      <c r="O3419" s="225"/>
    </row>
    <row r="3420" spans="14:15" ht="12.75" customHeight="1">
      <c r="N3420" s="225"/>
      <c r="O3420" s="225"/>
    </row>
    <row r="3421" spans="14:15" ht="12.75" customHeight="1">
      <c r="N3421" s="225"/>
      <c r="O3421" s="225"/>
    </row>
    <row r="3422" spans="14:15" ht="12.75" customHeight="1">
      <c r="N3422" s="225"/>
      <c r="O3422" s="225"/>
    </row>
    <row r="3423" spans="14:15" ht="12.75" customHeight="1">
      <c r="N3423" s="225"/>
      <c r="O3423" s="225"/>
    </row>
    <row r="3424" spans="14:15" ht="12.75" customHeight="1">
      <c r="N3424" s="225"/>
      <c r="O3424" s="225"/>
    </row>
    <row r="3425" spans="14:15" ht="12.75" customHeight="1">
      <c r="N3425" s="225"/>
      <c r="O3425" s="225"/>
    </row>
    <row r="3426" spans="14:15" ht="12.75" customHeight="1">
      <c r="N3426" s="225"/>
      <c r="O3426" s="225"/>
    </row>
    <row r="3427" spans="14:15" ht="12.75" customHeight="1">
      <c r="N3427" s="225"/>
      <c r="O3427" s="225"/>
    </row>
    <row r="3428" spans="14:15" ht="12.75" customHeight="1">
      <c r="N3428" s="225"/>
      <c r="O3428" s="225"/>
    </row>
    <row r="3429" spans="14:15" ht="12.75" customHeight="1">
      <c r="N3429" s="225"/>
      <c r="O3429" s="225"/>
    </row>
    <row r="3430" spans="14:15" ht="12.75" customHeight="1">
      <c r="N3430" s="225"/>
      <c r="O3430" s="225"/>
    </row>
    <row r="3431" spans="14:15" ht="12.75" customHeight="1">
      <c r="N3431" s="225"/>
      <c r="O3431" s="225"/>
    </row>
    <row r="3432" spans="14:15" ht="12.75" customHeight="1">
      <c r="N3432" s="225"/>
      <c r="O3432" s="225"/>
    </row>
    <row r="3433" spans="14:15" ht="12.75" customHeight="1">
      <c r="N3433" s="225"/>
      <c r="O3433" s="225"/>
    </row>
    <row r="3434" spans="14:15" ht="12.75" customHeight="1">
      <c r="N3434" s="225"/>
      <c r="O3434" s="225"/>
    </row>
    <row r="3435" spans="14:15" ht="12.75" customHeight="1">
      <c r="N3435" s="225"/>
      <c r="O3435" s="225"/>
    </row>
    <row r="3436" spans="14:15" ht="12.75" customHeight="1">
      <c r="N3436" s="225"/>
      <c r="O3436" s="225"/>
    </row>
    <row r="3437" spans="14:15" ht="12.75" customHeight="1">
      <c r="N3437" s="225"/>
      <c r="O3437" s="225"/>
    </row>
    <row r="3438" spans="14:15" ht="12.75" customHeight="1">
      <c r="N3438" s="225"/>
      <c r="O3438" s="225"/>
    </row>
    <row r="3439" spans="14:15" ht="12.75" customHeight="1">
      <c r="N3439" s="225"/>
      <c r="O3439" s="225"/>
    </row>
    <row r="3440" spans="14:15" ht="12.75" customHeight="1">
      <c r="N3440" s="225"/>
      <c r="O3440" s="225"/>
    </row>
    <row r="3441" spans="14:15" ht="12.75" customHeight="1">
      <c r="N3441" s="225"/>
      <c r="O3441" s="225"/>
    </row>
    <row r="3442" spans="14:15" ht="12.75" customHeight="1">
      <c r="N3442" s="225"/>
      <c r="O3442" s="225"/>
    </row>
    <row r="3443" spans="14:15" ht="12.75" customHeight="1">
      <c r="N3443" s="225"/>
      <c r="O3443" s="225"/>
    </row>
    <row r="3444" spans="14:15" ht="12.75" customHeight="1">
      <c r="N3444" s="225"/>
      <c r="O3444" s="225"/>
    </row>
    <row r="3445" spans="14:15" ht="12.75" customHeight="1">
      <c r="N3445" s="225"/>
      <c r="O3445" s="225"/>
    </row>
    <row r="3446" spans="14:15" ht="12.75" customHeight="1">
      <c r="N3446" s="225"/>
      <c r="O3446" s="225"/>
    </row>
    <row r="3447" spans="14:15" ht="12.75" customHeight="1">
      <c r="N3447" s="225"/>
      <c r="O3447" s="225"/>
    </row>
    <row r="3448" spans="14:15" ht="12.75" customHeight="1">
      <c r="N3448" s="225"/>
      <c r="O3448" s="225"/>
    </row>
    <row r="3449" spans="14:15" ht="12.75" customHeight="1">
      <c r="N3449" s="225"/>
      <c r="O3449" s="225"/>
    </row>
    <row r="3450" spans="14:15" ht="12.75" customHeight="1">
      <c r="N3450" s="225"/>
      <c r="O3450" s="225"/>
    </row>
    <row r="3451" spans="14:15" ht="12.75" customHeight="1">
      <c r="N3451" s="225"/>
      <c r="O3451" s="225"/>
    </row>
    <row r="3452" spans="14:15" ht="12.75" customHeight="1">
      <c r="N3452" s="225"/>
      <c r="O3452" s="225"/>
    </row>
    <row r="3453" spans="14:15" ht="12.75" customHeight="1">
      <c r="N3453" s="225"/>
      <c r="O3453" s="225"/>
    </row>
    <row r="3454" spans="14:15" ht="12.75" customHeight="1">
      <c r="N3454" s="225"/>
      <c r="O3454" s="225"/>
    </row>
    <row r="3455" spans="14:15" ht="12.75" customHeight="1">
      <c r="N3455" s="225"/>
      <c r="O3455" s="225"/>
    </row>
    <row r="3456" spans="14:15" ht="12.75" customHeight="1">
      <c r="N3456" s="225"/>
      <c r="O3456" s="225"/>
    </row>
    <row r="3457" spans="14:15" ht="12.75" customHeight="1">
      <c r="N3457" s="225"/>
      <c r="O3457" s="225"/>
    </row>
    <row r="3458" spans="14:15" ht="12.75" customHeight="1">
      <c r="N3458" s="225"/>
      <c r="O3458" s="225"/>
    </row>
    <row r="3459" spans="14:15" ht="12.75" customHeight="1">
      <c r="N3459" s="225"/>
      <c r="O3459" s="225"/>
    </row>
    <row r="3460" spans="14:15" ht="12.75" customHeight="1">
      <c r="N3460" s="225"/>
      <c r="O3460" s="225"/>
    </row>
    <row r="3461" spans="14:15" ht="12.75" customHeight="1">
      <c r="N3461" s="225"/>
      <c r="O3461" s="225"/>
    </row>
    <row r="3462" spans="14:15" ht="12.75" customHeight="1">
      <c r="N3462" s="225"/>
      <c r="O3462" s="225"/>
    </row>
    <row r="3463" spans="14:15" ht="12.75" customHeight="1">
      <c r="N3463" s="225"/>
      <c r="O3463" s="225"/>
    </row>
    <row r="3464" spans="14:15" ht="12.75" customHeight="1">
      <c r="N3464" s="225"/>
      <c r="O3464" s="225"/>
    </row>
    <row r="3465" spans="14:15" ht="12.75" customHeight="1">
      <c r="N3465" s="225"/>
      <c r="O3465" s="225"/>
    </row>
    <row r="3466" spans="14:15" ht="12.75" customHeight="1">
      <c r="N3466" s="225"/>
      <c r="O3466" s="225"/>
    </row>
    <row r="3467" spans="14:15" ht="12.75" customHeight="1">
      <c r="N3467" s="225"/>
      <c r="O3467" s="225"/>
    </row>
    <row r="3468" spans="14:15" ht="12.75" customHeight="1">
      <c r="N3468" s="225"/>
      <c r="O3468" s="225"/>
    </row>
    <row r="3469" spans="14:15" ht="12.75" customHeight="1">
      <c r="N3469" s="225"/>
      <c r="O3469" s="225"/>
    </row>
    <row r="3470" spans="14:15" ht="12.75" customHeight="1">
      <c r="N3470" s="225"/>
      <c r="O3470" s="225"/>
    </row>
    <row r="3471" spans="14:15" ht="12.75" customHeight="1">
      <c r="N3471" s="225"/>
      <c r="O3471" s="225"/>
    </row>
    <row r="3472" spans="14:15" ht="12.75" customHeight="1">
      <c r="N3472" s="225"/>
      <c r="O3472" s="225"/>
    </row>
    <row r="3473" spans="14:15" ht="12.75" customHeight="1">
      <c r="N3473" s="225"/>
      <c r="O3473" s="225"/>
    </row>
    <row r="3474" spans="14:15" ht="12.75" customHeight="1">
      <c r="N3474" s="225"/>
      <c r="O3474" s="225"/>
    </row>
    <row r="3475" spans="14:15" ht="12.75" customHeight="1">
      <c r="N3475" s="225"/>
      <c r="O3475" s="225"/>
    </row>
    <row r="3476" spans="14:15" ht="12.75" customHeight="1">
      <c r="N3476" s="225"/>
      <c r="O3476" s="225"/>
    </row>
    <row r="3477" spans="14:15" ht="12.75" customHeight="1">
      <c r="N3477" s="225"/>
      <c r="O3477" s="225"/>
    </row>
    <row r="3478" spans="14:15" ht="12.75" customHeight="1">
      <c r="N3478" s="225"/>
      <c r="O3478" s="225"/>
    </row>
    <row r="3479" spans="14:15" ht="12.75" customHeight="1">
      <c r="N3479" s="225"/>
      <c r="O3479" s="225"/>
    </row>
    <row r="3480" spans="14:15" ht="12.75" customHeight="1">
      <c r="N3480" s="225"/>
      <c r="O3480" s="225"/>
    </row>
    <row r="3481" spans="14:15" ht="12.75" customHeight="1">
      <c r="N3481" s="225"/>
      <c r="O3481" s="225"/>
    </row>
    <row r="3482" spans="14:15" ht="12.75" customHeight="1">
      <c r="N3482" s="225"/>
      <c r="O3482" s="225"/>
    </row>
    <row r="3483" spans="14:15" ht="12.75" customHeight="1">
      <c r="N3483" s="225"/>
      <c r="O3483" s="225"/>
    </row>
    <row r="3484" spans="14:15" ht="12.75" customHeight="1">
      <c r="N3484" s="225"/>
      <c r="O3484" s="225"/>
    </row>
    <row r="3485" spans="14:15" ht="12.75" customHeight="1">
      <c r="N3485" s="225"/>
      <c r="O3485" s="225"/>
    </row>
    <row r="3486" spans="14:15" ht="12.75" customHeight="1">
      <c r="N3486" s="225"/>
      <c r="O3486" s="225"/>
    </row>
    <row r="3487" spans="14:15" ht="12.75" customHeight="1">
      <c r="N3487" s="225"/>
      <c r="O3487" s="225"/>
    </row>
    <row r="3488" spans="14:15" ht="12.75" customHeight="1">
      <c r="N3488" s="225"/>
      <c r="O3488" s="225"/>
    </row>
    <row r="3489" spans="14:15" ht="12.75" customHeight="1">
      <c r="N3489" s="225"/>
      <c r="O3489" s="225"/>
    </row>
    <row r="3490" spans="14:15" ht="12.75" customHeight="1">
      <c r="N3490" s="225"/>
      <c r="O3490" s="225"/>
    </row>
    <row r="3491" spans="14:15" ht="12.75" customHeight="1">
      <c r="N3491" s="225"/>
      <c r="O3491" s="225"/>
    </row>
    <row r="3492" spans="14:15" ht="12.75" customHeight="1">
      <c r="N3492" s="225"/>
      <c r="O3492" s="225"/>
    </row>
    <row r="3493" spans="14:15" ht="12.75" customHeight="1">
      <c r="N3493" s="225"/>
      <c r="O3493" s="225"/>
    </row>
    <row r="3494" spans="14:15" ht="12.75" customHeight="1">
      <c r="N3494" s="225"/>
      <c r="O3494" s="225"/>
    </row>
    <row r="3495" spans="14:15" ht="12.75" customHeight="1">
      <c r="N3495" s="225"/>
      <c r="O3495" s="225"/>
    </row>
    <row r="3496" spans="14:15" ht="12.75" customHeight="1">
      <c r="N3496" s="225"/>
      <c r="O3496" s="225"/>
    </row>
    <row r="3497" spans="14:15" ht="12.75" customHeight="1">
      <c r="N3497" s="225"/>
      <c r="O3497" s="225"/>
    </row>
    <row r="3498" spans="14:15" ht="12.75" customHeight="1">
      <c r="N3498" s="225"/>
      <c r="O3498" s="225"/>
    </row>
    <row r="3499" spans="14:15" ht="12.75" customHeight="1">
      <c r="N3499" s="225"/>
      <c r="O3499" s="225"/>
    </row>
    <row r="3500" spans="14:15" ht="12.75" customHeight="1">
      <c r="N3500" s="225"/>
      <c r="O3500" s="225"/>
    </row>
    <row r="3501" spans="14:15" ht="12.75" customHeight="1">
      <c r="N3501" s="225"/>
      <c r="O3501" s="225"/>
    </row>
    <row r="3502" spans="14:15" ht="12.75" customHeight="1">
      <c r="N3502" s="225"/>
      <c r="O3502" s="225"/>
    </row>
    <row r="3503" spans="14:15" ht="12.75" customHeight="1">
      <c r="N3503" s="225"/>
      <c r="O3503" s="225"/>
    </row>
    <row r="3504" spans="14:15" ht="12.75" customHeight="1">
      <c r="N3504" s="225"/>
      <c r="O3504" s="225"/>
    </row>
    <row r="3505" spans="14:15" ht="12.75" customHeight="1">
      <c r="N3505" s="225"/>
      <c r="O3505" s="225"/>
    </row>
    <row r="3506" spans="14:15" ht="12.75" customHeight="1">
      <c r="N3506" s="225"/>
      <c r="O3506" s="225"/>
    </row>
    <row r="3507" spans="14:15" ht="12.75" customHeight="1">
      <c r="N3507" s="225"/>
      <c r="O3507" s="225"/>
    </row>
    <row r="3508" spans="14:15" ht="12.75" customHeight="1">
      <c r="N3508" s="225"/>
      <c r="O3508" s="225"/>
    </row>
    <row r="3509" spans="14:15" ht="12.75" customHeight="1">
      <c r="N3509" s="225"/>
      <c r="O3509" s="225"/>
    </row>
    <row r="3510" spans="14:15" ht="12.75" customHeight="1">
      <c r="N3510" s="225"/>
      <c r="O3510" s="225"/>
    </row>
    <row r="3511" spans="14:15" ht="12.75" customHeight="1">
      <c r="N3511" s="225"/>
      <c r="O3511" s="225"/>
    </row>
    <row r="3512" spans="14:15" ht="12.75" customHeight="1">
      <c r="N3512" s="225"/>
      <c r="O3512" s="225"/>
    </row>
    <row r="3513" spans="14:15" ht="12.75" customHeight="1">
      <c r="N3513" s="225"/>
      <c r="O3513" s="225"/>
    </row>
    <row r="3514" spans="14:15" ht="12.75" customHeight="1">
      <c r="N3514" s="225"/>
      <c r="O3514" s="225"/>
    </row>
    <row r="3515" spans="14:15" ht="12.75" customHeight="1">
      <c r="N3515" s="225"/>
      <c r="O3515" s="225"/>
    </row>
    <row r="3516" spans="14:15" ht="12.75" customHeight="1">
      <c r="N3516" s="225"/>
      <c r="O3516" s="225"/>
    </row>
    <row r="3517" spans="14:15" ht="12.75" customHeight="1">
      <c r="N3517" s="225"/>
      <c r="O3517" s="225"/>
    </row>
    <row r="3518" spans="14:15" ht="12.75" customHeight="1">
      <c r="N3518" s="225"/>
      <c r="O3518" s="225"/>
    </row>
    <row r="3519" spans="14:15" ht="12.75" customHeight="1">
      <c r="N3519" s="225"/>
      <c r="O3519" s="225"/>
    </row>
    <row r="3520" spans="14:15" ht="12.75" customHeight="1">
      <c r="N3520" s="225"/>
      <c r="O3520" s="225"/>
    </row>
    <row r="3521" spans="14:15" ht="12.75" customHeight="1">
      <c r="N3521" s="225"/>
      <c r="O3521" s="225"/>
    </row>
    <row r="3522" spans="14:15" ht="12.75" customHeight="1">
      <c r="N3522" s="225"/>
      <c r="O3522" s="225"/>
    </row>
    <row r="3523" spans="14:15" ht="12.75" customHeight="1">
      <c r="N3523" s="225"/>
      <c r="O3523" s="225"/>
    </row>
    <row r="3524" spans="14:15" ht="12.75" customHeight="1">
      <c r="N3524" s="225"/>
      <c r="O3524" s="225"/>
    </row>
    <row r="3525" spans="14:15" ht="12.75" customHeight="1">
      <c r="N3525" s="225"/>
      <c r="O3525" s="225"/>
    </row>
    <row r="3526" spans="14:15" ht="12.75" customHeight="1">
      <c r="N3526" s="225"/>
      <c r="O3526" s="225"/>
    </row>
    <row r="3527" spans="14:15" ht="12.75" customHeight="1">
      <c r="N3527" s="225"/>
      <c r="O3527" s="225"/>
    </row>
    <row r="3528" spans="14:15" ht="12.75" customHeight="1">
      <c r="N3528" s="225"/>
      <c r="O3528" s="225"/>
    </row>
    <row r="3529" spans="14:15" ht="12.75" customHeight="1">
      <c r="N3529" s="225"/>
      <c r="O3529" s="225"/>
    </row>
    <row r="3530" spans="14:15" ht="12.75" customHeight="1">
      <c r="N3530" s="225"/>
      <c r="O3530" s="225"/>
    </row>
    <row r="3531" spans="14:15" ht="12.75" customHeight="1">
      <c r="N3531" s="225"/>
      <c r="O3531" s="225"/>
    </row>
    <row r="3532" spans="14:15" ht="12.75" customHeight="1">
      <c r="N3532" s="225"/>
      <c r="O3532" s="225"/>
    </row>
    <row r="3533" spans="14:15" ht="12.75" customHeight="1">
      <c r="N3533" s="225"/>
      <c r="O3533" s="225"/>
    </row>
    <row r="3534" spans="14:15" ht="12.75" customHeight="1">
      <c r="N3534" s="225"/>
      <c r="O3534" s="225"/>
    </row>
    <row r="3535" spans="14:15" ht="12.75" customHeight="1">
      <c r="N3535" s="225"/>
      <c r="O3535" s="225"/>
    </row>
    <row r="3536" spans="14:15" ht="12.75" customHeight="1">
      <c r="N3536" s="225"/>
      <c r="O3536" s="225"/>
    </row>
    <row r="3537" spans="14:15" ht="12.75" customHeight="1">
      <c r="N3537" s="225"/>
      <c r="O3537" s="225"/>
    </row>
    <row r="3538" spans="14:15" ht="12.75" customHeight="1">
      <c r="N3538" s="225"/>
      <c r="O3538" s="225"/>
    </row>
    <row r="3539" spans="14:15" ht="12.75" customHeight="1">
      <c r="N3539" s="225"/>
      <c r="O3539" s="225"/>
    </row>
    <row r="3540" spans="14:15" ht="12.75" customHeight="1">
      <c r="N3540" s="225"/>
      <c r="O3540" s="225"/>
    </row>
    <row r="3541" spans="14:15" ht="12.75" customHeight="1">
      <c r="N3541" s="225"/>
      <c r="O3541" s="225"/>
    </row>
    <row r="3542" spans="14:15" ht="12.75" customHeight="1">
      <c r="N3542" s="225"/>
      <c r="O3542" s="225"/>
    </row>
    <row r="3543" spans="14:15" ht="12.75" customHeight="1">
      <c r="N3543" s="225"/>
      <c r="O3543" s="225"/>
    </row>
    <row r="3544" spans="14:15" ht="12.75" customHeight="1">
      <c r="N3544" s="225"/>
      <c r="O3544" s="225"/>
    </row>
    <row r="3545" spans="14:15" ht="12.75" customHeight="1">
      <c r="N3545" s="225"/>
      <c r="O3545" s="225"/>
    </row>
    <row r="3546" spans="14:15" ht="12.75" customHeight="1">
      <c r="N3546" s="225"/>
      <c r="O3546" s="225"/>
    </row>
    <row r="3547" spans="14:15" ht="12.75" customHeight="1">
      <c r="N3547" s="225"/>
      <c r="O3547" s="225"/>
    </row>
    <row r="3548" spans="14:15" ht="12.75" customHeight="1">
      <c r="N3548" s="225"/>
      <c r="O3548" s="225"/>
    </row>
    <row r="3549" spans="14:15" ht="12.75" customHeight="1">
      <c r="N3549" s="225"/>
      <c r="O3549" s="225"/>
    </row>
    <row r="3550" spans="14:15" ht="12.75" customHeight="1">
      <c r="N3550" s="225"/>
      <c r="O3550" s="225"/>
    </row>
    <row r="3551" spans="14:15" ht="12.75" customHeight="1">
      <c r="N3551" s="225"/>
      <c r="O3551" s="225"/>
    </row>
    <row r="3552" spans="14:15" ht="12.75" customHeight="1">
      <c r="N3552" s="225"/>
      <c r="O3552" s="225"/>
    </row>
    <row r="3553" spans="14:15" ht="12.75" customHeight="1">
      <c r="N3553" s="225"/>
      <c r="O3553" s="225"/>
    </row>
    <row r="3554" spans="14:15" ht="12.75" customHeight="1">
      <c r="N3554" s="225"/>
      <c r="O3554" s="225"/>
    </row>
    <row r="3555" spans="14:15" ht="12.75" customHeight="1">
      <c r="N3555" s="225"/>
      <c r="O3555" s="225"/>
    </row>
    <row r="3556" spans="14:15" ht="12.75" customHeight="1">
      <c r="N3556" s="225"/>
      <c r="O3556" s="225"/>
    </row>
    <row r="3557" spans="14:15" ht="12.75" customHeight="1">
      <c r="N3557" s="225"/>
      <c r="O3557" s="225"/>
    </row>
    <row r="3558" spans="14:15" ht="12.75" customHeight="1">
      <c r="N3558" s="225"/>
      <c r="O3558" s="225"/>
    </row>
    <row r="3559" spans="14:15" ht="12.75" customHeight="1">
      <c r="N3559" s="225"/>
      <c r="O3559" s="225"/>
    </row>
    <row r="3560" spans="14:15" ht="12.75" customHeight="1">
      <c r="N3560" s="225"/>
      <c r="O3560" s="225"/>
    </row>
    <row r="3561" spans="14:15" ht="12.75" customHeight="1">
      <c r="N3561" s="225"/>
      <c r="O3561" s="225"/>
    </row>
    <row r="3562" spans="14:15" ht="12.75" customHeight="1">
      <c r="N3562" s="225"/>
      <c r="O3562" s="225"/>
    </row>
    <row r="3563" spans="14:15" ht="12.75" customHeight="1">
      <c r="N3563" s="225"/>
      <c r="O3563" s="225"/>
    </row>
    <row r="3564" spans="14:15" ht="12.75" customHeight="1">
      <c r="N3564" s="225"/>
      <c r="O3564" s="225"/>
    </row>
    <row r="3565" spans="14:15" ht="12.75" customHeight="1">
      <c r="N3565" s="225"/>
      <c r="O3565" s="225"/>
    </row>
    <row r="3566" spans="14:15" ht="12.75" customHeight="1">
      <c r="N3566" s="225"/>
      <c r="O3566" s="225"/>
    </row>
    <row r="3567" spans="14:15" ht="12.75" customHeight="1">
      <c r="N3567" s="225"/>
      <c r="O3567" s="225"/>
    </row>
    <row r="3568" spans="14:15" ht="12.75" customHeight="1">
      <c r="N3568" s="225"/>
      <c r="O3568" s="225"/>
    </row>
    <row r="3569" spans="14:15" ht="12.75" customHeight="1">
      <c r="N3569" s="225"/>
      <c r="O3569" s="225"/>
    </row>
    <row r="3570" spans="14:15" ht="12.75" customHeight="1">
      <c r="N3570" s="225"/>
      <c r="O3570" s="225"/>
    </row>
    <row r="3571" spans="14:15" ht="12.75" customHeight="1">
      <c r="N3571" s="225"/>
      <c r="O3571" s="225"/>
    </row>
    <row r="3572" spans="14:15" ht="12.75" customHeight="1">
      <c r="N3572" s="225"/>
      <c r="O3572" s="225"/>
    </row>
    <row r="3573" spans="14:15" ht="12.75" customHeight="1">
      <c r="N3573" s="225"/>
      <c r="O3573" s="225"/>
    </row>
    <row r="3574" spans="14:15" ht="12.75" customHeight="1">
      <c r="N3574" s="225"/>
      <c r="O3574" s="225"/>
    </row>
    <row r="3575" spans="14:15" ht="12.75" customHeight="1">
      <c r="N3575" s="225"/>
      <c r="O3575" s="225"/>
    </row>
    <row r="3576" spans="14:15" ht="12.75" customHeight="1">
      <c r="N3576" s="225"/>
      <c r="O3576" s="225"/>
    </row>
    <row r="3577" spans="14:15" ht="12.75" customHeight="1">
      <c r="N3577" s="225"/>
      <c r="O3577" s="225"/>
    </row>
    <row r="3578" spans="14:15" ht="12.75" customHeight="1">
      <c r="N3578" s="225"/>
      <c r="O3578" s="225"/>
    </row>
    <row r="3579" spans="14:15" ht="12.75" customHeight="1">
      <c r="N3579" s="225"/>
      <c r="O3579" s="225"/>
    </row>
    <row r="3580" spans="14:15" ht="12.75" customHeight="1">
      <c r="N3580" s="225"/>
      <c r="O3580" s="225"/>
    </row>
    <row r="3581" spans="14:15" ht="12.75" customHeight="1">
      <c r="N3581" s="225"/>
      <c r="O3581" s="225"/>
    </row>
    <row r="3582" spans="14:15" ht="12.75" customHeight="1">
      <c r="N3582" s="225"/>
      <c r="O3582" s="225"/>
    </row>
    <row r="3583" spans="14:15" ht="12.75" customHeight="1">
      <c r="N3583" s="225"/>
      <c r="O3583" s="225"/>
    </row>
    <row r="3584" spans="14:15" ht="12.75" customHeight="1">
      <c r="N3584" s="225"/>
      <c r="O3584" s="225"/>
    </row>
    <row r="3585" spans="14:15" ht="12.75" customHeight="1">
      <c r="N3585" s="225"/>
      <c r="O3585" s="225"/>
    </row>
    <row r="3586" spans="14:15" ht="12.75" customHeight="1">
      <c r="N3586" s="225"/>
      <c r="O3586" s="225"/>
    </row>
    <row r="3587" spans="14:15" ht="12.75" customHeight="1">
      <c r="N3587" s="225"/>
      <c r="O3587" s="225"/>
    </row>
    <row r="3588" spans="14:15" ht="12.75" customHeight="1">
      <c r="N3588" s="225"/>
      <c r="O3588" s="225"/>
    </row>
    <row r="3589" spans="14:15" ht="12.75" customHeight="1">
      <c r="N3589" s="225"/>
      <c r="O3589" s="225"/>
    </row>
    <row r="3590" spans="14:15" ht="12.75" customHeight="1">
      <c r="N3590" s="225"/>
      <c r="O3590" s="225"/>
    </row>
    <row r="3591" spans="14:15" ht="12.75" customHeight="1">
      <c r="N3591" s="225"/>
      <c r="O3591" s="225"/>
    </row>
    <row r="3592" spans="14:15" ht="12.75" customHeight="1">
      <c r="N3592" s="225"/>
      <c r="O3592" s="225"/>
    </row>
    <row r="3593" spans="14:15" ht="12.75" customHeight="1">
      <c r="N3593" s="225"/>
      <c r="O3593" s="225"/>
    </row>
    <row r="3594" spans="14:15" ht="12.75" customHeight="1">
      <c r="N3594" s="225"/>
      <c r="O3594" s="225"/>
    </row>
    <row r="3595" spans="14:15" ht="12.75" customHeight="1">
      <c r="N3595" s="225"/>
      <c r="O3595" s="225"/>
    </row>
    <row r="3596" spans="14:15" ht="12.75" customHeight="1">
      <c r="N3596" s="225"/>
      <c r="O3596" s="225"/>
    </row>
    <row r="3597" spans="14:15" ht="12.75" customHeight="1">
      <c r="N3597" s="225"/>
      <c r="O3597" s="225"/>
    </row>
    <row r="3598" spans="14:15" ht="12.75" customHeight="1">
      <c r="N3598" s="225"/>
      <c r="O3598" s="225"/>
    </row>
    <row r="3599" spans="14:15" ht="12.75" customHeight="1">
      <c r="N3599" s="225"/>
      <c r="O3599" s="225"/>
    </row>
    <row r="3600" spans="14:15" ht="12.75" customHeight="1">
      <c r="N3600" s="225"/>
      <c r="O3600" s="225"/>
    </row>
    <row r="3601" spans="14:15" ht="12.75" customHeight="1">
      <c r="N3601" s="225"/>
      <c r="O3601" s="225"/>
    </row>
    <row r="3602" spans="14:15" ht="12.75" customHeight="1">
      <c r="N3602" s="225"/>
      <c r="O3602" s="225"/>
    </row>
    <row r="3603" spans="14:15" ht="12.75" customHeight="1">
      <c r="N3603" s="225"/>
      <c r="O3603" s="225"/>
    </row>
    <row r="3604" spans="14:15" ht="12.75" customHeight="1">
      <c r="N3604" s="225"/>
      <c r="O3604" s="225"/>
    </row>
    <row r="3605" spans="14:15" ht="12.75" customHeight="1">
      <c r="N3605" s="225"/>
      <c r="O3605" s="225"/>
    </row>
    <row r="3606" spans="14:15" ht="12.75" customHeight="1">
      <c r="N3606" s="225"/>
      <c r="O3606" s="225"/>
    </row>
    <row r="3607" spans="14:15" ht="12.75" customHeight="1">
      <c r="N3607" s="225"/>
      <c r="O3607" s="225"/>
    </row>
    <row r="3608" spans="14:15" ht="12.75" customHeight="1">
      <c r="N3608" s="225"/>
      <c r="O3608" s="225"/>
    </row>
    <row r="3609" spans="14:15" ht="12.75" customHeight="1">
      <c r="N3609" s="225"/>
      <c r="O3609" s="225"/>
    </row>
    <row r="3610" spans="14:15" ht="12.75" customHeight="1">
      <c r="N3610" s="225"/>
      <c r="O3610" s="225"/>
    </row>
    <row r="3611" spans="14:15" ht="12.75" customHeight="1">
      <c r="N3611" s="225"/>
      <c r="O3611" s="225"/>
    </row>
    <row r="3612" spans="14:15" ht="12.75" customHeight="1">
      <c r="N3612" s="225"/>
      <c r="O3612" s="225"/>
    </row>
    <row r="3613" spans="14:15" ht="12.75" customHeight="1">
      <c r="N3613" s="225"/>
      <c r="O3613" s="225"/>
    </row>
    <row r="3614" spans="14:15" ht="12.75" customHeight="1">
      <c r="N3614" s="225"/>
      <c r="O3614" s="225"/>
    </row>
    <row r="3615" spans="14:15" ht="12.75" customHeight="1">
      <c r="N3615" s="225"/>
      <c r="O3615" s="225"/>
    </row>
    <row r="3616" spans="14:15" ht="12.75" customHeight="1">
      <c r="N3616" s="225"/>
      <c r="O3616" s="225"/>
    </row>
    <row r="3617" spans="14:15" ht="12.75" customHeight="1">
      <c r="N3617" s="225"/>
      <c r="O3617" s="225"/>
    </row>
    <row r="3618" spans="14:15" ht="12.75" customHeight="1">
      <c r="N3618" s="225"/>
      <c r="O3618" s="225"/>
    </row>
    <row r="3619" spans="14:15" ht="12.75" customHeight="1">
      <c r="N3619" s="225"/>
      <c r="O3619" s="225"/>
    </row>
    <row r="3620" spans="14:15" ht="12.75" customHeight="1">
      <c r="N3620" s="225"/>
      <c r="O3620" s="225"/>
    </row>
    <row r="3621" spans="14:15" ht="12.75" customHeight="1">
      <c r="N3621" s="225"/>
      <c r="O3621" s="225"/>
    </row>
    <row r="3622" spans="14:15" ht="12.75" customHeight="1">
      <c r="N3622" s="225"/>
      <c r="O3622" s="225"/>
    </row>
    <row r="3623" spans="14:15" ht="12.75" customHeight="1">
      <c r="N3623" s="225"/>
      <c r="O3623" s="225"/>
    </row>
    <row r="3624" spans="14:15" ht="12.75" customHeight="1">
      <c r="N3624" s="225"/>
      <c r="O3624" s="225"/>
    </row>
    <row r="3625" spans="14:15" ht="12.75" customHeight="1">
      <c r="N3625" s="225"/>
      <c r="O3625" s="225"/>
    </row>
    <row r="3626" spans="14:15" ht="12.75" customHeight="1">
      <c r="N3626" s="225"/>
      <c r="O3626" s="225"/>
    </row>
    <row r="3627" spans="14:15" ht="12.75" customHeight="1">
      <c r="N3627" s="225"/>
      <c r="O3627" s="225"/>
    </row>
    <row r="3628" spans="14:15" ht="12.75" customHeight="1">
      <c r="N3628" s="225"/>
      <c r="O3628" s="225"/>
    </row>
    <row r="3629" spans="14:15" ht="12.75" customHeight="1">
      <c r="N3629" s="225"/>
      <c r="O3629" s="225"/>
    </row>
    <row r="3630" spans="14:15" ht="12.75" customHeight="1">
      <c r="N3630" s="225"/>
      <c r="O3630" s="225"/>
    </row>
    <row r="3631" spans="14:15" ht="12.75" customHeight="1">
      <c r="N3631" s="225"/>
      <c r="O3631" s="225"/>
    </row>
    <row r="3632" spans="14:15" ht="12.75" customHeight="1">
      <c r="N3632" s="225"/>
      <c r="O3632" s="225"/>
    </row>
    <row r="3633" spans="14:15" ht="12.75" customHeight="1">
      <c r="N3633" s="225"/>
      <c r="O3633" s="225"/>
    </row>
    <row r="3634" spans="14:15" ht="12.75" customHeight="1">
      <c r="N3634" s="225"/>
      <c r="O3634" s="225"/>
    </row>
    <row r="3635" spans="14:15" ht="12.75" customHeight="1">
      <c r="N3635" s="225"/>
      <c r="O3635" s="225"/>
    </row>
    <row r="3636" spans="14:15" ht="12.75" customHeight="1">
      <c r="N3636" s="225"/>
      <c r="O3636" s="225"/>
    </row>
    <row r="3637" spans="14:15" ht="12.75" customHeight="1">
      <c r="N3637" s="225"/>
      <c r="O3637" s="225"/>
    </row>
    <row r="3638" spans="14:15" ht="12.75" customHeight="1">
      <c r="N3638" s="225"/>
      <c r="O3638" s="225"/>
    </row>
    <row r="3639" spans="14:15" ht="12.75" customHeight="1">
      <c r="N3639" s="225"/>
      <c r="O3639" s="225"/>
    </row>
    <row r="3640" spans="14:15" ht="12.75" customHeight="1">
      <c r="N3640" s="225"/>
      <c r="O3640" s="225"/>
    </row>
    <row r="3641" spans="14:15" ht="12.75" customHeight="1">
      <c r="N3641" s="225"/>
      <c r="O3641" s="225"/>
    </row>
    <row r="3642" spans="14:15" ht="12.75" customHeight="1">
      <c r="N3642" s="225"/>
      <c r="O3642" s="225"/>
    </row>
    <row r="3643" spans="14:15" ht="12.75" customHeight="1">
      <c r="N3643" s="225"/>
      <c r="O3643" s="225"/>
    </row>
    <row r="3644" spans="14:15" ht="12.75" customHeight="1">
      <c r="N3644" s="225"/>
      <c r="O3644" s="225"/>
    </row>
    <row r="3645" spans="14:15" ht="12.75" customHeight="1">
      <c r="N3645" s="225"/>
      <c r="O3645" s="225"/>
    </row>
    <row r="3646" spans="14:15" ht="12.75" customHeight="1">
      <c r="N3646" s="225"/>
      <c r="O3646" s="225"/>
    </row>
    <row r="3647" spans="14:15" ht="12.75" customHeight="1">
      <c r="N3647" s="225"/>
      <c r="O3647" s="225"/>
    </row>
    <row r="3648" spans="14:15" ht="12.75" customHeight="1">
      <c r="N3648" s="225"/>
      <c r="O3648" s="225"/>
    </row>
    <row r="3649" spans="14:15" ht="12.75" customHeight="1">
      <c r="N3649" s="225"/>
      <c r="O3649" s="225"/>
    </row>
    <row r="3650" spans="14:15" ht="12.75" customHeight="1">
      <c r="N3650" s="225"/>
      <c r="O3650" s="225"/>
    </row>
    <row r="3651" spans="14:15" ht="12.75" customHeight="1">
      <c r="N3651" s="225"/>
      <c r="O3651" s="225"/>
    </row>
    <row r="3652" spans="14:15" ht="12.75" customHeight="1">
      <c r="N3652" s="225"/>
      <c r="O3652" s="225"/>
    </row>
    <row r="3653" spans="14:15" ht="12.75" customHeight="1">
      <c r="N3653" s="225"/>
      <c r="O3653" s="225"/>
    </row>
    <row r="3654" spans="14:15" ht="12.75" customHeight="1">
      <c r="N3654" s="225"/>
      <c r="O3654" s="225"/>
    </row>
    <row r="3655" spans="14:15" ht="12.75" customHeight="1">
      <c r="N3655" s="225"/>
      <c r="O3655" s="225"/>
    </row>
    <row r="3656" spans="14:15" ht="12.75" customHeight="1">
      <c r="N3656" s="225"/>
      <c r="O3656" s="225"/>
    </row>
    <row r="3657" spans="14:15" ht="12.75" customHeight="1">
      <c r="N3657" s="225"/>
      <c r="O3657" s="225"/>
    </row>
    <row r="3658" spans="14:15" ht="12.75" customHeight="1">
      <c r="N3658" s="225"/>
      <c r="O3658" s="225"/>
    </row>
    <row r="3659" spans="14:15" ht="12.75" customHeight="1">
      <c r="N3659" s="225"/>
      <c r="O3659" s="225"/>
    </row>
    <row r="3660" spans="14:15" ht="12.75" customHeight="1">
      <c r="N3660" s="225"/>
      <c r="O3660" s="225"/>
    </row>
    <row r="3661" spans="14:15" ht="12.75" customHeight="1">
      <c r="N3661" s="225"/>
      <c r="O3661" s="225"/>
    </row>
    <row r="3662" spans="14:15" ht="12.75" customHeight="1">
      <c r="N3662" s="225"/>
      <c r="O3662" s="225"/>
    </row>
    <row r="3663" spans="14:15" ht="12.75" customHeight="1">
      <c r="N3663" s="225"/>
      <c r="O3663" s="225"/>
    </row>
    <row r="3664" spans="14:15" ht="12.75" customHeight="1">
      <c r="N3664" s="225"/>
      <c r="O3664" s="225"/>
    </row>
    <row r="3665" spans="14:15" ht="12.75" customHeight="1">
      <c r="N3665" s="225"/>
      <c r="O3665" s="225"/>
    </row>
    <row r="3666" spans="14:15" ht="12.75" customHeight="1">
      <c r="N3666" s="225"/>
      <c r="O3666" s="225"/>
    </row>
    <row r="3667" spans="14:15" ht="12.75" customHeight="1">
      <c r="N3667" s="225"/>
      <c r="O3667" s="225"/>
    </row>
    <row r="3668" spans="14:15" ht="12.75" customHeight="1">
      <c r="N3668" s="225"/>
      <c r="O3668" s="225"/>
    </row>
    <row r="3669" spans="14:15" ht="12.75" customHeight="1">
      <c r="N3669" s="225"/>
      <c r="O3669" s="225"/>
    </row>
    <row r="3670" spans="14:15" ht="12.75" customHeight="1">
      <c r="N3670" s="225"/>
      <c r="O3670" s="225"/>
    </row>
    <row r="3671" spans="14:15" ht="12.75" customHeight="1">
      <c r="N3671" s="225"/>
      <c r="O3671" s="225"/>
    </row>
    <row r="3672" spans="14:15" ht="12.75" customHeight="1">
      <c r="N3672" s="225"/>
      <c r="O3672" s="225"/>
    </row>
    <row r="3673" spans="14:15" ht="12.75" customHeight="1">
      <c r="N3673" s="225"/>
      <c r="O3673" s="225"/>
    </row>
    <row r="3674" spans="14:15" ht="12.75" customHeight="1">
      <c r="N3674" s="225"/>
      <c r="O3674" s="225"/>
    </row>
    <row r="3675" spans="14:15" ht="12.75" customHeight="1">
      <c r="N3675" s="225"/>
      <c r="O3675" s="225"/>
    </row>
    <row r="3676" spans="14:15" ht="12.75" customHeight="1">
      <c r="N3676" s="225"/>
      <c r="O3676" s="225"/>
    </row>
    <row r="3677" spans="14:15" ht="12.75" customHeight="1">
      <c r="N3677" s="225"/>
      <c r="O3677" s="225"/>
    </row>
    <row r="3678" spans="14:15" ht="12.75" customHeight="1">
      <c r="N3678" s="225"/>
      <c r="O3678" s="225"/>
    </row>
    <row r="3679" spans="14:15" ht="12.75" customHeight="1">
      <c r="N3679" s="225"/>
      <c r="O3679" s="225"/>
    </row>
    <row r="3680" spans="14:15" ht="12.75" customHeight="1">
      <c r="N3680" s="225"/>
      <c r="O3680" s="225"/>
    </row>
    <row r="3681" spans="14:15" ht="12.75" customHeight="1">
      <c r="N3681" s="225"/>
      <c r="O3681" s="225"/>
    </row>
    <row r="3682" spans="14:15" ht="12.75" customHeight="1">
      <c r="N3682" s="225"/>
      <c r="O3682" s="225"/>
    </row>
    <row r="3683" spans="14:15" ht="12.75" customHeight="1">
      <c r="N3683" s="225"/>
      <c r="O3683" s="225"/>
    </row>
  </sheetData>
  <dataConsolidate/>
  <mergeCells count="176">
    <mergeCell ref="B256:K256"/>
    <mergeCell ref="B264:K264"/>
    <mergeCell ref="B266:K266"/>
    <mergeCell ref="B269:K269"/>
    <mergeCell ref="B268:K268"/>
    <mergeCell ref="B270:K270"/>
    <mergeCell ref="B212:K212"/>
    <mergeCell ref="A218:K218"/>
    <mergeCell ref="A220:K220"/>
    <mergeCell ref="D505:K505"/>
    <mergeCell ref="A282:K282"/>
    <mergeCell ref="A287:K287"/>
    <mergeCell ref="A299:K299"/>
    <mergeCell ref="A305:K305"/>
    <mergeCell ref="D340:K340"/>
    <mergeCell ref="A321:K321"/>
    <mergeCell ref="A331:K331"/>
    <mergeCell ref="B489:K489"/>
    <mergeCell ref="D349:K349"/>
    <mergeCell ref="A423:K423"/>
    <mergeCell ref="A361:K361"/>
    <mergeCell ref="A365:K365"/>
    <mergeCell ref="D318:K318"/>
    <mergeCell ref="A427:K427"/>
    <mergeCell ref="A419:K419"/>
    <mergeCell ref="D512:K512"/>
    <mergeCell ref="A529:K529"/>
    <mergeCell ref="D504:K504"/>
    <mergeCell ref="D341:K341"/>
    <mergeCell ref="A520:K520"/>
    <mergeCell ref="A377:K377"/>
    <mergeCell ref="A367:K367"/>
    <mergeCell ref="A380:K380"/>
    <mergeCell ref="B429:K429"/>
    <mergeCell ref="D32:K32"/>
    <mergeCell ref="B179:K179"/>
    <mergeCell ref="B55:K55"/>
    <mergeCell ref="B59:K59"/>
    <mergeCell ref="B61:K61"/>
    <mergeCell ref="B91:K91"/>
    <mergeCell ref="B112:K112"/>
    <mergeCell ref="B153:K153"/>
    <mergeCell ref="D123:K123"/>
    <mergeCell ref="G1263:K1263"/>
    <mergeCell ref="I1250:J1250"/>
    <mergeCell ref="A7:K7"/>
    <mergeCell ref="D5:F5"/>
    <mergeCell ref="D47:K47"/>
    <mergeCell ref="G1301:K1301"/>
    <mergeCell ref="G1305:K1305"/>
    <mergeCell ref="A1171:K1171"/>
    <mergeCell ref="F1212:K1212"/>
    <mergeCell ref="A1202:K1202"/>
    <mergeCell ref="A1188:K1188"/>
    <mergeCell ref="I1184:J1184"/>
    <mergeCell ref="A1220:K1220"/>
    <mergeCell ref="I1221:J1221"/>
    <mergeCell ref="I1227:J1227"/>
    <mergeCell ref="G1277:K1277"/>
    <mergeCell ref="F1214:K1214"/>
    <mergeCell ref="G1284:K1284"/>
    <mergeCell ref="E1280:K1280"/>
    <mergeCell ref="G1270:K1270"/>
    <mergeCell ref="I1232:J1232"/>
    <mergeCell ref="I1239:J1239"/>
    <mergeCell ref="G1292:K1292"/>
    <mergeCell ref="G1297:K1297"/>
    <mergeCell ref="A1238:K1238"/>
    <mergeCell ref="A1309:T1309"/>
    <mergeCell ref="I1176:J1176"/>
    <mergeCell ref="I1178:J1178"/>
    <mergeCell ref="I1180:J1180"/>
    <mergeCell ref="I1182:J1182"/>
    <mergeCell ref="I1186:J1186"/>
    <mergeCell ref="F1213:K1213"/>
    <mergeCell ref="G1287:K1287"/>
    <mergeCell ref="A1256:K1256"/>
    <mergeCell ref="I1245:J1245"/>
    <mergeCell ref="G1274:K1274"/>
    <mergeCell ref="G1257:K1257"/>
    <mergeCell ref="A1157:K1157"/>
    <mergeCell ref="B1021:K1021"/>
    <mergeCell ref="A1118:J1118"/>
    <mergeCell ref="B1022:K1022"/>
    <mergeCell ref="A1037:K1037"/>
    <mergeCell ref="A1102:K1102"/>
    <mergeCell ref="A1105:K1105"/>
    <mergeCell ref="D872:K872"/>
    <mergeCell ref="A1018:K1018"/>
    <mergeCell ref="J1139:J1149"/>
    <mergeCell ref="A1093:K1093"/>
    <mergeCell ref="B577:K577"/>
    <mergeCell ref="B578:K578"/>
    <mergeCell ref="B579:K579"/>
    <mergeCell ref="A600:K600"/>
    <mergeCell ref="C583:K583"/>
    <mergeCell ref="A630:K630"/>
    <mergeCell ref="C585:K585"/>
    <mergeCell ref="C587:K587"/>
    <mergeCell ref="J1120:J1130"/>
    <mergeCell ref="A845:K845"/>
    <mergeCell ref="A858:K858"/>
    <mergeCell ref="A879:K879"/>
    <mergeCell ref="A882:K882"/>
    <mergeCell ref="A884:K884"/>
    <mergeCell ref="A912:K912"/>
    <mergeCell ref="A945:K945"/>
    <mergeCell ref="A947:K947"/>
    <mergeCell ref="B950:K950"/>
    <mergeCell ref="B951:K951"/>
    <mergeCell ref="A1112:K1112"/>
    <mergeCell ref="A973:K973"/>
    <mergeCell ref="A978:K978"/>
    <mergeCell ref="A976:K976"/>
    <mergeCell ref="B1020:K1020"/>
    <mergeCell ref="A723:K723"/>
    <mergeCell ref="B717:K717"/>
    <mergeCell ref="B718:K718"/>
    <mergeCell ref="B719:K719"/>
    <mergeCell ref="A713:K713"/>
    <mergeCell ref="A715:K715"/>
    <mergeCell ref="D736:K736"/>
    <mergeCell ref="D738:K738"/>
    <mergeCell ref="A739:K739"/>
    <mergeCell ref="D539:K539"/>
    <mergeCell ref="D534:K534"/>
    <mergeCell ref="B431:K431"/>
    <mergeCell ref="A476:K476"/>
    <mergeCell ref="A527:K527"/>
    <mergeCell ref="A481:K481"/>
    <mergeCell ref="A483:K483"/>
    <mergeCell ref="D441:K441"/>
    <mergeCell ref="A443:K443"/>
    <mergeCell ref="A450:K450"/>
    <mergeCell ref="A452:K452"/>
    <mergeCell ref="B430:K430"/>
    <mergeCell ref="A382:K382"/>
    <mergeCell ref="A425:K425"/>
    <mergeCell ref="B949:K949"/>
    <mergeCell ref="A1057:K1057"/>
    <mergeCell ref="A1070:K1070"/>
    <mergeCell ref="A1081:K1081"/>
    <mergeCell ref="A634:K634"/>
    <mergeCell ref="C589:K589"/>
    <mergeCell ref="D625:K625"/>
    <mergeCell ref="A602:K602"/>
    <mergeCell ref="A609:K609"/>
    <mergeCell ref="A597:K597"/>
    <mergeCell ref="B814:K814"/>
    <mergeCell ref="A744:K744"/>
    <mergeCell ref="A808:K808"/>
    <mergeCell ref="A812:K812"/>
    <mergeCell ref="A1047:K1047"/>
    <mergeCell ref="A822:K822"/>
    <mergeCell ref="B816:K816"/>
    <mergeCell ref="B817:K817"/>
    <mergeCell ref="B818:K818"/>
    <mergeCell ref="A742:K742"/>
    <mergeCell ref="A636:K636"/>
    <mergeCell ref="A710:K710"/>
    <mergeCell ref="A1107:K1107"/>
    <mergeCell ref="D969:K969"/>
    <mergeCell ref="D1034:K1034"/>
    <mergeCell ref="A485:K485"/>
    <mergeCell ref="B487:K487"/>
    <mergeCell ref="B488:K488"/>
    <mergeCell ref="A551:K551"/>
    <mergeCell ref="A535:K535"/>
    <mergeCell ref="A540:K540"/>
    <mergeCell ref="A554:K554"/>
    <mergeCell ref="A556:K556"/>
    <mergeCell ref="A568:K568"/>
    <mergeCell ref="D547:K547"/>
    <mergeCell ref="A571:K571"/>
    <mergeCell ref="A573:K573"/>
    <mergeCell ref="A575:K575"/>
  </mergeCells>
  <phoneticPr fontId="53" type="noConversion"/>
  <printOptions horizontalCentered="1"/>
  <pageMargins left="0" right="0" top="0.25" bottom="0.25" header="0" footer="0"/>
  <pageSetup scale="57" fitToHeight="20" orientation="landscape" horizontalDpi="1200" verticalDpi="1200" r:id="rId1"/>
  <headerFooter alignWithMargins="0"/>
  <rowBreaks count="37" manualBreakCount="37">
    <brk id="62" max="24" man="1"/>
    <brk id="92" max="24" man="1"/>
    <brk id="113" max="24" man="1"/>
    <brk id="149" max="24" man="1"/>
    <brk id="154" max="24" man="1"/>
    <brk id="180" max="24" man="1"/>
    <brk id="213" max="24" man="1"/>
    <brk id="221" max="24" man="1"/>
    <brk id="261" max="24" man="1"/>
    <brk id="277" max="24" man="1"/>
    <brk id="294" max="24" man="1"/>
    <brk id="311" max="24" man="1"/>
    <brk id="337" max="24" man="1"/>
    <brk id="378" max="24" man="1"/>
    <brk id="416" max="24" man="1"/>
    <brk id="436" max="24" man="1"/>
    <brk id="477" max="24" man="1"/>
    <brk id="494" max="24" man="1"/>
    <brk id="530" max="24" man="1"/>
    <brk id="564" max="24" man="1"/>
    <brk id="593" max="24" man="1"/>
    <brk id="614" max="24" man="1"/>
    <brk id="725" max="24" man="1"/>
    <brk id="804" max="24" man="1"/>
    <brk id="824" max="24" man="1"/>
    <brk id="863" max="24" man="1"/>
    <brk id="942" max="24" man="1"/>
    <brk id="957" max="24" man="1"/>
    <brk id="1030" max="24" man="1"/>
    <brk id="1052" max="24" man="1"/>
    <brk id="1075" max="24" man="1"/>
    <brk id="1098" max="24" man="1"/>
    <brk id="1117" max="24" man="1"/>
    <brk id="1170" max="24" man="1"/>
    <brk id="1200" max="24" man="1"/>
    <brk id="1237" max="24" man="1"/>
    <brk id="1272"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Budget Summary</vt:lpstr>
      <vt:lpstr>Budget Summary by Category</vt:lpstr>
      <vt:lpstr>Fund Balance History</vt:lpstr>
      <vt:lpstr>Fund Balance Summary</vt:lpstr>
      <vt:lpstr>Gen Fd Cover Sheets</vt:lpstr>
      <vt:lpstr>Fund Cover Sheets</vt:lpstr>
      <vt:lpstr>Budget Detail FY 2019-26</vt:lpstr>
      <vt:lpstr>'Budget Detail FY 2019-26'!Print_Area</vt:lpstr>
      <vt:lpstr>'Budget Summary'!Print_Area</vt:lpstr>
      <vt:lpstr>'Budget Summary by Category'!Print_Area</vt:lpstr>
      <vt:lpstr>'Fund Balance History'!Print_Area</vt:lpstr>
      <vt:lpstr>'Fund Balance Summary'!Print_Area</vt:lpstr>
      <vt:lpstr>'Fund Cover Sheets'!Print_Area</vt:lpstr>
      <vt:lpstr>'Gen Fd Cover Sheets'!Print_Area</vt:lpstr>
      <vt:lpstr>'Budget Detail FY 2019-26'!Print_Titles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Fredrickson</dc:creator>
  <cp:lastModifiedBy>Rob Fredrickson</cp:lastModifiedBy>
  <cp:lastPrinted>2021-03-04T20:46:42Z</cp:lastPrinted>
  <dcterms:created xsi:type="dcterms:W3CDTF">2010-07-13T03:18:21Z</dcterms:created>
  <dcterms:modified xsi:type="dcterms:W3CDTF">2021-04-28T19:17:39Z</dcterms:modified>
</cp:coreProperties>
</file>