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showInkAnnotation="0" defaultThemeVersion="124226"/>
  <mc:AlternateContent xmlns:mc="http://schemas.openxmlformats.org/markup-compatibility/2006">
    <mc:Choice Requires="x15">
      <x15ac:absPath xmlns:x15ac="http://schemas.microsoft.com/office/spreadsheetml/2010/11/ac" url="\\COY-FILE-01\Finance\Budget\FY 2021\Budget Document\Published Budget Documents\Adopted Budget - First Draft\"/>
    </mc:Choice>
  </mc:AlternateContent>
  <xr:revisionPtr revIDLastSave="0" documentId="13_ncr:1_{331FCE94-253C-4617-A1CE-254F121E6D1C}" xr6:coauthVersionLast="41" xr6:coauthVersionMax="45" xr10:uidLastSave="{00000000-0000-0000-0000-000000000000}"/>
  <bookViews>
    <workbookView xWindow="-108" yWindow="-108" windowWidth="23256" windowHeight="12576" tabRatio="955" activeTab="6" xr2:uid="{00000000-000D-0000-FFFF-FFFF00000000}"/>
  </bookViews>
  <sheets>
    <sheet name="Budget Summary" sheetId="42" r:id="rId1"/>
    <sheet name="Budget Summary by Category" sheetId="43" r:id="rId2"/>
    <sheet name="Fund Balance History" sheetId="45" r:id="rId3"/>
    <sheet name="Fund Balance Summary" sheetId="44" r:id="rId4"/>
    <sheet name="Gen Fd Cover Sheets" sheetId="40" r:id="rId5"/>
    <sheet name="Fund Cover Sheets" sheetId="39" r:id="rId6"/>
    <sheet name="Budget Detail FY 2018-25" sheetId="36" r:id="rId7"/>
  </sheets>
  <definedNames>
    <definedName name="_xlnm.Print_Area" localSheetId="6">'Budget Detail FY 2018-25'!$A$4:$T$1188</definedName>
    <definedName name="_xlnm.Print_Area" localSheetId="0">'Budget Summary'!$A$1:$K$35,'Budget Summary'!$A$38:$K$72</definedName>
    <definedName name="_xlnm.Print_Area" localSheetId="1">'Budget Summary by Category'!$A$1:$M$36,'Budget Summary by Category'!$A$39:$L$74</definedName>
    <definedName name="_xlnm.Print_Area" localSheetId="2">'Fund Balance History'!$A$1:$K$48</definedName>
    <definedName name="_xlnm.Print_Area" localSheetId="3">'Fund Balance Summary'!$A$1:$L$36</definedName>
    <definedName name="_xlnm.Print_Area" localSheetId="5">'Fund Cover Sheets'!$B$1:$K$827</definedName>
    <definedName name="_xlnm.Print_Area" localSheetId="4">'Gen Fd Cover Sheets'!$A$1:$K$185</definedName>
    <definedName name="_xlnm.Print_Titles" localSheetId="6">'Budget Detail FY 2018-25'!$3:$6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473" i="36" l="1"/>
  <c r="L1099" i="36" l="1"/>
  <c r="L1118" i="36" l="1"/>
  <c r="L1117" i="36"/>
  <c r="L1116" i="36"/>
  <c r="L1109" i="36"/>
  <c r="P1099" i="36"/>
  <c r="L1070" i="36"/>
  <c r="D175" i="39" l="1"/>
  <c r="E175" i="39"/>
  <c r="F175" i="39"/>
  <c r="C175" i="39"/>
  <c r="G176" i="39"/>
  <c r="D176" i="39"/>
  <c r="E176" i="39"/>
  <c r="F176" i="39"/>
  <c r="H176" i="39"/>
  <c r="I176" i="39"/>
  <c r="J176" i="39"/>
  <c r="C176" i="39"/>
  <c r="D126" i="39"/>
  <c r="E126" i="39"/>
  <c r="C126" i="39"/>
  <c r="E106" i="40"/>
  <c r="H167" i="40"/>
  <c r="H26" i="39" s="1"/>
  <c r="H709" i="39" s="1"/>
  <c r="I167" i="40"/>
  <c r="I26" i="39" s="1"/>
  <c r="I709" i="39" s="1"/>
  <c r="J167" i="40"/>
  <c r="J26" i="39" s="1"/>
  <c r="J709" i="39" s="1"/>
  <c r="K167" i="40"/>
  <c r="K26" i="39" s="1"/>
  <c r="K709" i="39" s="1"/>
  <c r="G167" i="40"/>
  <c r="G26" i="39" s="1"/>
  <c r="D167" i="40"/>
  <c r="D26" i="39" s="1"/>
  <c r="D709" i="39" s="1"/>
  <c r="E167" i="40"/>
  <c r="E26" i="39" s="1"/>
  <c r="E709" i="39" s="1"/>
  <c r="F167" i="40"/>
  <c r="F26" i="39" s="1"/>
  <c r="F709" i="39" s="1"/>
  <c r="C167" i="40"/>
  <c r="C26" i="39" s="1"/>
  <c r="C709" i="39" s="1"/>
  <c r="M262" i="36"/>
  <c r="L262" i="36"/>
  <c r="N262" i="36"/>
  <c r="G709" i="39" l="1"/>
  <c r="H48" i="43"/>
  <c r="H74" i="43" s="1"/>
  <c r="K126" i="39" l="1"/>
  <c r="J126" i="39"/>
  <c r="I126" i="39"/>
  <c r="H126" i="39"/>
  <c r="F126" i="39"/>
  <c r="G126" i="39" l="1"/>
  <c r="G175" i="39" l="1"/>
  <c r="I175" i="39" l="1"/>
  <c r="K175" i="39" l="1"/>
  <c r="J175" i="39"/>
  <c r="H809" i="39" l="1"/>
  <c r="I809" i="39"/>
  <c r="J809" i="39"/>
  <c r="K809" i="39"/>
  <c r="G809" i="39"/>
  <c r="D809" i="39"/>
  <c r="E809" i="39"/>
  <c r="C809" i="39"/>
  <c r="L1026" i="36" l="1"/>
  <c r="H659" i="39" l="1"/>
  <c r="I659" i="39"/>
  <c r="J659" i="39"/>
  <c r="K659" i="39"/>
  <c r="G659" i="39"/>
  <c r="D659" i="39"/>
  <c r="E659" i="39"/>
  <c r="F659" i="39"/>
  <c r="C659" i="39"/>
  <c r="D321" i="39" l="1"/>
  <c r="E321" i="39"/>
  <c r="C321" i="39"/>
  <c r="H413" i="39" l="1"/>
  <c r="I413" i="39"/>
  <c r="J413" i="39"/>
  <c r="K413" i="39"/>
  <c r="G413" i="39"/>
  <c r="D413" i="39"/>
  <c r="E413" i="39"/>
  <c r="F413" i="39"/>
  <c r="C413" i="39"/>
  <c r="P487" i="36" l="1"/>
  <c r="G61" i="39" l="1"/>
  <c r="H243" i="39"/>
  <c r="I243" i="39"/>
  <c r="J243" i="39"/>
  <c r="K243" i="39"/>
  <c r="G243" i="39"/>
  <c r="D243" i="39"/>
  <c r="E243" i="39"/>
  <c r="C243" i="39"/>
  <c r="H236" i="39"/>
  <c r="I236" i="39"/>
  <c r="J236" i="39"/>
  <c r="K236" i="39"/>
  <c r="G236" i="39"/>
  <c r="D236" i="39"/>
  <c r="E236" i="39"/>
  <c r="C236" i="39"/>
  <c r="L487" i="36"/>
  <c r="M487" i="36"/>
  <c r="N487" i="36"/>
  <c r="Q487" i="36"/>
  <c r="R487" i="36"/>
  <c r="S487" i="36"/>
  <c r="T487" i="36"/>
  <c r="M473" i="36"/>
  <c r="L473" i="36"/>
  <c r="H218" i="39"/>
  <c r="I218" i="39"/>
  <c r="J218" i="39"/>
  <c r="K218" i="39"/>
  <c r="G218" i="39"/>
  <c r="D218" i="39"/>
  <c r="E218" i="39"/>
  <c r="F218" i="39"/>
  <c r="C218" i="39"/>
  <c r="O487" i="36" l="1"/>
  <c r="F809" i="39"/>
  <c r="L1040" i="36"/>
  <c r="N1040" i="36"/>
  <c r="M1040" i="36"/>
  <c r="H61" i="39"/>
  <c r="F236" i="39"/>
  <c r="F243" i="39"/>
  <c r="I61" i="39" l="1"/>
  <c r="J61" i="39" l="1"/>
  <c r="K61" i="39" l="1"/>
  <c r="T996" i="36" l="1"/>
  <c r="S996" i="36"/>
  <c r="R996" i="36"/>
  <c r="Q996" i="36"/>
  <c r="P996" i="36"/>
  <c r="O996" i="36"/>
  <c r="N996" i="36"/>
  <c r="M996" i="36"/>
  <c r="L996" i="36"/>
  <c r="O473" i="36" l="1"/>
  <c r="P473" i="36" l="1"/>
  <c r="O495" i="36" l="1"/>
  <c r="F321" i="39" l="1"/>
  <c r="D241" i="39" l="1"/>
  <c r="E241" i="39"/>
  <c r="F241" i="39"/>
  <c r="G241" i="39"/>
  <c r="H241" i="39"/>
  <c r="I241" i="39"/>
  <c r="J241" i="39"/>
  <c r="K241" i="39"/>
  <c r="C241" i="39"/>
  <c r="D216" i="39"/>
  <c r="E216" i="39"/>
  <c r="C216" i="39"/>
  <c r="H216" i="39" l="1"/>
  <c r="O1040" i="36"/>
  <c r="I216" i="39"/>
  <c r="K216" i="39"/>
  <c r="J216" i="39"/>
  <c r="G216" i="39"/>
  <c r="I25" i="43" s="1"/>
  <c r="F216" i="39"/>
  <c r="F106" i="40" l="1"/>
  <c r="J177" i="39" l="1"/>
  <c r="H177" i="39"/>
  <c r="I177" i="39"/>
  <c r="K177" i="39"/>
  <c r="D177" i="39" l="1"/>
  <c r="E177" i="39"/>
  <c r="F177" i="39"/>
  <c r="C177" i="39"/>
  <c r="D106" i="40" l="1"/>
  <c r="R473" i="36" l="1"/>
  <c r="P326" i="36" l="1"/>
  <c r="D548" i="39" l="1"/>
  <c r="E548" i="39"/>
  <c r="F548" i="39"/>
  <c r="G548" i="39"/>
  <c r="H548" i="39"/>
  <c r="I548" i="39"/>
  <c r="J548" i="39"/>
  <c r="K548" i="39"/>
  <c r="C548" i="39"/>
  <c r="D542" i="39"/>
  <c r="E542" i="39"/>
  <c r="F542" i="39"/>
  <c r="C542" i="39"/>
  <c r="D331" i="39"/>
  <c r="E331" i="39"/>
  <c r="F331" i="39"/>
  <c r="G331" i="39"/>
  <c r="H331" i="39"/>
  <c r="I331" i="39"/>
  <c r="J331" i="39"/>
  <c r="K331" i="39"/>
  <c r="C331" i="39"/>
  <c r="D240" i="39"/>
  <c r="E240" i="39"/>
  <c r="F240" i="39"/>
  <c r="H240" i="39"/>
  <c r="I240" i="39"/>
  <c r="J240" i="39"/>
  <c r="K240" i="39"/>
  <c r="C240" i="39"/>
  <c r="D128" i="39"/>
  <c r="E128" i="39"/>
  <c r="F128" i="39"/>
  <c r="G128" i="39"/>
  <c r="H128" i="39"/>
  <c r="I128" i="39"/>
  <c r="J128" i="39"/>
  <c r="K128" i="39"/>
  <c r="C128" i="39"/>
  <c r="O1110" i="36"/>
  <c r="N1110" i="36"/>
  <c r="M1110" i="36"/>
  <c r="O1109" i="36"/>
  <c r="N1109" i="36"/>
  <c r="M1109" i="36"/>
  <c r="L1110" i="36"/>
  <c r="L990" i="36" l="1"/>
  <c r="L963" i="36"/>
  <c r="L951" i="36"/>
  <c r="L938" i="36"/>
  <c r="L928" i="36"/>
  <c r="L918" i="36"/>
  <c r="L903" i="36"/>
  <c r="L910" i="36" s="1"/>
  <c r="L863" i="36"/>
  <c r="L836" i="36"/>
  <c r="L800" i="36"/>
  <c r="L772" i="36"/>
  <c r="L750" i="36"/>
  <c r="L701" i="36"/>
  <c r="L638" i="36"/>
  <c r="L617" i="36"/>
  <c r="L541" i="36"/>
  <c r="L517" i="36"/>
  <c r="L509" i="36"/>
  <c r="L461" i="36"/>
  <c r="L456" i="36"/>
  <c r="L449" i="36"/>
  <c r="L413" i="36"/>
  <c r="L371" i="36"/>
  <c r="L360" i="36"/>
  <c r="L326" i="36"/>
  <c r="L313" i="36"/>
  <c r="L297" i="36"/>
  <c r="L302" i="36" s="1"/>
  <c r="L291" i="36"/>
  <c r="L280" i="36"/>
  <c r="L285" i="36" s="1"/>
  <c r="L275" i="36"/>
  <c r="L217" i="36"/>
  <c r="L211" i="36"/>
  <c r="C106" i="40"/>
  <c r="L151" i="36"/>
  <c r="L109" i="36"/>
  <c r="L88" i="36"/>
  <c r="L57" i="36"/>
  <c r="L1009" i="36" l="1"/>
  <c r="L733" i="36"/>
  <c r="L980" i="36"/>
  <c r="L982" i="36" s="1"/>
  <c r="L328" i="36"/>
  <c r="L219" i="36"/>
  <c r="L415" i="36"/>
  <c r="L417" i="36" s="1"/>
  <c r="L838" i="36"/>
  <c r="L178" i="36"/>
  <c r="L905" i="36"/>
  <c r="L953" i="36"/>
  <c r="L299" i="36"/>
  <c r="L930" i="36"/>
  <c r="L519" i="36"/>
  <c r="L282" i="36"/>
  <c r="L703" i="36"/>
  <c r="L998" i="36"/>
  <c r="L622" i="36"/>
  <c r="L619" i="36"/>
  <c r="L489" i="36"/>
  <c r="L908" i="36"/>
  <c r="L706" i="36"/>
  <c r="G790" i="39"/>
  <c r="G740" i="39"/>
  <c r="G687" i="39"/>
  <c r="G651" i="39"/>
  <c r="G613" i="39"/>
  <c r="G578" i="39"/>
  <c r="G538" i="39"/>
  <c r="G490" i="39"/>
  <c r="G448" i="39"/>
  <c r="G406" i="39"/>
  <c r="G358" i="39"/>
  <c r="G312" i="39"/>
  <c r="G277" i="39"/>
  <c r="G208" i="39"/>
  <c r="G161" i="39"/>
  <c r="G122" i="39"/>
  <c r="G88" i="39"/>
  <c r="G53" i="39"/>
  <c r="G7" i="39"/>
  <c r="G159" i="40"/>
  <c r="G128" i="40"/>
  <c r="G100" i="40"/>
  <c r="G67" i="40"/>
  <c r="G39" i="40"/>
  <c r="G8" i="40"/>
  <c r="G6" i="45"/>
  <c r="G43" i="42"/>
  <c r="G6" i="42"/>
  <c r="L752" i="36" l="1"/>
  <c r="L264" i="36"/>
  <c r="L491" i="36"/>
  <c r="L843" i="36"/>
  <c r="L840" i="36"/>
  <c r="L266" i="36" l="1"/>
  <c r="L269" i="36"/>
  <c r="M1176" i="36" l="1"/>
  <c r="M1175" i="36" s="1"/>
  <c r="N1176" i="36"/>
  <c r="N1175" i="36" s="1"/>
  <c r="O1176" i="36"/>
  <c r="O1175" i="36" s="1"/>
  <c r="P1176" i="36"/>
  <c r="Q1176" i="36"/>
  <c r="Q1175" i="36" s="1"/>
  <c r="R1176" i="36"/>
  <c r="R1175" i="36" s="1"/>
  <c r="S1176" i="36"/>
  <c r="S1175" i="36" s="1"/>
  <c r="T1176" i="36"/>
  <c r="T1175" i="36" s="1"/>
  <c r="L1176" i="36"/>
  <c r="M1188" i="36"/>
  <c r="N1188" i="36"/>
  <c r="O1188" i="36"/>
  <c r="P1188" i="36"/>
  <c r="Q1188" i="36"/>
  <c r="R1188" i="36"/>
  <c r="S1188" i="36"/>
  <c r="T1188" i="36"/>
  <c r="M1187" i="36"/>
  <c r="N1187" i="36"/>
  <c r="O1187" i="36"/>
  <c r="P1187" i="36"/>
  <c r="Q1187" i="36"/>
  <c r="R1187" i="36"/>
  <c r="S1187" i="36"/>
  <c r="T1187" i="36"/>
  <c r="L1188" i="36"/>
  <c r="L1187" i="36"/>
  <c r="L1175" i="36" l="1"/>
  <c r="P1175" i="36"/>
  <c r="M1116" i="36" l="1"/>
  <c r="N1116" i="36"/>
  <c r="O1116" i="36"/>
  <c r="P1116" i="36"/>
  <c r="M1118" i="36"/>
  <c r="N1118" i="36"/>
  <c r="O1118" i="36"/>
  <c r="M1099" i="36"/>
  <c r="N1099" i="36"/>
  <c r="O1099" i="36"/>
  <c r="Q1099" i="36"/>
  <c r="R1099" i="36"/>
  <c r="L1046" i="36"/>
  <c r="D463" i="39"/>
  <c r="E463" i="39"/>
  <c r="M1183" i="36" l="1"/>
  <c r="N1183" i="36"/>
  <c r="O1183" i="36"/>
  <c r="P1183" i="36"/>
  <c r="S1183" i="36"/>
  <c r="T1183" i="36"/>
  <c r="L1183" i="36"/>
  <c r="M1165" i="36"/>
  <c r="N1165" i="36"/>
  <c r="O1165" i="36"/>
  <c r="Q1165" i="36"/>
  <c r="R1165" i="36"/>
  <c r="S1165" i="36"/>
  <c r="T1165" i="36"/>
  <c r="L1165" i="36"/>
  <c r="M1186" i="36"/>
  <c r="M1185" i="36" s="1"/>
  <c r="N1186" i="36"/>
  <c r="N1185" i="36" s="1"/>
  <c r="O1186" i="36"/>
  <c r="O1185" i="36" s="1"/>
  <c r="P1186" i="36"/>
  <c r="Q1186" i="36"/>
  <c r="Q1185" i="36" s="1"/>
  <c r="R1186" i="36"/>
  <c r="R1185" i="36" s="1"/>
  <c r="S1186" i="36"/>
  <c r="S1185" i="36" s="1"/>
  <c r="T1186" i="36"/>
  <c r="T1185" i="36" s="1"/>
  <c r="L1186" i="36"/>
  <c r="R1173" i="36"/>
  <c r="S1173" i="36"/>
  <c r="T1173" i="36"/>
  <c r="P1185" i="36" l="1"/>
  <c r="L1185" i="36"/>
  <c r="H175" i="39" l="1"/>
  <c r="D623" i="39"/>
  <c r="E623" i="39"/>
  <c r="F623" i="39"/>
  <c r="G623" i="39"/>
  <c r="C623" i="39"/>
  <c r="S1099" i="36" l="1"/>
  <c r="T1099" i="36" l="1"/>
  <c r="H542" i="39"/>
  <c r="I542" i="39"/>
  <c r="J542" i="39"/>
  <c r="K542" i="39"/>
  <c r="G542" i="39"/>
  <c r="P1165" i="36" l="1"/>
  <c r="P1118" i="36" l="1"/>
  <c r="Q1118" i="36" l="1"/>
  <c r="R1118" i="36" l="1"/>
  <c r="T1118" i="36" l="1"/>
  <c r="S1118" i="36"/>
  <c r="T1040" i="36" l="1"/>
  <c r="S1040" i="36"/>
  <c r="R1040" i="36"/>
  <c r="P1040" i="36"/>
  <c r="Q1040" i="36"/>
  <c r="F463" i="39"/>
  <c r="D414" i="39" l="1"/>
  <c r="E414" i="39"/>
  <c r="F414" i="39"/>
  <c r="G414" i="39"/>
  <c r="H414" i="39"/>
  <c r="I414" i="39"/>
  <c r="J414" i="39"/>
  <c r="K414" i="39"/>
  <c r="C414" i="39"/>
  <c r="O217" i="36"/>
  <c r="N217" i="36"/>
  <c r="M217" i="36"/>
  <c r="R1183" i="36" l="1"/>
  <c r="Q1183" i="36"/>
  <c r="C373" i="39" l="1"/>
  <c r="F19" i="39"/>
  <c r="D619" i="39"/>
  <c r="E619" i="39"/>
  <c r="F619" i="39"/>
  <c r="G619" i="39"/>
  <c r="H619" i="39"/>
  <c r="I619" i="39"/>
  <c r="J619" i="39"/>
  <c r="K619" i="39"/>
  <c r="C619" i="39"/>
  <c r="N178" i="36"/>
  <c r="D107" i="40"/>
  <c r="P1085" i="36"/>
  <c r="P1086" i="36"/>
  <c r="M57" i="36"/>
  <c r="N57" i="36"/>
  <c r="M88" i="36"/>
  <c r="N88" i="36"/>
  <c r="O88" i="36"/>
  <c r="G45" i="40"/>
  <c r="H45" i="40"/>
  <c r="I45" i="40"/>
  <c r="M109" i="36"/>
  <c r="N109" i="36"/>
  <c r="O109" i="36"/>
  <c r="C74" i="40"/>
  <c r="H74" i="40"/>
  <c r="M151" i="36"/>
  <c r="N151" i="36"/>
  <c r="I107" i="40"/>
  <c r="M211" i="36"/>
  <c r="N211" i="36"/>
  <c r="J164" i="40"/>
  <c r="H57" i="39"/>
  <c r="R275" i="36"/>
  <c r="S275" i="36"/>
  <c r="M275" i="36"/>
  <c r="N275" i="36"/>
  <c r="O275" i="36"/>
  <c r="P275" i="36"/>
  <c r="M280" i="36"/>
  <c r="N280" i="36"/>
  <c r="N285" i="36" s="1"/>
  <c r="O280" i="36"/>
  <c r="S291" i="36"/>
  <c r="M291" i="36"/>
  <c r="N291" i="36"/>
  <c r="O291" i="36"/>
  <c r="F19" i="42" s="1"/>
  <c r="Q291" i="36"/>
  <c r="H19" i="42" s="1"/>
  <c r="R291" i="36"/>
  <c r="G96" i="39"/>
  <c r="C56" i="42"/>
  <c r="M297" i="36"/>
  <c r="D56" i="42" s="1"/>
  <c r="D13" i="43"/>
  <c r="C12" i="42"/>
  <c r="M313" i="36"/>
  <c r="N313" i="36"/>
  <c r="R326" i="36"/>
  <c r="T326" i="36"/>
  <c r="S1152" i="36"/>
  <c r="M326" i="36"/>
  <c r="N326" i="36"/>
  <c r="E49" i="42" s="1"/>
  <c r="O326" i="36"/>
  <c r="H19" i="39"/>
  <c r="I19" i="39"/>
  <c r="M360" i="36"/>
  <c r="F64" i="43"/>
  <c r="M371" i="36"/>
  <c r="N371" i="36"/>
  <c r="K176" i="39"/>
  <c r="M413" i="36"/>
  <c r="N413" i="36"/>
  <c r="C214" i="39"/>
  <c r="M449" i="36"/>
  <c r="N449" i="36"/>
  <c r="M456" i="36"/>
  <c r="N456" i="36"/>
  <c r="O456" i="36"/>
  <c r="P456" i="36"/>
  <c r="Q456" i="36"/>
  <c r="R456" i="36"/>
  <c r="S456" i="36"/>
  <c r="T456" i="36"/>
  <c r="N461" i="36"/>
  <c r="M461" i="36"/>
  <c r="G233" i="39"/>
  <c r="K234" i="39"/>
  <c r="H242" i="39"/>
  <c r="H244" i="39" s="1"/>
  <c r="C281" i="39"/>
  <c r="H282" i="39"/>
  <c r="M509" i="36"/>
  <c r="N509" i="36"/>
  <c r="T509" i="36"/>
  <c r="C286" i="39"/>
  <c r="P517" i="36"/>
  <c r="M517" i="36"/>
  <c r="D58" i="42" s="1"/>
  <c r="N517" i="36"/>
  <c r="O517" i="36"/>
  <c r="Q517" i="36"/>
  <c r="H58" i="42" s="1"/>
  <c r="R517" i="36"/>
  <c r="I58" i="42" s="1"/>
  <c r="S517" i="36"/>
  <c r="T517" i="36"/>
  <c r="C28" i="42"/>
  <c r="M541" i="36"/>
  <c r="D28" i="42" s="1"/>
  <c r="N541" i="36"/>
  <c r="S1153" i="36"/>
  <c r="N617" i="36"/>
  <c r="C362" i="39"/>
  <c r="C365" i="39"/>
  <c r="G366" i="39"/>
  <c r="M638" i="36"/>
  <c r="N638" i="36"/>
  <c r="O638" i="36"/>
  <c r="I370" i="39"/>
  <c r="O1154" i="36"/>
  <c r="P1154" i="36"/>
  <c r="R1154" i="36"/>
  <c r="J374" i="39"/>
  <c r="G377" i="39"/>
  <c r="M701" i="36"/>
  <c r="N701" i="36"/>
  <c r="C14" i="42"/>
  <c r="N733" i="36"/>
  <c r="O733" i="36"/>
  <c r="P733" i="36"/>
  <c r="Q733" i="36"/>
  <c r="R733" i="36"/>
  <c r="S733" i="36"/>
  <c r="J14" i="42" s="1"/>
  <c r="T733" i="36"/>
  <c r="F420" i="39"/>
  <c r="M750" i="36"/>
  <c r="N750" i="36"/>
  <c r="P750" i="36"/>
  <c r="Q750" i="36"/>
  <c r="H51" i="42" s="1"/>
  <c r="R750" i="36"/>
  <c r="S750" i="36"/>
  <c r="T750" i="36"/>
  <c r="P772" i="36"/>
  <c r="C13" i="42"/>
  <c r="M772" i="36"/>
  <c r="N772" i="36"/>
  <c r="O772" i="36"/>
  <c r="Q772" i="36"/>
  <c r="R772" i="36"/>
  <c r="S772" i="36"/>
  <c r="T772" i="36"/>
  <c r="M800" i="36"/>
  <c r="N800" i="36"/>
  <c r="O800" i="36"/>
  <c r="C463" i="39"/>
  <c r="M836" i="36"/>
  <c r="N836" i="36"/>
  <c r="O836" i="36"/>
  <c r="O1092" i="36"/>
  <c r="P1092" i="36"/>
  <c r="Q1092" i="36"/>
  <c r="R1092" i="36"/>
  <c r="S1092" i="36"/>
  <c r="T1092" i="36"/>
  <c r="F495" i="39"/>
  <c r="F745" i="39" s="1"/>
  <c r="G497" i="39"/>
  <c r="G33" i="43" s="1"/>
  <c r="H497" i="39"/>
  <c r="H748" i="39" s="1"/>
  <c r="I497" i="39"/>
  <c r="I748" i="39" s="1"/>
  <c r="J497" i="39"/>
  <c r="J748" i="39" s="1"/>
  <c r="K497" i="39"/>
  <c r="K748" i="39" s="1"/>
  <c r="C498" i="39"/>
  <c r="M863" i="36"/>
  <c r="D32" i="42" s="1"/>
  <c r="N863" i="36"/>
  <c r="E32" i="42" s="1"/>
  <c r="H507" i="39"/>
  <c r="M903" i="36"/>
  <c r="D69" i="42" s="1"/>
  <c r="N903" i="36"/>
  <c r="O903" i="36"/>
  <c r="P918" i="36"/>
  <c r="H746" i="39"/>
  <c r="S918" i="36"/>
  <c r="M918" i="36"/>
  <c r="D33" i="42" s="1"/>
  <c r="N918" i="36"/>
  <c r="O918" i="36"/>
  <c r="F33" i="42" s="1"/>
  <c r="Q918" i="36"/>
  <c r="T928" i="36"/>
  <c r="M928" i="36"/>
  <c r="N928" i="36"/>
  <c r="O928" i="36"/>
  <c r="P928" i="36"/>
  <c r="Q928" i="36"/>
  <c r="R928" i="36"/>
  <c r="I70" i="42" s="1"/>
  <c r="S928" i="36"/>
  <c r="G582" i="39"/>
  <c r="C16" i="43" s="1"/>
  <c r="M16" i="43" s="1"/>
  <c r="H582" i="39"/>
  <c r="H583" i="39" s="1"/>
  <c r="M938" i="36"/>
  <c r="D15" i="42" s="1"/>
  <c r="N938" i="36"/>
  <c r="E15" i="42" s="1"/>
  <c r="O938" i="36"/>
  <c r="H586" i="39"/>
  <c r="M951" i="36"/>
  <c r="N951" i="36"/>
  <c r="E52" i="42" s="1"/>
  <c r="O951" i="36"/>
  <c r="M963" i="36"/>
  <c r="N963" i="36"/>
  <c r="E16" i="42" s="1"/>
  <c r="O963" i="36"/>
  <c r="P963" i="36"/>
  <c r="Q963" i="36"/>
  <c r="R963" i="36"/>
  <c r="S963" i="36"/>
  <c r="J16" i="42" s="1"/>
  <c r="T963" i="36"/>
  <c r="K16" i="42" s="1"/>
  <c r="N980" i="36"/>
  <c r="O1155" i="36"/>
  <c r="Q1155" i="36"/>
  <c r="R1155" i="36"/>
  <c r="M980" i="36"/>
  <c r="D53" i="42" s="1"/>
  <c r="M990" i="36"/>
  <c r="N990" i="36"/>
  <c r="O990" i="36"/>
  <c r="P990" i="36"/>
  <c r="Q990" i="36"/>
  <c r="R990" i="36"/>
  <c r="S990" i="36"/>
  <c r="T990" i="36"/>
  <c r="L1021" i="36"/>
  <c r="N1021" i="36"/>
  <c r="L1022" i="36"/>
  <c r="N1022" i="36"/>
  <c r="L1023" i="36"/>
  <c r="N1023" i="36"/>
  <c r="L1024" i="36"/>
  <c r="N1024" i="36"/>
  <c r="L1025" i="36"/>
  <c r="N1025" i="36"/>
  <c r="M1026" i="36"/>
  <c r="N1026" i="36"/>
  <c r="L1027" i="36"/>
  <c r="M1027" i="36"/>
  <c r="N1027" i="36"/>
  <c r="L1028" i="36"/>
  <c r="N1028" i="36"/>
  <c r="L1029" i="36"/>
  <c r="N1029" i="36"/>
  <c r="L1030" i="36"/>
  <c r="N1030" i="36"/>
  <c r="L1031" i="36"/>
  <c r="N1031" i="36"/>
  <c r="L1032" i="36"/>
  <c r="N1032" i="36"/>
  <c r="L1033" i="36"/>
  <c r="N1033" i="36"/>
  <c r="M1046" i="36"/>
  <c r="N1046" i="36"/>
  <c r="L1047" i="36"/>
  <c r="N1047" i="36"/>
  <c r="L1060" i="36"/>
  <c r="N1060" i="36"/>
  <c r="L1061" i="36"/>
  <c r="N1061" i="36"/>
  <c r="L1066" i="36"/>
  <c r="M1066" i="36"/>
  <c r="N1066" i="36"/>
  <c r="O1066" i="36"/>
  <c r="L1068" i="36"/>
  <c r="M1068" i="36"/>
  <c r="N1068" i="36"/>
  <c r="O1068" i="36"/>
  <c r="P1068" i="36"/>
  <c r="Q1068" i="36"/>
  <c r="R1068" i="36"/>
  <c r="S1068" i="36"/>
  <c r="T1068" i="36"/>
  <c r="M1070" i="36"/>
  <c r="N1070" i="36"/>
  <c r="O1070" i="36"/>
  <c r="P1070" i="36"/>
  <c r="L1072" i="36"/>
  <c r="M1072" i="36"/>
  <c r="N1072" i="36"/>
  <c r="O1072" i="36"/>
  <c r="P1072" i="36"/>
  <c r="L1074" i="36"/>
  <c r="M1074" i="36"/>
  <c r="N1074" i="36"/>
  <c r="O1074" i="36"/>
  <c r="P1074" i="36"/>
  <c r="L1078" i="36"/>
  <c r="M1078" i="36"/>
  <c r="N1078" i="36"/>
  <c r="O1078" i="36"/>
  <c r="L1080" i="36"/>
  <c r="M1080" i="36"/>
  <c r="N1080" i="36"/>
  <c r="O1080" i="36"/>
  <c r="P1080" i="36"/>
  <c r="L1082" i="36"/>
  <c r="M1082" i="36"/>
  <c r="N1082" i="36"/>
  <c r="O1082" i="36"/>
  <c r="L1085" i="36"/>
  <c r="M1085" i="36"/>
  <c r="N1085" i="36"/>
  <c r="O1085" i="36"/>
  <c r="L1086" i="36"/>
  <c r="M1086" i="36"/>
  <c r="N1086" i="36"/>
  <c r="O1086" i="36"/>
  <c r="L1091" i="36"/>
  <c r="M1091" i="36"/>
  <c r="N1091" i="36"/>
  <c r="L1092" i="36"/>
  <c r="M1092" i="36"/>
  <c r="N1092" i="36"/>
  <c r="L1095" i="36"/>
  <c r="M1095" i="36"/>
  <c r="N1095" i="36"/>
  <c r="O1095" i="36"/>
  <c r="R1095" i="36"/>
  <c r="L1100" i="36"/>
  <c r="L1102" i="36"/>
  <c r="L1103" i="36" s="1"/>
  <c r="M1102" i="36"/>
  <c r="N1102" i="36"/>
  <c r="O1102" i="36"/>
  <c r="P1102" i="36"/>
  <c r="Q1102" i="36"/>
  <c r="R1102" i="36"/>
  <c r="S1102" i="36"/>
  <c r="T1102" i="36"/>
  <c r="L1108" i="36"/>
  <c r="L1112" i="36"/>
  <c r="M1112" i="36"/>
  <c r="N1112" i="36"/>
  <c r="O1112" i="36"/>
  <c r="P1112" i="36"/>
  <c r="Q1112" i="36"/>
  <c r="R1112" i="36"/>
  <c r="S1112" i="36"/>
  <c r="T1112" i="36"/>
  <c r="L1128" i="36"/>
  <c r="M1117" i="36"/>
  <c r="M1128" i="36" s="1"/>
  <c r="N1117" i="36"/>
  <c r="P1117" i="36"/>
  <c r="P1128" i="36" s="1"/>
  <c r="Q1117" i="36"/>
  <c r="Q1128" i="36" s="1"/>
  <c r="R1117" i="36"/>
  <c r="R1128" i="36" s="1"/>
  <c r="S1117" i="36"/>
  <c r="S1128" i="36" s="1"/>
  <c r="T1117" i="36"/>
  <c r="T1128" i="36" s="1"/>
  <c r="L1122" i="36"/>
  <c r="M1122" i="36"/>
  <c r="N1122" i="36"/>
  <c r="O1122" i="36"/>
  <c r="P1122" i="36"/>
  <c r="L1123" i="36"/>
  <c r="M1123" i="36"/>
  <c r="N1123" i="36"/>
  <c r="O1123" i="36"/>
  <c r="P1123" i="36"/>
  <c r="L1134" i="36"/>
  <c r="M1134" i="36"/>
  <c r="N1134" i="36"/>
  <c r="O1134" i="36"/>
  <c r="P1134" i="36"/>
  <c r="L1135" i="36"/>
  <c r="L1146" i="36" s="1"/>
  <c r="M1135" i="36"/>
  <c r="M1146" i="36" s="1"/>
  <c r="N1135" i="36"/>
  <c r="N1146" i="36" s="1"/>
  <c r="O1135" i="36"/>
  <c r="O1146" i="36" s="1"/>
  <c r="L1136" i="36"/>
  <c r="M1136" i="36"/>
  <c r="N1136" i="36"/>
  <c r="O1136" i="36"/>
  <c r="P1136" i="36"/>
  <c r="L1140" i="36"/>
  <c r="M1140" i="36"/>
  <c r="N1140" i="36"/>
  <c r="O1140" i="36"/>
  <c r="P1140" i="36"/>
  <c r="L1141" i="36"/>
  <c r="M1141" i="36"/>
  <c r="N1141" i="36"/>
  <c r="O1141" i="36"/>
  <c r="P1141" i="36"/>
  <c r="L1152" i="36"/>
  <c r="M1152" i="36"/>
  <c r="N1152" i="36"/>
  <c r="O1152" i="36"/>
  <c r="P1152" i="36"/>
  <c r="Q1152" i="36"/>
  <c r="R1152" i="36"/>
  <c r="T1152" i="36"/>
  <c r="L1153" i="36"/>
  <c r="M1153" i="36"/>
  <c r="N1153" i="36"/>
  <c r="T1153" i="36"/>
  <c r="L1154" i="36"/>
  <c r="M1154" i="36"/>
  <c r="N1154" i="36"/>
  <c r="T1154" i="36"/>
  <c r="L1155" i="36"/>
  <c r="M1155" i="36"/>
  <c r="N1155" i="36"/>
  <c r="T1155" i="36"/>
  <c r="L1158" i="36"/>
  <c r="M1158" i="36"/>
  <c r="N1158" i="36"/>
  <c r="O1158" i="36"/>
  <c r="Q1158" i="36"/>
  <c r="S1158" i="36"/>
  <c r="T1158" i="36"/>
  <c r="L1159" i="36"/>
  <c r="M1159" i="36"/>
  <c r="N1159" i="36"/>
  <c r="O1159" i="36"/>
  <c r="P1159" i="36"/>
  <c r="Q1159" i="36"/>
  <c r="R1159" i="36"/>
  <c r="S1159" i="36"/>
  <c r="T1159" i="36"/>
  <c r="L1160" i="36"/>
  <c r="M1160" i="36"/>
  <c r="N1160" i="36"/>
  <c r="O1160" i="36"/>
  <c r="P1160" i="36"/>
  <c r="Q1160" i="36"/>
  <c r="R1160" i="36"/>
  <c r="S1160" i="36"/>
  <c r="T1160" i="36"/>
  <c r="L1161" i="36"/>
  <c r="M1161" i="36"/>
  <c r="N1161" i="36"/>
  <c r="O1161" i="36"/>
  <c r="P1161" i="36"/>
  <c r="Q1161" i="36"/>
  <c r="R1161" i="36"/>
  <c r="S1161" i="36"/>
  <c r="T1161" i="36"/>
  <c r="L1169" i="36"/>
  <c r="M1169" i="36"/>
  <c r="N1169" i="36"/>
  <c r="O1169" i="36"/>
  <c r="P1169" i="36"/>
  <c r="Q1169" i="36"/>
  <c r="R1169" i="36"/>
  <c r="S1169" i="36"/>
  <c r="T1169" i="36"/>
  <c r="L1170" i="36"/>
  <c r="M1170" i="36"/>
  <c r="N1170" i="36"/>
  <c r="O1170" i="36"/>
  <c r="P1170" i="36"/>
  <c r="Q1170" i="36"/>
  <c r="R1170" i="36"/>
  <c r="S1170" i="36"/>
  <c r="T1170" i="36"/>
  <c r="L1173" i="36"/>
  <c r="M1173" i="36"/>
  <c r="M1172" i="36" s="1"/>
  <c r="N1173" i="36"/>
  <c r="N1172" i="36" s="1"/>
  <c r="O1173" i="36"/>
  <c r="O1172" i="36" s="1"/>
  <c r="P1173" i="36"/>
  <c r="Q1173" i="36"/>
  <c r="Q1172" i="36" s="1"/>
  <c r="R1172" i="36"/>
  <c r="S1172" i="36"/>
  <c r="T1172" i="36"/>
  <c r="L1179" i="36"/>
  <c r="M1179" i="36"/>
  <c r="N1179" i="36"/>
  <c r="O1179" i="36"/>
  <c r="P1179" i="36"/>
  <c r="Q1179" i="36"/>
  <c r="R1179" i="36"/>
  <c r="S1179" i="36"/>
  <c r="T1179" i="36"/>
  <c r="L1180" i="36"/>
  <c r="M1180" i="36"/>
  <c r="N1180" i="36"/>
  <c r="O1180" i="36"/>
  <c r="P1180" i="36"/>
  <c r="Q1180" i="36"/>
  <c r="R1180" i="36"/>
  <c r="S1180" i="36"/>
  <c r="T1180" i="36"/>
  <c r="C11" i="39"/>
  <c r="D11" i="39"/>
  <c r="E11" i="39"/>
  <c r="C12" i="39"/>
  <c r="D12" i="39"/>
  <c r="E12" i="39"/>
  <c r="F12" i="39"/>
  <c r="C13" i="39"/>
  <c r="D13" i="39"/>
  <c r="E13" i="39"/>
  <c r="F13" i="39"/>
  <c r="G13" i="39"/>
  <c r="H13" i="39"/>
  <c r="I13" i="39"/>
  <c r="J13" i="39"/>
  <c r="K13" i="39"/>
  <c r="C14" i="39"/>
  <c r="C694" i="39" s="1"/>
  <c r="D14" i="39"/>
  <c r="D694" i="39" s="1"/>
  <c r="E14" i="39"/>
  <c r="E694" i="39" s="1"/>
  <c r="F14" i="39"/>
  <c r="F694" i="39" s="1"/>
  <c r="G14" i="39"/>
  <c r="H14" i="39"/>
  <c r="I14" i="39"/>
  <c r="I694" i="39" s="1"/>
  <c r="J14" i="39"/>
  <c r="J694" i="39" s="1"/>
  <c r="K14" i="39"/>
  <c r="D15" i="39"/>
  <c r="E15" i="39"/>
  <c r="C16" i="39"/>
  <c r="D16" i="39"/>
  <c r="E16" i="39"/>
  <c r="F16" i="39"/>
  <c r="C17" i="39"/>
  <c r="D17" i="39"/>
  <c r="E17" i="39"/>
  <c r="F17" i="39"/>
  <c r="G17" i="39"/>
  <c r="H17" i="39"/>
  <c r="I17" i="39"/>
  <c r="J17" i="39"/>
  <c r="K17" i="39"/>
  <c r="C18" i="39"/>
  <c r="D18" i="39"/>
  <c r="E18" i="39"/>
  <c r="F18" i="39"/>
  <c r="G18" i="39"/>
  <c r="H18" i="39"/>
  <c r="I18" i="39"/>
  <c r="J18" i="39"/>
  <c r="K18" i="39"/>
  <c r="C19" i="39"/>
  <c r="D19" i="39"/>
  <c r="E19" i="39"/>
  <c r="C57" i="39"/>
  <c r="D57" i="39"/>
  <c r="E57" i="39"/>
  <c r="F57" i="39"/>
  <c r="G57" i="39"/>
  <c r="C19" i="43" s="1"/>
  <c r="M19" i="43" s="1"/>
  <c r="I57" i="39"/>
  <c r="C61" i="39"/>
  <c r="C62" i="39" s="1"/>
  <c r="D61" i="39"/>
  <c r="D62" i="39" s="1"/>
  <c r="D67" i="39" s="1"/>
  <c r="E61" i="39"/>
  <c r="E62" i="39" s="1"/>
  <c r="F61" i="39"/>
  <c r="F62" i="39" s="1"/>
  <c r="C92" i="39"/>
  <c r="C93" i="39" s="1"/>
  <c r="D92" i="39"/>
  <c r="D93" i="39" s="1"/>
  <c r="E92" i="39"/>
  <c r="E93" i="39" s="1"/>
  <c r="F92" i="39"/>
  <c r="F93" i="39" s="1"/>
  <c r="H92" i="39"/>
  <c r="H93" i="39" s="1"/>
  <c r="I92" i="39"/>
  <c r="I93" i="39" s="1"/>
  <c r="C96" i="39"/>
  <c r="C97" i="39" s="1"/>
  <c r="D96" i="39"/>
  <c r="D97" i="39" s="1"/>
  <c r="D102" i="39" s="1"/>
  <c r="C127" i="39"/>
  <c r="D127" i="39"/>
  <c r="E127" i="39"/>
  <c r="G127" i="39"/>
  <c r="H13" i="43" s="1"/>
  <c r="H127" i="39"/>
  <c r="I127" i="39"/>
  <c r="J127" i="39"/>
  <c r="K127" i="39"/>
  <c r="C129" i="39"/>
  <c r="D129" i="39"/>
  <c r="E129" i="39"/>
  <c r="F129" i="39"/>
  <c r="G129" i="39"/>
  <c r="L13" i="43" s="1"/>
  <c r="H129" i="39"/>
  <c r="I129" i="39"/>
  <c r="J129" i="39"/>
  <c r="K129" i="39"/>
  <c r="C133" i="39"/>
  <c r="D133" i="39"/>
  <c r="E133" i="39"/>
  <c r="F133" i="39"/>
  <c r="G133" i="39"/>
  <c r="E51" i="43" s="1"/>
  <c r="H133" i="39"/>
  <c r="I133" i="39"/>
  <c r="J133" i="39"/>
  <c r="K133" i="39"/>
  <c r="C134" i="39"/>
  <c r="D134" i="39"/>
  <c r="E134" i="39"/>
  <c r="F134" i="39"/>
  <c r="G134" i="39"/>
  <c r="H134" i="39"/>
  <c r="I134" i="39"/>
  <c r="J134" i="39"/>
  <c r="K134" i="39"/>
  <c r="C135" i="39"/>
  <c r="D135" i="39"/>
  <c r="E135" i="39"/>
  <c r="F135" i="39"/>
  <c r="H135" i="39"/>
  <c r="K135" i="39"/>
  <c r="C165" i="39"/>
  <c r="D165" i="39"/>
  <c r="E165" i="39"/>
  <c r="F165" i="39"/>
  <c r="G165" i="39"/>
  <c r="D26" i="43" s="1"/>
  <c r="H165" i="39"/>
  <c r="I165" i="39"/>
  <c r="J165" i="39"/>
  <c r="K165" i="39"/>
  <c r="D166" i="39"/>
  <c r="E166" i="39"/>
  <c r="F166" i="39"/>
  <c r="I166" i="39"/>
  <c r="C167" i="39"/>
  <c r="D167" i="39"/>
  <c r="E167" i="39"/>
  <c r="F167" i="39"/>
  <c r="G167" i="39"/>
  <c r="G26" i="43" s="1"/>
  <c r="H167" i="39"/>
  <c r="I167" i="39"/>
  <c r="J167" i="39"/>
  <c r="K167" i="39"/>
  <c r="C168" i="39"/>
  <c r="D168" i="39"/>
  <c r="E168" i="39"/>
  <c r="F168" i="39"/>
  <c r="G168" i="39"/>
  <c r="H26" i="43" s="1"/>
  <c r="H168" i="39"/>
  <c r="I168" i="39"/>
  <c r="J168" i="39"/>
  <c r="K168" i="39"/>
  <c r="C169" i="39"/>
  <c r="D169" i="39"/>
  <c r="E169" i="39"/>
  <c r="F169" i="39"/>
  <c r="C170" i="39"/>
  <c r="D170" i="39"/>
  <c r="E170" i="39"/>
  <c r="F170" i="39"/>
  <c r="G170" i="39"/>
  <c r="J26" i="43" s="1"/>
  <c r="H170" i="39"/>
  <c r="I170" i="39"/>
  <c r="J170" i="39"/>
  <c r="K170" i="39"/>
  <c r="C171" i="39"/>
  <c r="D171" i="39"/>
  <c r="C178" i="39"/>
  <c r="D178" i="39"/>
  <c r="E178" i="39"/>
  <c r="F178" i="39"/>
  <c r="G178" i="39"/>
  <c r="J64" i="43" s="1"/>
  <c r="H178" i="39"/>
  <c r="I178" i="39"/>
  <c r="J178" i="39"/>
  <c r="K178" i="39"/>
  <c r="C179" i="39"/>
  <c r="D179" i="39"/>
  <c r="E179" i="39"/>
  <c r="C212" i="39"/>
  <c r="D212" i="39"/>
  <c r="E212" i="39"/>
  <c r="F212" i="39"/>
  <c r="C213" i="39"/>
  <c r="D213" i="39"/>
  <c r="E213" i="39"/>
  <c r="F213" i="39"/>
  <c r="G213" i="39"/>
  <c r="F25" i="43" s="1"/>
  <c r="H213" i="39"/>
  <c r="I213" i="39"/>
  <c r="J213" i="39"/>
  <c r="K213" i="39"/>
  <c r="D214" i="39"/>
  <c r="E214" i="39"/>
  <c r="C215" i="39"/>
  <c r="D215" i="39"/>
  <c r="E215" i="39"/>
  <c r="F215" i="39"/>
  <c r="G215" i="39"/>
  <c r="H25" i="43" s="1"/>
  <c r="H215" i="39"/>
  <c r="I215" i="39"/>
  <c r="J215" i="39"/>
  <c r="K215" i="39"/>
  <c r="C217" i="39"/>
  <c r="D217" i="39"/>
  <c r="E217" i="39"/>
  <c r="F217" i="39"/>
  <c r="G217" i="39"/>
  <c r="J25" i="43" s="1"/>
  <c r="H217" i="39"/>
  <c r="I217" i="39"/>
  <c r="J217" i="39"/>
  <c r="K217" i="39"/>
  <c r="L25" i="43"/>
  <c r="C222" i="39"/>
  <c r="D222" i="39"/>
  <c r="E222" i="39"/>
  <c r="F222" i="39"/>
  <c r="G222" i="39"/>
  <c r="H222" i="39"/>
  <c r="I222" i="39"/>
  <c r="J222" i="39"/>
  <c r="K222" i="39"/>
  <c r="C223" i="39"/>
  <c r="D223" i="39"/>
  <c r="E223" i="39"/>
  <c r="F223" i="39"/>
  <c r="G223" i="39"/>
  <c r="H223" i="39"/>
  <c r="I223" i="39"/>
  <c r="J223" i="39"/>
  <c r="K223" i="39"/>
  <c r="D227" i="39"/>
  <c r="C228" i="39"/>
  <c r="D228" i="39"/>
  <c r="E228" i="39"/>
  <c r="F228" i="39"/>
  <c r="G228" i="39"/>
  <c r="H228" i="39"/>
  <c r="I228" i="39"/>
  <c r="J228" i="39"/>
  <c r="K228" i="39"/>
  <c r="C232" i="39"/>
  <c r="D232" i="39"/>
  <c r="E232" i="39"/>
  <c r="F232" i="39"/>
  <c r="G232" i="39"/>
  <c r="H232" i="39"/>
  <c r="I232" i="39"/>
  <c r="J232" i="39"/>
  <c r="K232" i="39"/>
  <c r="C233" i="39"/>
  <c r="D233" i="39"/>
  <c r="E233" i="39"/>
  <c r="F233" i="39"/>
  <c r="C234" i="39"/>
  <c r="D234" i="39"/>
  <c r="E234" i="39"/>
  <c r="F234" i="39"/>
  <c r="G234" i="39"/>
  <c r="H234" i="39"/>
  <c r="I234" i="39"/>
  <c r="C235" i="39"/>
  <c r="D235" i="39"/>
  <c r="E235" i="39"/>
  <c r="F235" i="39"/>
  <c r="D807" i="39"/>
  <c r="E807" i="39"/>
  <c r="F807" i="39"/>
  <c r="H807" i="39"/>
  <c r="J807" i="39"/>
  <c r="C242" i="39"/>
  <c r="D242" i="39"/>
  <c r="E242" i="39"/>
  <c r="F242" i="39"/>
  <c r="C252" i="39"/>
  <c r="D252" i="39"/>
  <c r="E252" i="39"/>
  <c r="D281" i="39"/>
  <c r="E281" i="39"/>
  <c r="F281" i="39"/>
  <c r="G281" i="39"/>
  <c r="H281" i="39"/>
  <c r="I281" i="39"/>
  <c r="J281" i="39"/>
  <c r="K281" i="39"/>
  <c r="C282" i="39"/>
  <c r="D282" i="39"/>
  <c r="E282" i="39"/>
  <c r="K282" i="39"/>
  <c r="D286" i="39"/>
  <c r="E286" i="39"/>
  <c r="F286" i="39"/>
  <c r="G286" i="39"/>
  <c r="E60" i="43" s="1"/>
  <c r="H286" i="39"/>
  <c r="I286" i="39"/>
  <c r="J286" i="39"/>
  <c r="K286" i="39"/>
  <c r="C287" i="39"/>
  <c r="D287" i="39"/>
  <c r="E287" i="39"/>
  <c r="F287" i="39"/>
  <c r="H287" i="39"/>
  <c r="I287" i="39"/>
  <c r="J287" i="39"/>
  <c r="K287" i="39"/>
  <c r="C316" i="39"/>
  <c r="D316" i="39"/>
  <c r="E316" i="39"/>
  <c r="F316" i="39"/>
  <c r="G316" i="39"/>
  <c r="H316" i="39"/>
  <c r="I316" i="39"/>
  <c r="J316" i="39"/>
  <c r="K316" i="39"/>
  <c r="C317" i="39"/>
  <c r="D317" i="39"/>
  <c r="E317" i="39"/>
  <c r="F317" i="39"/>
  <c r="C318" i="39"/>
  <c r="D318" i="39"/>
  <c r="E318" i="39"/>
  <c r="F318" i="39"/>
  <c r="G318" i="39"/>
  <c r="H318" i="39"/>
  <c r="I318" i="39"/>
  <c r="J318" i="39"/>
  <c r="K318" i="39"/>
  <c r="C319" i="39"/>
  <c r="D319" i="39"/>
  <c r="E319" i="39"/>
  <c r="F319" i="39"/>
  <c r="G319" i="39"/>
  <c r="I29" i="43" s="1"/>
  <c r="H319" i="39"/>
  <c r="I319" i="39"/>
  <c r="J319" i="39"/>
  <c r="K319" i="39"/>
  <c r="C320" i="39"/>
  <c r="D320" i="39"/>
  <c r="E320" i="39"/>
  <c r="F320" i="39"/>
  <c r="C325" i="39"/>
  <c r="D325" i="39"/>
  <c r="E325" i="39"/>
  <c r="F325" i="39"/>
  <c r="G325" i="39"/>
  <c r="C326" i="39"/>
  <c r="D326" i="39"/>
  <c r="E326" i="39"/>
  <c r="F326" i="39"/>
  <c r="C327" i="39"/>
  <c r="D327" i="39"/>
  <c r="E327" i="39"/>
  <c r="F327" i="39"/>
  <c r="E328" i="39"/>
  <c r="F328" i="39"/>
  <c r="C329" i="39"/>
  <c r="D329" i="39"/>
  <c r="E329" i="39"/>
  <c r="K329" i="39"/>
  <c r="C330" i="39"/>
  <c r="D330" i="39"/>
  <c r="E330" i="39"/>
  <c r="F330" i="39"/>
  <c r="D362" i="39"/>
  <c r="E362" i="39"/>
  <c r="F362" i="39"/>
  <c r="G362" i="39"/>
  <c r="H362" i="39"/>
  <c r="I362" i="39"/>
  <c r="J362" i="39"/>
  <c r="K362" i="39"/>
  <c r="C363" i="39"/>
  <c r="D363" i="39"/>
  <c r="E363" i="39"/>
  <c r="F363" i="39"/>
  <c r="C364" i="39"/>
  <c r="D364" i="39"/>
  <c r="E364" i="39"/>
  <c r="F364" i="39"/>
  <c r="G364" i="39"/>
  <c r="H30" i="43" s="1"/>
  <c r="H364" i="39"/>
  <c r="I364" i="39"/>
  <c r="J364" i="39"/>
  <c r="K364" i="39"/>
  <c r="D365" i="39"/>
  <c r="E365" i="39"/>
  <c r="F365" i="39"/>
  <c r="G365" i="39"/>
  <c r="H365" i="39"/>
  <c r="I365" i="39"/>
  <c r="J365" i="39"/>
  <c r="K365" i="39"/>
  <c r="C366" i="39"/>
  <c r="D366" i="39"/>
  <c r="E366" i="39"/>
  <c r="F366" i="39"/>
  <c r="C370" i="39"/>
  <c r="D370" i="39"/>
  <c r="E370" i="39"/>
  <c r="F370" i="39"/>
  <c r="G370" i="39"/>
  <c r="C371" i="39"/>
  <c r="D371" i="39"/>
  <c r="E371" i="39"/>
  <c r="F371" i="39"/>
  <c r="D372" i="39"/>
  <c r="E372" i="39"/>
  <c r="F372" i="39"/>
  <c r="D373" i="39"/>
  <c r="E373" i="39"/>
  <c r="F373" i="39"/>
  <c r="C374" i="39"/>
  <c r="D374" i="39"/>
  <c r="E374" i="39"/>
  <c r="K374" i="39"/>
  <c r="C375" i="39"/>
  <c r="C710" i="39" s="1"/>
  <c r="D375" i="39"/>
  <c r="D710" i="39" s="1"/>
  <c r="E375" i="39"/>
  <c r="E710" i="39" s="1"/>
  <c r="F375" i="39"/>
  <c r="F710" i="39" s="1"/>
  <c r="G375" i="39"/>
  <c r="H375" i="39"/>
  <c r="H710" i="39" s="1"/>
  <c r="I375" i="39"/>
  <c r="I710" i="39" s="1"/>
  <c r="J375" i="39"/>
  <c r="J710" i="39" s="1"/>
  <c r="K375" i="39"/>
  <c r="K710" i="39" s="1"/>
  <c r="C376" i="39"/>
  <c r="D376" i="39"/>
  <c r="E376" i="39"/>
  <c r="F376" i="39"/>
  <c r="G376" i="39"/>
  <c r="H376" i="39"/>
  <c r="I376" i="39"/>
  <c r="J376" i="39"/>
  <c r="K376" i="39"/>
  <c r="C377" i="39"/>
  <c r="D377" i="39"/>
  <c r="E377" i="39"/>
  <c r="F377" i="39"/>
  <c r="C410" i="39"/>
  <c r="D410" i="39"/>
  <c r="E410" i="39"/>
  <c r="F410" i="39"/>
  <c r="G410" i="39"/>
  <c r="D15" i="43" s="1"/>
  <c r="H410" i="39"/>
  <c r="I410" i="39"/>
  <c r="J410" i="39"/>
  <c r="K410" i="39"/>
  <c r="C411" i="39"/>
  <c r="D411" i="39"/>
  <c r="E411" i="39"/>
  <c r="F411" i="39"/>
  <c r="G411" i="39"/>
  <c r="H411" i="39"/>
  <c r="I411" i="39"/>
  <c r="J411" i="39"/>
  <c r="K411" i="39"/>
  <c r="C698" i="39"/>
  <c r="D698" i="39"/>
  <c r="F698" i="39"/>
  <c r="G698" i="39"/>
  <c r="H698" i="39"/>
  <c r="I698" i="39"/>
  <c r="J698" i="39"/>
  <c r="K698" i="39"/>
  <c r="C412" i="39"/>
  <c r="D412" i="39"/>
  <c r="E412" i="39"/>
  <c r="F412" i="39"/>
  <c r="G412" i="39"/>
  <c r="H412" i="39"/>
  <c r="I412" i="39"/>
  <c r="J412" i="39"/>
  <c r="K412" i="39"/>
  <c r="C415" i="39"/>
  <c r="E415" i="39"/>
  <c r="F415" i="39"/>
  <c r="G415" i="39"/>
  <c r="L15" i="43" s="1"/>
  <c r="H415" i="39"/>
  <c r="I415" i="39"/>
  <c r="J415" i="39"/>
  <c r="K415" i="39"/>
  <c r="C419" i="39"/>
  <c r="D419" i="39"/>
  <c r="E419" i="39"/>
  <c r="F419" i="39"/>
  <c r="G419" i="39"/>
  <c r="E53" i="43" s="1"/>
  <c r="H419" i="39"/>
  <c r="I419" i="39"/>
  <c r="J419" i="39"/>
  <c r="K419" i="39"/>
  <c r="C420" i="39"/>
  <c r="D420" i="39"/>
  <c r="E420" i="39"/>
  <c r="G420" i="39"/>
  <c r="G53" i="43" s="1"/>
  <c r="H420" i="39"/>
  <c r="I420" i="39"/>
  <c r="J420" i="39"/>
  <c r="K420" i="39"/>
  <c r="C452" i="39"/>
  <c r="C794" i="39" s="1"/>
  <c r="D452" i="39"/>
  <c r="D794" i="39" s="1"/>
  <c r="E452" i="39"/>
  <c r="E794" i="39" s="1"/>
  <c r="F452" i="39"/>
  <c r="F794" i="39" s="1"/>
  <c r="G452" i="39"/>
  <c r="G794" i="39" s="1"/>
  <c r="H452" i="39"/>
  <c r="H794" i="39" s="1"/>
  <c r="I452" i="39"/>
  <c r="I794" i="39" s="1"/>
  <c r="J452" i="39"/>
  <c r="J794" i="39" s="1"/>
  <c r="K452" i="39"/>
  <c r="K794" i="39" s="1"/>
  <c r="C453" i="39"/>
  <c r="C795" i="39" s="1"/>
  <c r="D453" i="39"/>
  <c r="D795" i="39" s="1"/>
  <c r="E453" i="39"/>
  <c r="E795" i="39" s="1"/>
  <c r="F453" i="39"/>
  <c r="G453" i="39"/>
  <c r="H453" i="39"/>
  <c r="I453" i="39"/>
  <c r="J453" i="39"/>
  <c r="J795" i="39" s="1"/>
  <c r="K453" i="39"/>
  <c r="C454" i="39"/>
  <c r="C796" i="39" s="1"/>
  <c r="D454" i="39"/>
  <c r="D796" i="39" s="1"/>
  <c r="E454" i="39"/>
  <c r="E796" i="39" s="1"/>
  <c r="F454" i="39"/>
  <c r="F796" i="39" s="1"/>
  <c r="G454" i="39"/>
  <c r="G796" i="39" s="1"/>
  <c r="H454" i="39"/>
  <c r="H796" i="39" s="1"/>
  <c r="I454" i="39"/>
  <c r="I796" i="39" s="1"/>
  <c r="J454" i="39"/>
  <c r="J796" i="39" s="1"/>
  <c r="K454" i="39"/>
  <c r="K796" i="39" s="1"/>
  <c r="C455" i="39"/>
  <c r="C797" i="39" s="1"/>
  <c r="D455" i="39"/>
  <c r="D797" i="39" s="1"/>
  <c r="E455" i="39"/>
  <c r="E797" i="39" s="1"/>
  <c r="F455" i="39"/>
  <c r="F797" i="39" s="1"/>
  <c r="G455" i="39"/>
  <c r="H455" i="39"/>
  <c r="H797" i="39" s="1"/>
  <c r="I455" i="39"/>
  <c r="I797" i="39" s="1"/>
  <c r="J455" i="39"/>
  <c r="J797" i="39" s="1"/>
  <c r="K455" i="39"/>
  <c r="K797" i="39" s="1"/>
  <c r="C456" i="39"/>
  <c r="C798" i="39" s="1"/>
  <c r="D456" i="39"/>
  <c r="D798" i="39" s="1"/>
  <c r="E456" i="39"/>
  <c r="E798" i="39" s="1"/>
  <c r="F456" i="39"/>
  <c r="F798" i="39" s="1"/>
  <c r="G456" i="39"/>
  <c r="H456" i="39"/>
  <c r="H798" i="39" s="1"/>
  <c r="I456" i="39"/>
  <c r="I798" i="39" s="1"/>
  <c r="J456" i="39"/>
  <c r="J798" i="39" s="1"/>
  <c r="K456" i="39"/>
  <c r="K798" i="39" s="1"/>
  <c r="C457" i="39"/>
  <c r="C799" i="39" s="1"/>
  <c r="D457" i="39"/>
  <c r="D799" i="39" s="1"/>
  <c r="E457" i="39"/>
  <c r="E799" i="39" s="1"/>
  <c r="F457" i="39"/>
  <c r="F799" i="39" s="1"/>
  <c r="H457" i="39"/>
  <c r="H799" i="39" s="1"/>
  <c r="I457" i="39"/>
  <c r="I799" i="39" s="1"/>
  <c r="J457" i="39"/>
  <c r="J799" i="39" s="1"/>
  <c r="K457" i="39"/>
  <c r="K799" i="39" s="1"/>
  <c r="C461" i="39"/>
  <c r="C803" i="39" s="1"/>
  <c r="D461" i="39"/>
  <c r="D803" i="39" s="1"/>
  <c r="E461" i="39"/>
  <c r="E803" i="39" s="1"/>
  <c r="F461" i="39"/>
  <c r="F803" i="39" s="1"/>
  <c r="G461" i="39"/>
  <c r="C462" i="39"/>
  <c r="C804" i="39" s="1"/>
  <c r="D462" i="39"/>
  <c r="D804" i="39" s="1"/>
  <c r="E462" i="39"/>
  <c r="E804" i="39" s="1"/>
  <c r="F462" i="39"/>
  <c r="G462" i="39"/>
  <c r="D52" i="43" s="1"/>
  <c r="D464" i="39"/>
  <c r="D806" i="39" s="1"/>
  <c r="E464" i="39"/>
  <c r="E806" i="39" s="1"/>
  <c r="F464" i="39"/>
  <c r="F806" i="39" s="1"/>
  <c r="C494" i="39"/>
  <c r="C744" i="39" s="1"/>
  <c r="D494" i="39"/>
  <c r="D744" i="39" s="1"/>
  <c r="E494" i="39"/>
  <c r="E744" i="39" s="1"/>
  <c r="C495" i="39"/>
  <c r="D495" i="39"/>
  <c r="D745" i="39" s="1"/>
  <c r="E495" i="39"/>
  <c r="G495" i="39"/>
  <c r="G745" i="39" s="1"/>
  <c r="H495" i="39"/>
  <c r="H745" i="39" s="1"/>
  <c r="I495" i="39"/>
  <c r="I745" i="39" s="1"/>
  <c r="J495" i="39"/>
  <c r="J745" i="39" s="1"/>
  <c r="K495" i="39"/>
  <c r="K745" i="39" s="1"/>
  <c r="C496" i="39"/>
  <c r="C747" i="39" s="1"/>
  <c r="D496" i="39"/>
  <c r="D747" i="39" s="1"/>
  <c r="E496" i="39"/>
  <c r="E747" i="39" s="1"/>
  <c r="F496" i="39"/>
  <c r="F747" i="39" s="1"/>
  <c r="G496" i="39"/>
  <c r="G747" i="39" s="1"/>
  <c r="H496" i="39"/>
  <c r="H747" i="39" s="1"/>
  <c r="I496" i="39"/>
  <c r="I747" i="39" s="1"/>
  <c r="J496" i="39"/>
  <c r="J747" i="39" s="1"/>
  <c r="K496" i="39"/>
  <c r="K747" i="39" s="1"/>
  <c r="C497" i="39"/>
  <c r="C748" i="39" s="1"/>
  <c r="D497" i="39"/>
  <c r="D748" i="39" s="1"/>
  <c r="E497" i="39"/>
  <c r="E748" i="39" s="1"/>
  <c r="F497" i="39"/>
  <c r="D498" i="39"/>
  <c r="E498" i="39"/>
  <c r="F498" i="39"/>
  <c r="G498" i="39"/>
  <c r="H498" i="39"/>
  <c r="I498" i="39"/>
  <c r="J498" i="39"/>
  <c r="K498" i="39"/>
  <c r="C499" i="39"/>
  <c r="D499" i="39"/>
  <c r="E499" i="39"/>
  <c r="F499" i="39"/>
  <c r="G499" i="39"/>
  <c r="I33" i="43" s="1"/>
  <c r="H499" i="39"/>
  <c r="I499" i="39"/>
  <c r="J499" i="39"/>
  <c r="K499" i="39"/>
  <c r="C500" i="39"/>
  <c r="D500" i="39"/>
  <c r="E500" i="39"/>
  <c r="F500" i="39"/>
  <c r="G500" i="39"/>
  <c r="H500" i="39"/>
  <c r="I500" i="39"/>
  <c r="J500" i="39"/>
  <c r="K500" i="39"/>
  <c r="C501" i="39"/>
  <c r="C752" i="39" s="1"/>
  <c r="D501" i="39"/>
  <c r="D752" i="39" s="1"/>
  <c r="E501" i="39"/>
  <c r="E752" i="39" s="1"/>
  <c r="F501" i="39"/>
  <c r="F752" i="39" s="1"/>
  <c r="C505" i="39"/>
  <c r="C756" i="39" s="1"/>
  <c r="D505" i="39"/>
  <c r="D756" i="39" s="1"/>
  <c r="E505" i="39"/>
  <c r="E756" i="39" s="1"/>
  <c r="F505" i="39"/>
  <c r="F756" i="39" s="1"/>
  <c r="G505" i="39"/>
  <c r="C506" i="39"/>
  <c r="C757" i="39" s="1"/>
  <c r="D506" i="39"/>
  <c r="D757" i="39" s="1"/>
  <c r="E506" i="39"/>
  <c r="E757" i="39" s="1"/>
  <c r="F506" i="39"/>
  <c r="C507" i="39"/>
  <c r="D507" i="39"/>
  <c r="E507" i="39"/>
  <c r="F507" i="39"/>
  <c r="C508" i="39"/>
  <c r="D508" i="39"/>
  <c r="E508" i="39"/>
  <c r="F508" i="39"/>
  <c r="G508" i="39"/>
  <c r="H508" i="39"/>
  <c r="I508" i="39"/>
  <c r="J508" i="39"/>
  <c r="K508" i="39"/>
  <c r="C509" i="39"/>
  <c r="C761" i="39" s="1"/>
  <c r="D509" i="39"/>
  <c r="D761" i="39" s="1"/>
  <c r="E509" i="39"/>
  <c r="E761" i="39" s="1"/>
  <c r="F509" i="39"/>
  <c r="F761" i="39" s="1"/>
  <c r="G509" i="39"/>
  <c r="J71" i="43" s="1"/>
  <c r="H509" i="39"/>
  <c r="H761" i="39" s="1"/>
  <c r="I509" i="39"/>
  <c r="I761" i="39" s="1"/>
  <c r="J509" i="39"/>
  <c r="J761" i="39" s="1"/>
  <c r="K509" i="39"/>
  <c r="K761" i="39" s="1"/>
  <c r="D746" i="39"/>
  <c r="E746" i="39"/>
  <c r="C543" i="39"/>
  <c r="D543" i="39"/>
  <c r="E543" i="39"/>
  <c r="F543" i="39"/>
  <c r="G543" i="39"/>
  <c r="H543" i="39"/>
  <c r="I543" i="39"/>
  <c r="J543" i="39"/>
  <c r="K543" i="39"/>
  <c r="C544" i="39"/>
  <c r="D544" i="39"/>
  <c r="E544" i="39"/>
  <c r="F544" i="39"/>
  <c r="G544" i="39"/>
  <c r="H544" i="39"/>
  <c r="I544" i="39"/>
  <c r="J544" i="39"/>
  <c r="K544" i="39"/>
  <c r="C549" i="39"/>
  <c r="D549" i="39"/>
  <c r="E549" i="39"/>
  <c r="F549" i="39"/>
  <c r="G549" i="39"/>
  <c r="F72" i="43" s="1"/>
  <c r="H549" i="39"/>
  <c r="I549" i="39"/>
  <c r="J549" i="39"/>
  <c r="C550" i="39"/>
  <c r="D550" i="39"/>
  <c r="E550" i="39"/>
  <c r="F550" i="39"/>
  <c r="G550" i="39"/>
  <c r="H550" i="39"/>
  <c r="I550" i="39"/>
  <c r="J550" i="39"/>
  <c r="K550" i="39"/>
  <c r="C582" i="39"/>
  <c r="C583" i="39" s="1"/>
  <c r="D582" i="39"/>
  <c r="D583" i="39" s="1"/>
  <c r="E582" i="39"/>
  <c r="E583" i="39" s="1"/>
  <c r="F582" i="39"/>
  <c r="F583" i="39" s="1"/>
  <c r="C586" i="39"/>
  <c r="D586" i="39"/>
  <c r="E586" i="39"/>
  <c r="F586" i="39"/>
  <c r="G586" i="39"/>
  <c r="E54" i="43" s="1"/>
  <c r="C587" i="39"/>
  <c r="D587" i="39"/>
  <c r="E587" i="39"/>
  <c r="F587" i="39"/>
  <c r="C617" i="39"/>
  <c r="D617" i="39"/>
  <c r="E617" i="39"/>
  <c r="F617" i="39"/>
  <c r="G617" i="39"/>
  <c r="C17" i="43" s="1"/>
  <c r="M17" i="43" s="1"/>
  <c r="H617" i="39"/>
  <c r="I617" i="39"/>
  <c r="J617" i="39"/>
  <c r="K617" i="39"/>
  <c r="C618" i="39"/>
  <c r="D618" i="39"/>
  <c r="E618" i="39"/>
  <c r="F618" i="39"/>
  <c r="G618" i="39"/>
  <c r="H618" i="39"/>
  <c r="I618" i="39"/>
  <c r="J618" i="39"/>
  <c r="K618" i="39"/>
  <c r="E55" i="43"/>
  <c r="C624" i="39"/>
  <c r="D624" i="39"/>
  <c r="K624" i="39"/>
  <c r="C625" i="39"/>
  <c r="D625" i="39"/>
  <c r="E625" i="39"/>
  <c r="F625" i="39"/>
  <c r="G625" i="39"/>
  <c r="J55" i="43" s="1"/>
  <c r="H625" i="39"/>
  <c r="I625" i="39"/>
  <c r="J625" i="39"/>
  <c r="K625" i="39"/>
  <c r="C655" i="39"/>
  <c r="D655" i="39"/>
  <c r="E655" i="39"/>
  <c r="F655" i="39"/>
  <c r="G655" i="39"/>
  <c r="C18" i="43" s="1"/>
  <c r="H655" i="39"/>
  <c r="I655" i="39"/>
  <c r="J655" i="39"/>
  <c r="K655" i="39"/>
  <c r="E56" i="43"/>
  <c r="C750" i="39"/>
  <c r="D750" i="39"/>
  <c r="E750" i="39"/>
  <c r="F750" i="39"/>
  <c r="G750" i="39"/>
  <c r="H750" i="39"/>
  <c r="I750" i="39"/>
  <c r="J750" i="39"/>
  <c r="K750" i="39"/>
  <c r="C760" i="39"/>
  <c r="D760" i="39"/>
  <c r="E760" i="39"/>
  <c r="F760" i="39"/>
  <c r="G760" i="39"/>
  <c r="H760" i="39"/>
  <c r="I760" i="39"/>
  <c r="J760" i="39"/>
  <c r="K760" i="39"/>
  <c r="D12" i="40"/>
  <c r="E12" i="40"/>
  <c r="F12" i="40"/>
  <c r="G12" i="40"/>
  <c r="C13" i="40"/>
  <c r="D13" i="40"/>
  <c r="E13" i="40"/>
  <c r="F13" i="40"/>
  <c r="G13" i="40"/>
  <c r="C14" i="40"/>
  <c r="D14" i="40"/>
  <c r="E14" i="40"/>
  <c r="F14" i="40"/>
  <c r="C15" i="40"/>
  <c r="D15" i="40"/>
  <c r="E15" i="40"/>
  <c r="F15" i="40"/>
  <c r="G15" i="40"/>
  <c r="H15" i="40"/>
  <c r="I15" i="40"/>
  <c r="J15" i="40"/>
  <c r="K15" i="40"/>
  <c r="C43" i="40"/>
  <c r="D43" i="40"/>
  <c r="E43" i="40"/>
  <c r="F43" i="40"/>
  <c r="G43" i="40"/>
  <c r="C44" i="40"/>
  <c r="D44" i="40"/>
  <c r="E44" i="40"/>
  <c r="F44" i="40"/>
  <c r="G44" i="40"/>
  <c r="C45" i="40"/>
  <c r="D45" i="40"/>
  <c r="E45" i="40"/>
  <c r="F45" i="40"/>
  <c r="J45" i="40"/>
  <c r="K45" i="40"/>
  <c r="D46" i="40"/>
  <c r="E46" i="40"/>
  <c r="F46" i="40"/>
  <c r="G46" i="40"/>
  <c r="H46" i="40"/>
  <c r="I46" i="40"/>
  <c r="J46" i="40"/>
  <c r="K46" i="40"/>
  <c r="C71" i="40"/>
  <c r="D71" i="40"/>
  <c r="E71" i="40"/>
  <c r="F71" i="40"/>
  <c r="G71" i="40"/>
  <c r="C72" i="40"/>
  <c r="D72" i="40"/>
  <c r="E72" i="40"/>
  <c r="F72" i="40"/>
  <c r="D73" i="40"/>
  <c r="E73" i="40"/>
  <c r="D74" i="40"/>
  <c r="E74" i="40"/>
  <c r="F74" i="40"/>
  <c r="C104" i="40"/>
  <c r="D104" i="40"/>
  <c r="E104" i="40"/>
  <c r="F104" i="40"/>
  <c r="G104" i="40"/>
  <c r="C105" i="40"/>
  <c r="D105" i="40"/>
  <c r="E105" i="40"/>
  <c r="F105" i="40"/>
  <c r="G105" i="40"/>
  <c r="F107" i="40"/>
  <c r="C132" i="40"/>
  <c r="D132" i="40"/>
  <c r="E132" i="40"/>
  <c r="F132" i="40"/>
  <c r="C133" i="40"/>
  <c r="D133" i="40"/>
  <c r="E133" i="40"/>
  <c r="F133" i="40"/>
  <c r="G133" i="40"/>
  <c r="C134" i="40"/>
  <c r="D134" i="40"/>
  <c r="E134" i="40"/>
  <c r="C135" i="40"/>
  <c r="D135" i="40"/>
  <c r="E135" i="40"/>
  <c r="F135" i="40"/>
  <c r="C163" i="40"/>
  <c r="D163" i="40"/>
  <c r="E163" i="40"/>
  <c r="G163" i="40"/>
  <c r="H163" i="40"/>
  <c r="I163" i="40"/>
  <c r="J163" i="40"/>
  <c r="K163" i="40"/>
  <c r="C164" i="40"/>
  <c r="D164" i="40"/>
  <c r="E164" i="40"/>
  <c r="F164" i="40"/>
  <c r="G164" i="40"/>
  <c r="C165" i="40"/>
  <c r="D165" i="40"/>
  <c r="E165" i="40"/>
  <c r="C166" i="40"/>
  <c r="D166" i="40"/>
  <c r="E166" i="40"/>
  <c r="F166" i="40"/>
  <c r="G166" i="40"/>
  <c r="H166" i="40"/>
  <c r="I166" i="40"/>
  <c r="J166" i="40"/>
  <c r="K166" i="40"/>
  <c r="C168" i="40"/>
  <c r="C27" i="39" s="1"/>
  <c r="D168" i="40"/>
  <c r="D27" i="39" s="1"/>
  <c r="C9" i="45"/>
  <c r="D9" i="45"/>
  <c r="E9" i="45"/>
  <c r="C14" i="45"/>
  <c r="D14" i="45"/>
  <c r="E14" i="45"/>
  <c r="C15" i="45"/>
  <c r="D15" i="45"/>
  <c r="E15" i="45"/>
  <c r="C16" i="45"/>
  <c r="D16" i="45"/>
  <c r="E16" i="45"/>
  <c r="C17" i="45"/>
  <c r="D17" i="45"/>
  <c r="E17" i="45"/>
  <c r="C18" i="45"/>
  <c r="D18" i="45"/>
  <c r="E18" i="45"/>
  <c r="C19" i="45"/>
  <c r="D19" i="45"/>
  <c r="E19" i="45"/>
  <c r="C20" i="45"/>
  <c r="D20" i="45"/>
  <c r="E20" i="45"/>
  <c r="C21" i="45"/>
  <c r="D21" i="45"/>
  <c r="E21" i="45"/>
  <c r="C25" i="45"/>
  <c r="D25" i="45"/>
  <c r="E25" i="45"/>
  <c r="C30" i="45"/>
  <c r="D30" i="45"/>
  <c r="E30" i="45"/>
  <c r="C31" i="45"/>
  <c r="D31" i="45"/>
  <c r="E31" i="45"/>
  <c r="C36" i="45"/>
  <c r="D36" i="45"/>
  <c r="E36" i="45"/>
  <c r="C37" i="45"/>
  <c r="D37" i="45"/>
  <c r="E37" i="45"/>
  <c r="C42" i="45"/>
  <c r="D42" i="45"/>
  <c r="E42" i="45"/>
  <c r="C43" i="45"/>
  <c r="D43" i="45"/>
  <c r="E43" i="45"/>
  <c r="J57" i="39"/>
  <c r="S1095" i="36"/>
  <c r="Q1078" i="36"/>
  <c r="P1078" i="36"/>
  <c r="P1082" i="36"/>
  <c r="H623" i="39"/>
  <c r="Q509" i="36"/>
  <c r="H21" i="42" s="1"/>
  <c r="G494" i="39"/>
  <c r="P1091" i="36"/>
  <c r="S326" i="36"/>
  <c r="G49" i="42"/>
  <c r="G135" i="39"/>
  <c r="G51" i="43" s="1"/>
  <c r="P1158" i="36"/>
  <c r="O1153" i="36"/>
  <c r="Q1095" i="36"/>
  <c r="F11" i="39"/>
  <c r="N1108" i="36"/>
  <c r="Q1123" i="36"/>
  <c r="S1154" i="36"/>
  <c r="S1155" i="36"/>
  <c r="L1172" i="36" l="1"/>
  <c r="F58" i="42"/>
  <c r="Q1141" i="36"/>
  <c r="H14" i="42"/>
  <c r="K106" i="40"/>
  <c r="L1076" i="36"/>
  <c r="I106" i="40"/>
  <c r="J106" i="40"/>
  <c r="H106" i="40"/>
  <c r="G106" i="40"/>
  <c r="C712" i="39"/>
  <c r="D712" i="39"/>
  <c r="E13" i="42"/>
  <c r="P495" i="36"/>
  <c r="R1009" i="36"/>
  <c r="P1009" i="36"/>
  <c r="O1009" i="36"/>
  <c r="N1009" i="36"/>
  <c r="M1009" i="36"/>
  <c r="K13" i="42"/>
  <c r="E24" i="42"/>
  <c r="H13" i="42"/>
  <c r="I14" i="43"/>
  <c r="G797" i="39"/>
  <c r="C700" i="39"/>
  <c r="C699" i="39"/>
  <c r="T473" i="36"/>
  <c r="J233" i="39"/>
  <c r="S473" i="36"/>
  <c r="Q473" i="36"/>
  <c r="C237" i="39"/>
  <c r="E808" i="39"/>
  <c r="E244" i="39"/>
  <c r="D808" i="39"/>
  <c r="D244" i="39"/>
  <c r="C808" i="39"/>
  <c r="C244" i="39"/>
  <c r="F237" i="39"/>
  <c r="E237" i="39"/>
  <c r="F808" i="39"/>
  <c r="F244" i="39"/>
  <c r="D237" i="39"/>
  <c r="G177" i="39"/>
  <c r="G64" i="43" s="1"/>
  <c r="N219" i="36"/>
  <c r="H694" i="39"/>
  <c r="F10" i="43"/>
  <c r="G694" i="39"/>
  <c r="K694" i="39"/>
  <c r="E691" i="39"/>
  <c r="F691" i="39"/>
  <c r="D691" i="39"/>
  <c r="C691" i="39"/>
  <c r="E696" i="39"/>
  <c r="D696" i="39"/>
  <c r="C696" i="39"/>
  <c r="S1110" i="36"/>
  <c r="S1109" i="36"/>
  <c r="I19" i="42"/>
  <c r="R1110" i="36"/>
  <c r="R1109" i="36"/>
  <c r="Q1110" i="36"/>
  <c r="Q1109" i="36"/>
  <c r="G240" i="39"/>
  <c r="T1110" i="36"/>
  <c r="P1110" i="36"/>
  <c r="T1109" i="36"/>
  <c r="P1109" i="36"/>
  <c r="D697" i="39"/>
  <c r="I10" i="43"/>
  <c r="C697" i="39"/>
  <c r="F697" i="39"/>
  <c r="E697" i="39"/>
  <c r="D19" i="42"/>
  <c r="E171" i="39"/>
  <c r="E700" i="39" s="1"/>
  <c r="I624" i="39"/>
  <c r="N982" i="36"/>
  <c r="N1015" i="36" s="1"/>
  <c r="P1076" i="36"/>
  <c r="O1076" i="36"/>
  <c r="N1076" i="36"/>
  <c r="M1076" i="36"/>
  <c r="I16" i="42"/>
  <c r="F18" i="42"/>
  <c r="D18" i="42"/>
  <c r="I18" i="42"/>
  <c r="G501" i="39"/>
  <c r="G752" i="39" s="1"/>
  <c r="D55" i="42"/>
  <c r="D415" i="39"/>
  <c r="D416" i="39" s="1"/>
  <c r="K233" i="39"/>
  <c r="N622" i="36"/>
  <c r="K587" i="39"/>
  <c r="M617" i="36"/>
  <c r="O1096" i="36"/>
  <c r="N1096" i="36"/>
  <c r="G463" i="39"/>
  <c r="H12" i="40"/>
  <c r="Q1116" i="36"/>
  <c r="N1088" i="36"/>
  <c r="P1162" i="36"/>
  <c r="E624" i="39"/>
  <c r="E626" i="39" s="1"/>
  <c r="J234" i="39"/>
  <c r="I329" i="39"/>
  <c r="L1088" i="36"/>
  <c r="L1089" i="36" s="1"/>
  <c r="H329" i="39"/>
  <c r="P1153" i="36"/>
  <c r="Q1162" i="36"/>
  <c r="J330" i="39"/>
  <c r="O617" i="36"/>
  <c r="N360" i="36"/>
  <c r="R1153" i="36"/>
  <c r="R1151" i="36" s="1"/>
  <c r="N1049" i="36"/>
  <c r="C107" i="40"/>
  <c r="C108" i="40" s="1"/>
  <c r="G18" i="42"/>
  <c r="G374" i="39"/>
  <c r="G68" i="43" s="1"/>
  <c r="C21" i="42"/>
  <c r="P297" i="36"/>
  <c r="G56" i="42" s="1"/>
  <c r="D13" i="42"/>
  <c r="G587" i="39"/>
  <c r="J54" i="43" s="1"/>
  <c r="L54" i="43" s="1"/>
  <c r="E51" i="42"/>
  <c r="G287" i="39"/>
  <c r="J60" i="43" s="1"/>
  <c r="L60" i="43" s="1"/>
  <c r="I366" i="39"/>
  <c r="G624" i="39"/>
  <c r="G55" i="43" s="1"/>
  <c r="L55" i="43" s="1"/>
  <c r="K49" i="42"/>
  <c r="F699" i="39"/>
  <c r="E699" i="39"/>
  <c r="D699" i="39"/>
  <c r="Q217" i="36"/>
  <c r="P217" i="36"/>
  <c r="F134" i="40"/>
  <c r="F136" i="40" s="1"/>
  <c r="O211" i="36"/>
  <c r="E227" i="39"/>
  <c r="E229" i="39" s="1"/>
  <c r="H214" i="39"/>
  <c r="C166" i="39"/>
  <c r="C172" i="39" s="1"/>
  <c r="E55" i="42"/>
  <c r="H373" i="39"/>
  <c r="I374" i="39"/>
  <c r="D29" i="42"/>
  <c r="C372" i="39"/>
  <c r="C378" i="39" s="1"/>
  <c r="M282" i="36"/>
  <c r="P313" i="36"/>
  <c r="E28" i="42"/>
  <c r="J746" i="39"/>
  <c r="H795" i="39"/>
  <c r="P951" i="36"/>
  <c r="G52" i="42" s="1"/>
  <c r="N930" i="36"/>
  <c r="N1055" i="36" s="1"/>
  <c r="I330" i="39"/>
  <c r="H366" i="39"/>
  <c r="R297" i="36"/>
  <c r="M905" i="36"/>
  <c r="G73" i="40"/>
  <c r="I51" i="42"/>
  <c r="M178" i="36"/>
  <c r="E70" i="42"/>
  <c r="E29" i="42"/>
  <c r="F13" i="42"/>
  <c r="C464" i="39"/>
  <c r="C806" i="39" s="1"/>
  <c r="G457" i="39"/>
  <c r="G371" i="39"/>
  <c r="F282" i="39"/>
  <c r="F283" i="39" s="1"/>
  <c r="H166" i="39"/>
  <c r="G15" i="39"/>
  <c r="G10" i="43" s="1"/>
  <c r="K14" i="42"/>
  <c r="Q1153" i="36"/>
  <c r="I373" i="39"/>
  <c r="N706" i="36"/>
  <c r="C19" i="42"/>
  <c r="R752" i="36"/>
  <c r="C18" i="42"/>
  <c r="H325" i="39"/>
  <c r="G12" i="39"/>
  <c r="D10" i="43" s="1"/>
  <c r="G506" i="39"/>
  <c r="G757" i="39" s="1"/>
  <c r="Q951" i="36"/>
  <c r="F33" i="43"/>
  <c r="H461" i="39"/>
  <c r="H803" i="39" s="1"/>
  <c r="O838" i="36"/>
  <c r="H462" i="39"/>
  <c r="H804" i="39" s="1"/>
  <c r="J586" i="39"/>
  <c r="K549" i="39"/>
  <c r="K551" i="39" s="1"/>
  <c r="K67" i="43"/>
  <c r="Q752" i="36"/>
  <c r="Q1013" i="36" s="1"/>
  <c r="I282" i="39"/>
  <c r="I283" i="39" s="1"/>
  <c r="D51" i="42"/>
  <c r="K21" i="42"/>
  <c r="J377" i="39"/>
  <c r="F374" i="39"/>
  <c r="F378" i="39" s="1"/>
  <c r="M1093" i="36"/>
  <c r="K242" i="39"/>
  <c r="R509" i="36"/>
  <c r="D12" i="42"/>
  <c r="N1182" i="36"/>
  <c r="L1178" i="36"/>
  <c r="L1164" i="36"/>
  <c r="O1088" i="36"/>
  <c r="G746" i="39"/>
  <c r="K58" i="42"/>
  <c r="F15" i="42"/>
  <c r="C749" i="39"/>
  <c r="H233" i="39"/>
  <c r="I242" i="39"/>
  <c r="H73" i="40"/>
  <c r="G320" i="39"/>
  <c r="H133" i="40"/>
  <c r="T519" i="36"/>
  <c r="T1010" i="36" s="1"/>
  <c r="J135" i="39"/>
  <c r="J136" i="39" s="1"/>
  <c r="T918" i="36"/>
  <c r="T930" i="36" s="1"/>
  <c r="H70" i="42"/>
  <c r="C71" i="43"/>
  <c r="P998" i="36"/>
  <c r="H130" i="39"/>
  <c r="P863" i="36"/>
  <c r="F52" i="42"/>
  <c r="E107" i="40"/>
  <c r="E108" i="40" s="1"/>
  <c r="J33" i="42"/>
  <c r="K70" i="42"/>
  <c r="J107" i="40"/>
  <c r="G330" i="39"/>
  <c r="J67" i="43" s="1"/>
  <c r="G317" i="39"/>
  <c r="G29" i="43" s="1"/>
  <c r="I74" i="40"/>
  <c r="P1129" i="36"/>
  <c r="P109" i="36"/>
  <c r="J14" i="43"/>
  <c r="G74" i="40"/>
  <c r="P1103" i="36"/>
  <c r="G798" i="39"/>
  <c r="P1066" i="36"/>
  <c r="P1168" i="36"/>
  <c r="L1168" i="36"/>
  <c r="N1162" i="36"/>
  <c r="P1145" i="36"/>
  <c r="L1145" i="36"/>
  <c r="M1147" i="36"/>
  <c r="P1124" i="36"/>
  <c r="O509" i="36"/>
  <c r="C224" i="39"/>
  <c r="G761" i="39"/>
  <c r="H545" i="39"/>
  <c r="I49" i="42"/>
  <c r="Q1091" i="36"/>
  <c r="Q1093" i="36" s="1"/>
  <c r="F624" i="39"/>
  <c r="F626" i="39" s="1"/>
  <c r="D66" i="42"/>
  <c r="H377" i="39"/>
  <c r="R1182" i="36"/>
  <c r="N1178" i="36"/>
  <c r="M1124" i="36"/>
  <c r="G242" i="39"/>
  <c r="G808" i="39" s="1"/>
  <c r="H370" i="39"/>
  <c r="C46" i="40"/>
  <c r="S1164" i="36"/>
  <c r="K235" i="39"/>
  <c r="P449" i="36"/>
  <c r="G214" i="39"/>
  <c r="G25" i="43" s="1"/>
  <c r="E9" i="42"/>
  <c r="H104" i="40"/>
  <c r="S1182" i="36"/>
  <c r="N1142" i="36"/>
  <c r="L56" i="43"/>
  <c r="E288" i="39"/>
  <c r="G804" i="39"/>
  <c r="P800" i="36"/>
  <c r="G212" i="39"/>
  <c r="E66" i="42"/>
  <c r="Q211" i="36"/>
  <c r="K214" i="39"/>
  <c r="H327" i="39"/>
  <c r="F329" i="39"/>
  <c r="F332" i="39" s="1"/>
  <c r="Q461" i="36"/>
  <c r="I235" i="39"/>
  <c r="Q519" i="36"/>
  <c r="Q1010" i="36" s="1"/>
  <c r="D70" i="42"/>
  <c r="F16" i="42"/>
  <c r="K656" i="39"/>
  <c r="K17" i="42" s="1"/>
  <c r="C656" i="39"/>
  <c r="C17" i="42" s="1"/>
  <c r="D328" i="39"/>
  <c r="D332" i="39" s="1"/>
  <c r="D337" i="39" s="1"/>
  <c r="M1178" i="36"/>
  <c r="N1168" i="36"/>
  <c r="S1168" i="36"/>
  <c r="O1168" i="36"/>
  <c r="R1164" i="36"/>
  <c r="N1164" i="36"/>
  <c r="L1142" i="36"/>
  <c r="N1147" i="36"/>
  <c r="L1129" i="36"/>
  <c r="O1129" i="36"/>
  <c r="M1127" i="36"/>
  <c r="M1088" i="36"/>
  <c r="M733" i="36"/>
  <c r="M752" i="36" s="1"/>
  <c r="O701" i="36"/>
  <c r="J169" i="39"/>
  <c r="J697" i="39" s="1"/>
  <c r="I73" i="40"/>
  <c r="Q930" i="36"/>
  <c r="N703" i="36"/>
  <c r="N489" i="36"/>
  <c r="J329" i="39"/>
  <c r="H105" i="40"/>
  <c r="H227" i="39"/>
  <c r="H229" i="39" s="1"/>
  <c r="D21" i="42"/>
  <c r="M1182" i="36"/>
  <c r="N905" i="36"/>
  <c r="Q1070" i="36"/>
  <c r="H33" i="42"/>
  <c r="M1137" i="36"/>
  <c r="J132" i="40"/>
  <c r="N953" i="36"/>
  <c r="N1014" i="36" s="1"/>
  <c r="G327" i="39"/>
  <c r="D52" i="42"/>
  <c r="T1164" i="36"/>
  <c r="N1129" i="36"/>
  <c r="M1129" i="36"/>
  <c r="Q998" i="36"/>
  <c r="E96" i="39"/>
  <c r="E97" i="39" s="1"/>
  <c r="E102" i="39" s="1"/>
  <c r="R1123" i="36"/>
  <c r="R1129" i="36" s="1"/>
  <c r="G13" i="42"/>
  <c r="I320" i="39"/>
  <c r="I699" i="39" s="1"/>
  <c r="H320" i="39"/>
  <c r="H699" i="39" s="1"/>
  <c r="G58" i="42"/>
  <c r="J214" i="39"/>
  <c r="J73" i="40"/>
  <c r="M1157" i="36"/>
  <c r="O1145" i="36"/>
  <c r="N1100" i="36"/>
  <c r="R1078" i="36"/>
  <c r="Q980" i="36"/>
  <c r="E33" i="42"/>
  <c r="H16" i="42"/>
  <c r="H656" i="39"/>
  <c r="H17" i="42" s="1"/>
  <c r="G58" i="39"/>
  <c r="F17" i="44" s="1"/>
  <c r="P1182" i="36"/>
  <c r="M1168" i="36"/>
  <c r="L1151" i="36"/>
  <c r="M1151" i="36"/>
  <c r="O1142" i="36"/>
  <c r="M1100" i="36"/>
  <c r="N1093" i="36"/>
  <c r="O953" i="36"/>
  <c r="O1014" i="36" s="1"/>
  <c r="O750" i="36"/>
  <c r="I214" i="39"/>
  <c r="M328" i="36"/>
  <c r="M299" i="36"/>
  <c r="M302" i="36" s="1"/>
  <c r="G372" i="39"/>
  <c r="E68" i="43" s="1"/>
  <c r="F165" i="40"/>
  <c r="O1151" i="36"/>
  <c r="L1035" i="36"/>
  <c r="P1093" i="36"/>
  <c r="Q1103" i="36"/>
  <c r="P903" i="36"/>
  <c r="I656" i="39"/>
  <c r="I17" i="42" s="1"/>
  <c r="E656" i="39"/>
  <c r="E17" i="42" s="1"/>
  <c r="H624" i="39"/>
  <c r="G507" i="39"/>
  <c r="C421" i="39"/>
  <c r="T1168" i="36"/>
  <c r="M1162" i="36"/>
  <c r="N1137" i="36"/>
  <c r="L1093" i="36"/>
  <c r="S930" i="36"/>
  <c r="S1055" i="36" s="1"/>
  <c r="G135" i="40"/>
  <c r="H135" i="40"/>
  <c r="F588" i="39"/>
  <c r="F590" i="39" s="1"/>
  <c r="F551" i="39"/>
  <c r="D751" i="39"/>
  <c r="E58" i="39"/>
  <c r="E64" i="39" s="1"/>
  <c r="C759" i="39"/>
  <c r="D758" i="39"/>
  <c r="D545" i="39"/>
  <c r="K164" i="40"/>
  <c r="G72" i="40"/>
  <c r="P1088" i="36"/>
  <c r="L30" i="43"/>
  <c r="E46" i="45"/>
  <c r="H14" i="43"/>
  <c r="G748" i="39"/>
  <c r="I660" i="39"/>
  <c r="E660" i="39"/>
  <c r="D749" i="39"/>
  <c r="C130" i="39"/>
  <c r="K660" i="39"/>
  <c r="C660" i="39"/>
  <c r="C54" i="42" s="1"/>
  <c r="F660" i="39"/>
  <c r="F54" i="42" s="1"/>
  <c r="E588" i="39"/>
  <c r="I759" i="39"/>
  <c r="J749" i="39"/>
  <c r="D805" i="39"/>
  <c r="J587" i="39"/>
  <c r="C15" i="42"/>
  <c r="C15" i="39"/>
  <c r="C20" i="39" s="1"/>
  <c r="P280" i="36"/>
  <c r="Q371" i="36"/>
  <c r="F214" i="39"/>
  <c r="F219" i="39" s="1"/>
  <c r="H328" i="39"/>
  <c r="F69" i="42"/>
  <c r="J19" i="39"/>
  <c r="J166" i="39"/>
  <c r="C49" i="42"/>
  <c r="N328" i="36"/>
  <c r="J19" i="42"/>
  <c r="E19" i="42"/>
  <c r="N282" i="36"/>
  <c r="E18" i="42"/>
  <c r="J18" i="42"/>
  <c r="R1070" i="36"/>
  <c r="H317" i="39"/>
  <c r="G803" i="39"/>
  <c r="M1145" i="36"/>
  <c r="M1142" i="36"/>
  <c r="M998" i="36"/>
  <c r="R998" i="36"/>
  <c r="N998" i="36"/>
  <c r="F29" i="42"/>
  <c r="J366" i="39"/>
  <c r="K330" i="39"/>
  <c r="C73" i="40"/>
  <c r="C75" i="40" s="1"/>
  <c r="M1164" i="36"/>
  <c r="N297" i="36"/>
  <c r="L1063" i="36"/>
  <c r="G14" i="40"/>
  <c r="G16" i="40" s="1"/>
  <c r="P88" i="36"/>
  <c r="C25" i="42"/>
  <c r="E53" i="42"/>
  <c r="P1119" i="36"/>
  <c r="P1127" i="36"/>
  <c r="H235" i="39"/>
  <c r="J235" i="39"/>
  <c r="H212" i="39"/>
  <c r="Q449" i="36"/>
  <c r="R449" i="36"/>
  <c r="I212" i="39"/>
  <c r="I693" i="39" s="1"/>
  <c r="J212" i="39"/>
  <c r="E64" i="43"/>
  <c r="Q1164" i="36"/>
  <c r="O863" i="36"/>
  <c r="E12" i="42"/>
  <c r="J370" i="39"/>
  <c r="Q1082" i="36"/>
  <c r="G710" i="39"/>
  <c r="O1137" i="36"/>
  <c r="O1147" i="36"/>
  <c r="F70" i="42"/>
  <c r="N838" i="36"/>
  <c r="E21" i="42"/>
  <c r="G166" i="39"/>
  <c r="E26" i="43" s="1"/>
  <c r="C55" i="42"/>
  <c r="H43" i="40"/>
  <c r="L1127" i="36"/>
  <c r="G227" i="39"/>
  <c r="G229" i="39" s="1"/>
  <c r="P461" i="36"/>
  <c r="I30" i="43"/>
  <c r="N1127" i="36"/>
  <c r="N1124" i="36"/>
  <c r="O980" i="36"/>
  <c r="D16" i="42"/>
  <c r="M982" i="36"/>
  <c r="C52" i="42"/>
  <c r="P1100" i="36"/>
  <c r="P938" i="36"/>
  <c r="G70" i="42"/>
  <c r="C33" i="42"/>
  <c r="I13" i="42"/>
  <c r="J51" i="42"/>
  <c r="F14" i="42"/>
  <c r="F322" i="39"/>
  <c r="O541" i="36"/>
  <c r="J58" i="42"/>
  <c r="M489" i="36"/>
  <c r="J242" i="39"/>
  <c r="P211" i="36"/>
  <c r="G132" i="40"/>
  <c r="G22" i="39" s="1"/>
  <c r="H44" i="40"/>
  <c r="L1124" i="36"/>
  <c r="J624" i="39"/>
  <c r="S1151" i="36"/>
  <c r="J70" i="42"/>
  <c r="H71" i="40"/>
  <c r="M1119" i="36"/>
  <c r="P638" i="36"/>
  <c r="M519" i="36"/>
  <c r="F758" i="39"/>
  <c r="D283" i="39"/>
  <c r="H283" i="39"/>
  <c r="O1182" i="36"/>
  <c r="L1182" i="36"/>
  <c r="R918" i="36"/>
  <c r="S752" i="36"/>
  <c r="G373" i="39"/>
  <c r="F68" i="43" s="1"/>
  <c r="P701" i="36"/>
  <c r="O178" i="36"/>
  <c r="Q1072" i="36"/>
  <c r="L1137" i="36"/>
  <c r="L1147" i="36"/>
  <c r="C70" i="42"/>
  <c r="I623" i="39"/>
  <c r="D14" i="43"/>
  <c r="F51" i="43"/>
  <c r="L51" i="43" s="1"/>
  <c r="G136" i="39"/>
  <c r="N1128" i="36"/>
  <c r="N1119" i="36"/>
  <c r="O1103" i="36"/>
  <c r="N1103" i="36"/>
  <c r="M1103" i="36"/>
  <c r="M1096" i="36"/>
  <c r="L1096" i="36"/>
  <c r="Q938" i="36"/>
  <c r="N910" i="36"/>
  <c r="E69" i="42"/>
  <c r="Q1080" i="36"/>
  <c r="F494" i="39"/>
  <c r="F744" i="39" s="1"/>
  <c r="O1091" i="36"/>
  <c r="O1093" i="36" s="1"/>
  <c r="G14" i="42"/>
  <c r="P752" i="36"/>
  <c r="K68" i="43"/>
  <c r="Q1154" i="36"/>
  <c r="H374" i="39"/>
  <c r="G326" i="39"/>
  <c r="G282" i="39"/>
  <c r="L22" i="43" s="1"/>
  <c r="P509" i="36"/>
  <c r="G235" i="39"/>
  <c r="G237" i="39" s="1"/>
  <c r="I233" i="39"/>
  <c r="Q1129" i="36"/>
  <c r="H132" i="40"/>
  <c r="D9" i="42"/>
  <c r="C16" i="42"/>
  <c r="G11" i="39"/>
  <c r="S998" i="36"/>
  <c r="N1145" i="36"/>
  <c r="G328" i="39"/>
  <c r="F67" i="43" s="1"/>
  <c r="Q275" i="36"/>
  <c r="C12" i="40"/>
  <c r="C16" i="40" s="1"/>
  <c r="I68" i="43"/>
  <c r="I74" i="43" s="1"/>
  <c r="Q109" i="36"/>
  <c r="C69" i="42"/>
  <c r="H749" i="39"/>
  <c r="C692" i="39"/>
  <c r="T1182" i="36"/>
  <c r="T1178" i="36"/>
  <c r="P1164" i="36"/>
  <c r="T1157" i="36"/>
  <c r="N1157" i="36"/>
  <c r="I587" i="39"/>
  <c r="M838" i="36"/>
  <c r="T449" i="36"/>
  <c r="H620" i="39"/>
  <c r="D620" i="39"/>
  <c r="K795" i="39"/>
  <c r="K800" i="39" s="1"/>
  <c r="E421" i="39"/>
  <c r="J224" i="39"/>
  <c r="G224" i="39"/>
  <c r="E711" i="39"/>
  <c r="K136" i="39"/>
  <c r="D136" i="39"/>
  <c r="D130" i="39"/>
  <c r="H58" i="39"/>
  <c r="R1178" i="36"/>
  <c r="Q1168" i="36"/>
  <c r="M1108" i="36"/>
  <c r="M953" i="36"/>
  <c r="M930" i="36"/>
  <c r="K212" i="39"/>
  <c r="F367" i="39"/>
  <c r="N415" i="36"/>
  <c r="I169" i="39"/>
  <c r="I697" i="39" s="1"/>
  <c r="H372" i="39"/>
  <c r="G107" i="40"/>
  <c r="D25" i="42"/>
  <c r="C102" i="39"/>
  <c r="C52" i="43"/>
  <c r="G756" i="39"/>
  <c r="J416" i="39"/>
  <c r="H33" i="43"/>
  <c r="K15" i="43"/>
  <c r="K36" i="43" s="1"/>
  <c r="G795" i="39"/>
  <c r="D169" i="40"/>
  <c r="D136" i="40"/>
  <c r="F25" i="39"/>
  <c r="F16" i="40"/>
  <c r="D588" i="39"/>
  <c r="I551" i="39"/>
  <c r="F759" i="39"/>
  <c r="K751" i="39"/>
  <c r="G751" i="39"/>
  <c r="C751" i="39"/>
  <c r="I458" i="39"/>
  <c r="L53" i="43"/>
  <c r="C283" i="39"/>
  <c r="G130" i="39"/>
  <c r="F11" i="44" s="1"/>
  <c r="E20" i="39"/>
  <c r="I545" i="39"/>
  <c r="D465" i="39"/>
  <c r="D470" i="39" s="1"/>
  <c r="H758" i="39"/>
  <c r="G14" i="43"/>
  <c r="E16" i="40"/>
  <c r="D172" i="39"/>
  <c r="D75" i="40"/>
  <c r="E510" i="39"/>
  <c r="E516" i="39" s="1"/>
  <c r="F656" i="39"/>
  <c r="D626" i="39"/>
  <c r="I795" i="39"/>
  <c r="I800" i="39" s="1"/>
  <c r="H421" i="39"/>
  <c r="C58" i="39"/>
  <c r="C64" i="39" s="1"/>
  <c r="D108" i="40"/>
  <c r="E692" i="39"/>
  <c r="I746" i="39"/>
  <c r="G660" i="39"/>
  <c r="C588" i="39"/>
  <c r="C590" i="39" s="1"/>
  <c r="H759" i="39"/>
  <c r="D510" i="39"/>
  <c r="D516" i="39" s="1"/>
  <c r="E758" i="39"/>
  <c r="K749" i="39"/>
  <c r="I421" i="39"/>
  <c r="D224" i="39"/>
  <c r="C99" i="39"/>
  <c r="D695" i="39"/>
  <c r="M13" i="43"/>
  <c r="C169" i="40"/>
  <c r="E75" i="40"/>
  <c r="G47" i="40"/>
  <c r="J33" i="43"/>
  <c r="G421" i="39"/>
  <c r="H13" i="44" s="1"/>
  <c r="H660" i="39"/>
  <c r="G620" i="39"/>
  <c r="C620" i="39"/>
  <c r="H551" i="39"/>
  <c r="D551" i="39"/>
  <c r="I288" i="39"/>
  <c r="F620" i="39"/>
  <c r="C458" i="39"/>
  <c r="J458" i="39"/>
  <c r="C180" i="39"/>
  <c r="E416" i="39"/>
  <c r="K416" i="39"/>
  <c r="C416" i="39"/>
  <c r="E378" i="39"/>
  <c r="C367" i="39"/>
  <c r="D367" i="39"/>
  <c r="E332" i="39"/>
  <c r="E322" i="39"/>
  <c r="H288" i="39"/>
  <c r="D288" i="39"/>
  <c r="D229" i="39"/>
  <c r="F224" i="39"/>
  <c r="E219" i="39"/>
  <c r="F711" i="39"/>
  <c r="E180" i="39"/>
  <c r="D692" i="39"/>
  <c r="F421" i="39"/>
  <c r="S1162" i="36"/>
  <c r="Q1157" i="36"/>
  <c r="O1157" i="36"/>
  <c r="O1162" i="36"/>
  <c r="F136" i="39"/>
  <c r="S1157" i="36"/>
  <c r="F49" i="42"/>
  <c r="C67" i="39"/>
  <c r="D708" i="39"/>
  <c r="D759" i="39"/>
  <c r="E465" i="39"/>
  <c r="E10" i="43"/>
  <c r="D23" i="39"/>
  <c r="D705" i="39" s="1"/>
  <c r="D47" i="40"/>
  <c r="D25" i="39"/>
  <c r="D656" i="39"/>
  <c r="C626" i="39"/>
  <c r="E759" i="39"/>
  <c r="I807" i="39"/>
  <c r="G807" i="39"/>
  <c r="K224" i="39"/>
  <c r="C800" i="39"/>
  <c r="D800" i="39"/>
  <c r="G656" i="39"/>
  <c r="E22" i="39"/>
  <c r="E704" i="39" s="1"/>
  <c r="F108" i="40"/>
  <c r="E698" i="39"/>
  <c r="J288" i="39"/>
  <c r="E283" i="39"/>
  <c r="F692" i="39"/>
  <c r="D458" i="39"/>
  <c r="J800" i="39"/>
  <c r="C288" i="39"/>
  <c r="K458" i="39"/>
  <c r="G583" i="39"/>
  <c r="J58" i="39"/>
  <c r="K620" i="39"/>
  <c r="H751" i="39"/>
  <c r="E805" i="39"/>
  <c r="K288" i="39"/>
  <c r="I224" i="39"/>
  <c r="E224" i="39"/>
  <c r="E136" i="39"/>
  <c r="Q1178" i="36"/>
  <c r="P1157" i="36"/>
  <c r="R1091" i="36"/>
  <c r="R1093" i="36" s="1"/>
  <c r="J494" i="39"/>
  <c r="I494" i="39"/>
  <c r="I744" i="39" s="1"/>
  <c r="H494" i="39"/>
  <c r="P151" i="36"/>
  <c r="P1135" i="36"/>
  <c r="Q1182" i="36"/>
  <c r="P178" i="36"/>
  <c r="P1178" i="36"/>
  <c r="S1178" i="36"/>
  <c r="O1178" i="36"/>
  <c r="P1172" i="36"/>
  <c r="E168" i="40"/>
  <c r="E27" i="39" s="1"/>
  <c r="E712" i="39" s="1"/>
  <c r="K135" i="40"/>
  <c r="J135" i="40"/>
  <c r="Q178" i="36"/>
  <c r="H107" i="40"/>
  <c r="P291" i="36"/>
  <c r="G92" i="39"/>
  <c r="P1095" i="36"/>
  <c r="O371" i="36"/>
  <c r="Q1085" i="36"/>
  <c r="C807" i="39"/>
  <c r="M415" i="36"/>
  <c r="K73" i="40"/>
  <c r="J49" i="42"/>
  <c r="K545" i="39"/>
  <c r="K746" i="39"/>
  <c r="C136" i="40"/>
  <c r="O998" i="36"/>
  <c r="O1000" i="36" s="1"/>
  <c r="P836" i="36"/>
  <c r="I372" i="39"/>
  <c r="H321" i="39"/>
  <c r="H330" i="39"/>
  <c r="Q1074" i="36"/>
  <c r="E136" i="40"/>
  <c r="N1035" i="36"/>
  <c r="G329" i="39"/>
  <c r="L1049" i="36"/>
  <c r="G33" i="42"/>
  <c r="P930" i="36"/>
  <c r="G464" i="39"/>
  <c r="I14" i="42"/>
  <c r="N752" i="36"/>
  <c r="E14" i="42"/>
  <c r="I377" i="39"/>
  <c r="N619" i="36"/>
  <c r="E65" i="42"/>
  <c r="D49" i="42"/>
  <c r="Q1086" i="36"/>
  <c r="R638" i="36"/>
  <c r="I363" i="39"/>
  <c r="E545" i="39"/>
  <c r="E751" i="39"/>
  <c r="L1162" i="36"/>
  <c r="L1157" i="36"/>
  <c r="P1142" i="36"/>
  <c r="P1147" i="36"/>
  <c r="C53" i="42"/>
  <c r="P1155" i="36"/>
  <c r="P980" i="36"/>
  <c r="G16" i="42"/>
  <c r="H505" i="39"/>
  <c r="Q1122" i="36"/>
  <c r="R1141" i="36"/>
  <c r="J13" i="42"/>
  <c r="K51" i="42"/>
  <c r="G51" i="42"/>
  <c r="K373" i="39"/>
  <c r="J373" i="39"/>
  <c r="C328" i="39"/>
  <c r="D24" i="42"/>
  <c r="S449" i="36"/>
  <c r="O449" i="36"/>
  <c r="H164" i="40"/>
  <c r="F749" i="39"/>
  <c r="O1164" i="36"/>
  <c r="T1151" i="36"/>
  <c r="P617" i="36"/>
  <c r="F795" i="39"/>
  <c r="F800" i="39" s="1"/>
  <c r="F458" i="39"/>
  <c r="C68" i="43"/>
  <c r="O1124" i="36"/>
  <c r="O1127" i="36"/>
  <c r="O1100" i="36"/>
  <c r="C51" i="42"/>
  <c r="K366" i="39"/>
  <c r="H363" i="39"/>
  <c r="Q638" i="36"/>
  <c r="I327" i="39"/>
  <c r="E58" i="42"/>
  <c r="N519" i="36"/>
  <c r="S509" i="36"/>
  <c r="J282" i="39"/>
  <c r="F55" i="42"/>
  <c r="K57" i="39"/>
  <c r="K58" i="39" s="1"/>
  <c r="T275" i="36"/>
  <c r="Q1136" i="36"/>
  <c r="M18" i="43"/>
  <c r="O282" i="36"/>
  <c r="G134" i="40"/>
  <c r="N1063" i="36"/>
  <c r="C805" i="39"/>
  <c r="D660" i="39"/>
  <c r="D54" i="42" s="1"/>
  <c r="J656" i="39"/>
  <c r="J17" i="42" s="1"/>
  <c r="F805" i="39"/>
  <c r="C708" i="39"/>
  <c r="C136" i="39"/>
  <c r="H136" i="39"/>
  <c r="T1162" i="36"/>
  <c r="N1151" i="36"/>
  <c r="T998" i="36"/>
  <c r="H587" i="39"/>
  <c r="H588" i="39" s="1"/>
  <c r="J321" i="39"/>
  <c r="K166" i="39"/>
  <c r="Q326" i="36"/>
  <c r="J92" i="39"/>
  <c r="J93" i="39" s="1"/>
  <c r="J620" i="39"/>
  <c r="J759" i="39"/>
  <c r="K421" i="39"/>
  <c r="M703" i="36"/>
  <c r="M705" i="36" s="1"/>
  <c r="I135" i="40"/>
  <c r="I620" i="39"/>
  <c r="E620" i="39"/>
  <c r="G363" i="39"/>
  <c r="K321" i="39"/>
  <c r="K377" i="39"/>
  <c r="R1158" i="36"/>
  <c r="I135" i="39"/>
  <c r="I136" i="39" s="1"/>
  <c r="O297" i="36"/>
  <c r="F96" i="39"/>
  <c r="F97" i="39" s="1"/>
  <c r="J660" i="39"/>
  <c r="J551" i="39"/>
  <c r="K283" i="39"/>
  <c r="R1168" i="36"/>
  <c r="O1108" i="36"/>
  <c r="O930" i="36"/>
  <c r="N908" i="36"/>
  <c r="T752" i="36"/>
  <c r="M219" i="36"/>
  <c r="C510" i="39"/>
  <c r="C515" i="39" s="1"/>
  <c r="F751" i="39"/>
  <c r="D502" i="39"/>
  <c r="E749" i="39"/>
  <c r="H416" i="39"/>
  <c r="I416" i="39"/>
  <c r="F416" i="39"/>
  <c r="D378" i="39"/>
  <c r="D383" i="39" s="1"/>
  <c r="F288" i="39"/>
  <c r="I58" i="39"/>
  <c r="F58" i="39"/>
  <c r="F64" i="39" s="1"/>
  <c r="D99" i="39"/>
  <c r="J10" i="43"/>
  <c r="D20" i="39"/>
  <c r="H808" i="39"/>
  <c r="E24" i="39"/>
  <c r="E47" i="40"/>
  <c r="F23" i="39"/>
  <c r="F47" i="40"/>
  <c r="D16" i="40"/>
  <c r="D24" i="39"/>
  <c r="D706" i="39" s="1"/>
  <c r="G749" i="39"/>
  <c r="H34" i="43"/>
  <c r="F545" i="39"/>
  <c r="F746" i="39"/>
  <c r="C746" i="39"/>
  <c r="C545" i="39"/>
  <c r="G759" i="39"/>
  <c r="F71" i="43"/>
  <c r="J751" i="39"/>
  <c r="I749" i="39"/>
  <c r="D33" i="43"/>
  <c r="C745" i="39"/>
  <c r="C502" i="39"/>
  <c r="E458" i="39"/>
  <c r="E800" i="39"/>
  <c r="H458" i="39"/>
  <c r="J68" i="43"/>
  <c r="C711" i="39"/>
  <c r="J421" i="39"/>
  <c r="H29" i="43"/>
  <c r="C322" i="39"/>
  <c r="D322" i="39"/>
  <c r="D693" i="39"/>
  <c r="E22" i="43"/>
  <c r="K807" i="39"/>
  <c r="G63" i="43"/>
  <c r="H224" i="39"/>
  <c r="D711" i="39"/>
  <c r="D180" i="39"/>
  <c r="E58" i="43"/>
  <c r="L58" i="43" s="1"/>
  <c r="G97" i="39"/>
  <c r="F748" i="39"/>
  <c r="D58" i="39"/>
  <c r="F693" i="39"/>
  <c r="E23" i="39"/>
  <c r="D22" i="39"/>
  <c r="E551" i="39"/>
  <c r="D421" i="39"/>
  <c r="C23" i="39"/>
  <c r="G551" i="39"/>
  <c r="E72" i="43"/>
  <c r="L72" i="43" s="1"/>
  <c r="C551" i="39"/>
  <c r="C758" i="39"/>
  <c r="F757" i="39"/>
  <c r="F510" i="39"/>
  <c r="E502" i="39"/>
  <c r="E745" i="39"/>
  <c r="F465" i="39"/>
  <c r="F804" i="39"/>
  <c r="G416" i="39"/>
  <c r="I15" i="43"/>
  <c r="C67" i="43"/>
  <c r="E367" i="39"/>
  <c r="C219" i="39"/>
  <c r="D219" i="39"/>
  <c r="E695" i="39"/>
  <c r="E693" i="39"/>
  <c r="C33" i="43"/>
  <c r="G744" i="39"/>
  <c r="E67" i="39"/>
  <c r="D46" i="45"/>
  <c r="C46" i="45"/>
  <c r="I751" i="39"/>
  <c r="E130" i="39"/>
  <c r="O519" i="36" l="1"/>
  <c r="O521" i="36" s="1"/>
  <c r="M840" i="36"/>
  <c r="D810" i="39"/>
  <c r="D815" i="39" s="1"/>
  <c r="G321" i="39"/>
  <c r="G322" i="39" s="1"/>
  <c r="E810" i="39"/>
  <c r="E812" i="39" s="1"/>
  <c r="C810" i="39"/>
  <c r="C812" i="39" s="1"/>
  <c r="M491" i="36"/>
  <c r="N491" i="36"/>
  <c r="T1009" i="36"/>
  <c r="Q495" i="36"/>
  <c r="S1009" i="36"/>
  <c r="R461" i="36"/>
  <c r="R489" i="36" s="1"/>
  <c r="Q1009" i="36"/>
  <c r="F810" i="39"/>
  <c r="F812" i="39" s="1"/>
  <c r="F814" i="39" s="1"/>
  <c r="L14" i="43"/>
  <c r="M14" i="43" s="1"/>
  <c r="G799" i="39"/>
  <c r="G800" i="39" s="1"/>
  <c r="J237" i="39"/>
  <c r="D700" i="39"/>
  <c r="D701" i="39" s="1"/>
  <c r="O497" i="36"/>
  <c r="O499" i="36"/>
  <c r="P499" i="36" s="1"/>
  <c r="Q499" i="36" s="1"/>
  <c r="R499" i="36" s="1"/>
  <c r="S499" i="36" s="1"/>
  <c r="T499" i="36" s="1"/>
  <c r="O493" i="36"/>
  <c r="R413" i="36"/>
  <c r="I321" i="39"/>
  <c r="H237" i="39"/>
  <c r="H246" i="39" s="1"/>
  <c r="K237" i="39"/>
  <c r="I237" i="39"/>
  <c r="K808" i="39"/>
  <c r="K244" i="39"/>
  <c r="E63" i="43"/>
  <c r="G244" i="39"/>
  <c r="I808" i="39"/>
  <c r="I244" i="39"/>
  <c r="J808" i="39"/>
  <c r="J244" i="39"/>
  <c r="F36" i="43"/>
  <c r="O219" i="36"/>
  <c r="M1105" i="36"/>
  <c r="G691" i="39"/>
  <c r="E25" i="42"/>
  <c r="E35" i="42" s="1"/>
  <c r="E172" i="39"/>
  <c r="E182" i="39" s="1"/>
  <c r="N1105" i="36"/>
  <c r="L1105" i="36"/>
  <c r="P1105" i="36"/>
  <c r="O1105" i="36"/>
  <c r="C10" i="43"/>
  <c r="M1033" i="36"/>
  <c r="M1031" i="36"/>
  <c r="M1061" i="36"/>
  <c r="M843" i="36"/>
  <c r="M1054" i="36"/>
  <c r="M1013" i="36"/>
  <c r="M1029" i="36"/>
  <c r="M706" i="36"/>
  <c r="M1023" i="36"/>
  <c r="M619" i="36"/>
  <c r="M621" i="36" s="1"/>
  <c r="F65" i="42"/>
  <c r="C66" i="42"/>
  <c r="L33" i="43"/>
  <c r="M33" i="43" s="1"/>
  <c r="G502" i="39"/>
  <c r="F31" i="44" s="1"/>
  <c r="G288" i="39"/>
  <c r="Q1076" i="36"/>
  <c r="C24" i="42"/>
  <c r="I12" i="40"/>
  <c r="I325" i="39"/>
  <c r="I71" i="40"/>
  <c r="D65" i="42"/>
  <c r="H463" i="39"/>
  <c r="J12" i="40"/>
  <c r="I13" i="40"/>
  <c r="R1116" i="36"/>
  <c r="R1119" i="36" s="1"/>
  <c r="E708" i="39"/>
  <c r="J711" i="39"/>
  <c r="H134" i="40"/>
  <c r="H136" i="40" s="1"/>
  <c r="C25" i="39"/>
  <c r="C707" i="39" s="1"/>
  <c r="H96" i="39"/>
  <c r="H97" i="39" s="1"/>
  <c r="H99" i="39" s="1"/>
  <c r="C693" i="39"/>
  <c r="T1078" i="36"/>
  <c r="S178" i="36"/>
  <c r="P219" i="36"/>
  <c r="K759" i="39"/>
  <c r="T297" i="36"/>
  <c r="T1108" i="36"/>
  <c r="E54" i="42"/>
  <c r="H800" i="39"/>
  <c r="G588" i="39"/>
  <c r="H14" i="44" s="1"/>
  <c r="J545" i="39"/>
  <c r="G626" i="39"/>
  <c r="H219" i="39"/>
  <c r="P328" i="36"/>
  <c r="P1007" i="36" s="1"/>
  <c r="G458" i="39"/>
  <c r="F12" i="44" s="1"/>
  <c r="E61" i="42"/>
  <c r="G699" i="39"/>
  <c r="I711" i="39"/>
  <c r="I133" i="40"/>
  <c r="H423" i="39"/>
  <c r="M1015" i="36"/>
  <c r="G24" i="42"/>
  <c r="O955" i="36"/>
  <c r="L1055" i="36"/>
  <c r="I132" i="40"/>
  <c r="J74" i="40"/>
  <c r="J25" i="39" s="1"/>
  <c r="J71" i="40"/>
  <c r="I96" i="39"/>
  <c r="I97" i="39" s="1"/>
  <c r="I99" i="39" s="1"/>
  <c r="R1013" i="36"/>
  <c r="G169" i="39"/>
  <c r="Q1151" i="36"/>
  <c r="G12" i="42"/>
  <c r="M1005" i="36"/>
  <c r="C9" i="42"/>
  <c r="C32" i="42"/>
  <c r="D68" i="43"/>
  <c r="L68" i="43" s="1"/>
  <c r="L1148" i="36"/>
  <c r="Q297" i="36"/>
  <c r="Q299" i="36" s="1"/>
  <c r="Q1006" i="36" s="1"/>
  <c r="I104" i="40"/>
  <c r="P1016" i="36"/>
  <c r="E67" i="43"/>
  <c r="E628" i="39"/>
  <c r="E99" i="39"/>
  <c r="K33" i="42"/>
  <c r="E706" i="39"/>
  <c r="N1012" i="36"/>
  <c r="G711" i="39"/>
  <c r="H52" i="42"/>
  <c r="E25" i="39"/>
  <c r="E707" i="39" s="1"/>
  <c r="D71" i="43"/>
  <c r="G692" i="39"/>
  <c r="J29" i="43"/>
  <c r="J36" i="43" s="1"/>
  <c r="O703" i="36"/>
  <c r="F50" i="42"/>
  <c r="S951" i="36"/>
  <c r="J52" i="42" s="1"/>
  <c r="I25" i="39"/>
  <c r="G75" i="40"/>
  <c r="G758" i="39"/>
  <c r="G762" i="39" s="1"/>
  <c r="I461" i="39"/>
  <c r="I803" i="39" s="1"/>
  <c r="Q219" i="36"/>
  <c r="F66" i="42"/>
  <c r="C465" i="39"/>
  <c r="C467" i="39" s="1"/>
  <c r="H53" i="42"/>
  <c r="G32" i="42"/>
  <c r="P905" i="36"/>
  <c r="P1054" i="36" s="1"/>
  <c r="O840" i="36"/>
  <c r="P838" i="36"/>
  <c r="R519" i="36"/>
  <c r="I21" i="42"/>
  <c r="R951" i="36"/>
  <c r="I52" i="42" s="1"/>
  <c r="C58" i="42"/>
  <c r="Q313" i="36"/>
  <c r="I586" i="39"/>
  <c r="I588" i="39" s="1"/>
  <c r="D14" i="42"/>
  <c r="Q88" i="36"/>
  <c r="Q1016" i="36"/>
  <c r="I130" i="39"/>
  <c r="L1130" i="36"/>
  <c r="J588" i="39"/>
  <c r="G545" i="39"/>
  <c r="E34" i="43"/>
  <c r="M34" i="43" s="1"/>
  <c r="E169" i="40"/>
  <c r="Q1147" i="36"/>
  <c r="H553" i="39"/>
  <c r="C47" i="40"/>
  <c r="T461" i="36"/>
  <c r="Q1134" i="36"/>
  <c r="N1054" i="36"/>
  <c r="N1057" i="36" s="1"/>
  <c r="I227" i="39"/>
  <c r="I229" i="39" s="1"/>
  <c r="H13" i="40"/>
  <c r="C227" i="39"/>
  <c r="C229" i="39" s="1"/>
  <c r="G54" i="42"/>
  <c r="E290" i="39"/>
  <c r="G25" i="39"/>
  <c r="K227" i="39"/>
  <c r="K229" i="39" s="1"/>
  <c r="M1148" i="36"/>
  <c r="S1108" i="36"/>
  <c r="S211" i="36"/>
  <c r="Q982" i="36"/>
  <c r="P1130" i="36"/>
  <c r="F21" i="42"/>
  <c r="J693" i="39"/>
  <c r="M1130" i="36"/>
  <c r="K107" i="40"/>
  <c r="M1007" i="36"/>
  <c r="H11" i="44"/>
  <c r="J11" i="44" s="1"/>
  <c r="E57" i="43"/>
  <c r="L57" i="43" s="1"/>
  <c r="J219" i="39"/>
  <c r="H108" i="40"/>
  <c r="G510" i="39"/>
  <c r="H693" i="39"/>
  <c r="D707" i="39"/>
  <c r="D762" i="39"/>
  <c r="D767" i="39" s="1"/>
  <c r="E71" i="43"/>
  <c r="K711" i="39"/>
  <c r="D753" i="39"/>
  <c r="Q701" i="36"/>
  <c r="H371" i="39"/>
  <c r="H378" i="39" s="1"/>
  <c r="L1119" i="36"/>
  <c r="I219" i="39"/>
  <c r="R1108" i="36"/>
  <c r="C24" i="39"/>
  <c r="C706" i="39" s="1"/>
  <c r="I290" i="39"/>
  <c r="C423" i="39"/>
  <c r="Q1100" i="36"/>
  <c r="H47" i="40"/>
  <c r="D423" i="39"/>
  <c r="Q617" i="36"/>
  <c r="G693" i="39"/>
  <c r="F708" i="39"/>
  <c r="G219" i="39"/>
  <c r="D590" i="39"/>
  <c r="C762" i="39"/>
  <c r="E25" i="43"/>
  <c r="M25" i="43" s="1"/>
  <c r="K219" i="39"/>
  <c r="H626" i="39"/>
  <c r="H628" i="39" s="1"/>
  <c r="E662" i="39"/>
  <c r="Q1055" i="36"/>
  <c r="N1148" i="36"/>
  <c r="O1089" i="36"/>
  <c r="F502" i="39"/>
  <c r="F512" i="39" s="1"/>
  <c r="K54" i="42"/>
  <c r="N1016" i="36"/>
  <c r="H711" i="39"/>
  <c r="D67" i="43"/>
  <c r="O1148" i="36"/>
  <c r="P1108" i="36"/>
  <c r="M1089" i="36"/>
  <c r="P1089" i="36"/>
  <c r="G662" i="39"/>
  <c r="N1089" i="36"/>
  <c r="C29" i="42"/>
  <c r="M1006" i="36"/>
  <c r="R800" i="36"/>
  <c r="G69" i="42"/>
  <c r="O752" i="36"/>
  <c r="F51" i="42"/>
  <c r="R1136" i="36"/>
  <c r="R1147" i="36" s="1"/>
  <c r="S1123" i="36"/>
  <c r="S1129" i="36" s="1"/>
  <c r="T1123" i="36"/>
  <c r="T1129" i="36" s="1"/>
  <c r="H14" i="40"/>
  <c r="K662" i="39"/>
  <c r="J63" i="43"/>
  <c r="J74" i="43" s="1"/>
  <c r="G378" i="39"/>
  <c r="G108" i="40"/>
  <c r="E423" i="39"/>
  <c r="E590" i="39"/>
  <c r="H22" i="39"/>
  <c r="H704" i="39" s="1"/>
  <c r="G136" i="40"/>
  <c r="G23" i="39"/>
  <c r="D48" i="43" s="1"/>
  <c r="C695" i="39"/>
  <c r="H708" i="39"/>
  <c r="F63" i="43"/>
  <c r="G62" i="39"/>
  <c r="D138" i="39"/>
  <c r="I662" i="39"/>
  <c r="C662" i="39"/>
  <c r="D36" i="43"/>
  <c r="I54" i="42"/>
  <c r="C290" i="39"/>
  <c r="J708" i="39"/>
  <c r="H16" i="44"/>
  <c r="G332" i="39"/>
  <c r="C516" i="39"/>
  <c r="E762" i="39"/>
  <c r="E767" i="39" s="1"/>
  <c r="G704" i="39"/>
  <c r="C48" i="43"/>
  <c r="C74" i="43" s="1"/>
  <c r="E62" i="42"/>
  <c r="I582" i="39"/>
  <c r="I583" i="39" s="1"/>
  <c r="R938" i="36"/>
  <c r="N1005" i="36"/>
  <c r="I328" i="39"/>
  <c r="P282" i="36"/>
  <c r="G55" i="42"/>
  <c r="S1016" i="36"/>
  <c r="H15" i="42"/>
  <c r="Q953" i="36"/>
  <c r="M1010" i="36"/>
  <c r="O413" i="36"/>
  <c r="F179" i="39"/>
  <c r="Q489" i="36"/>
  <c r="E56" i="42"/>
  <c r="N302" i="36"/>
  <c r="I317" i="39"/>
  <c r="M1014" i="36"/>
  <c r="H18" i="42"/>
  <c r="S1013" i="36"/>
  <c r="O619" i="36"/>
  <c r="F28" i="42"/>
  <c r="L1005" i="36"/>
  <c r="I56" i="42"/>
  <c r="R299" i="36"/>
  <c r="R1016" i="36"/>
  <c r="L1007" i="36"/>
  <c r="F73" i="40"/>
  <c r="O151" i="36"/>
  <c r="Q1108" i="36"/>
  <c r="Q1066" i="36"/>
  <c r="H15" i="39"/>
  <c r="D17" i="42"/>
  <c r="R1082" i="36"/>
  <c r="G66" i="42"/>
  <c r="C22" i="39"/>
  <c r="C704" i="39" s="1"/>
  <c r="P489" i="36"/>
  <c r="I553" i="39"/>
  <c r="Q1119" i="36"/>
  <c r="I626" i="39"/>
  <c r="R980" i="36"/>
  <c r="J623" i="39"/>
  <c r="E50" i="42"/>
  <c r="L1006" i="36"/>
  <c r="O905" i="36"/>
  <c r="F32" i="42"/>
  <c r="I24" i="42"/>
  <c r="T1055" i="36"/>
  <c r="N1007" i="36"/>
  <c r="P519" i="36"/>
  <c r="G21" i="42"/>
  <c r="R1080" i="36"/>
  <c r="R930" i="36"/>
  <c r="I33" i="42"/>
  <c r="D61" i="42"/>
  <c r="P413" i="36"/>
  <c r="P541" i="36"/>
  <c r="P619" i="36" s="1"/>
  <c r="Q280" i="36"/>
  <c r="H62" i="39"/>
  <c r="H64" i="39" s="1"/>
  <c r="I14" i="40"/>
  <c r="M1055" i="36"/>
  <c r="K24" i="42"/>
  <c r="P1013" i="36"/>
  <c r="P953" i="36"/>
  <c r="G15" i="42"/>
  <c r="O982" i="36"/>
  <c r="F53" i="42"/>
  <c r="I43" i="40"/>
  <c r="H24" i="42"/>
  <c r="I507" i="39"/>
  <c r="I758" i="39" s="1"/>
  <c r="M1016" i="36"/>
  <c r="T1070" i="36"/>
  <c r="S1070" i="36"/>
  <c r="R371" i="36"/>
  <c r="L1014" i="36"/>
  <c r="H326" i="39"/>
  <c r="H332" i="39" s="1"/>
  <c r="F15" i="44"/>
  <c r="N417" i="36"/>
  <c r="N843" i="36"/>
  <c r="P703" i="36"/>
  <c r="G283" i="39"/>
  <c r="D50" i="42"/>
  <c r="J327" i="39"/>
  <c r="G29" i="42"/>
  <c r="F290" i="39"/>
  <c r="F292" i="39" s="1"/>
  <c r="E334" i="39"/>
  <c r="N840" i="36"/>
  <c r="N1130" i="36"/>
  <c r="P371" i="36"/>
  <c r="N299" i="36"/>
  <c r="E246" i="39"/>
  <c r="D662" i="39"/>
  <c r="F762" i="39"/>
  <c r="K290" i="39"/>
  <c r="E52" i="43"/>
  <c r="E515" i="39"/>
  <c r="D553" i="39"/>
  <c r="E337" i="39"/>
  <c r="H290" i="39"/>
  <c r="D515" i="39"/>
  <c r="G138" i="39"/>
  <c r="G805" i="39"/>
  <c r="K693" i="39"/>
  <c r="E383" i="39"/>
  <c r="K423" i="39"/>
  <c r="C182" i="39"/>
  <c r="G708" i="39"/>
  <c r="C628" i="39"/>
  <c r="E470" i="39"/>
  <c r="F16" i="44"/>
  <c r="F662" i="39"/>
  <c r="F664" i="39" s="1"/>
  <c r="H662" i="39"/>
  <c r="H25" i="39"/>
  <c r="H707" i="39" s="1"/>
  <c r="D290" i="39"/>
  <c r="F17" i="42"/>
  <c r="G753" i="39"/>
  <c r="C332" i="39"/>
  <c r="C334" i="39" s="1"/>
  <c r="E753" i="39"/>
  <c r="G17" i="42"/>
  <c r="G465" i="39"/>
  <c r="H54" i="42"/>
  <c r="D628" i="39"/>
  <c r="F14" i="44"/>
  <c r="D467" i="39"/>
  <c r="F753" i="39"/>
  <c r="D512" i="39"/>
  <c r="C753" i="39"/>
  <c r="I708" i="39"/>
  <c r="J744" i="39"/>
  <c r="H744" i="39"/>
  <c r="S1091" i="36"/>
  <c r="S1093" i="36" s="1"/>
  <c r="P1146" i="36"/>
  <c r="P1148" i="36" s="1"/>
  <c r="P1137" i="36"/>
  <c r="H590" i="39"/>
  <c r="F99" i="39"/>
  <c r="M1012" i="36"/>
  <c r="N1010" i="36"/>
  <c r="G65" i="42"/>
  <c r="Q1124" i="36"/>
  <c r="Q1127" i="36"/>
  <c r="Q1130" i="36" s="1"/>
  <c r="H72" i="40"/>
  <c r="H75" i="40" s="1"/>
  <c r="Q1135" i="36"/>
  <c r="Q151" i="36"/>
  <c r="T1082" i="36"/>
  <c r="S1082" i="36"/>
  <c r="N1011" i="36"/>
  <c r="H464" i="39"/>
  <c r="H806" i="39" s="1"/>
  <c r="C62" i="42"/>
  <c r="F707" i="39"/>
  <c r="G19" i="42"/>
  <c r="P299" i="36"/>
  <c r="N264" i="36"/>
  <c r="H367" i="39"/>
  <c r="K327" i="39"/>
  <c r="J372" i="39"/>
  <c r="R541" i="36"/>
  <c r="I423" i="39"/>
  <c r="T1013" i="36"/>
  <c r="J54" i="42"/>
  <c r="R1157" i="36"/>
  <c r="R1162" i="36"/>
  <c r="O284" i="36"/>
  <c r="O1005" i="36"/>
  <c r="L1013" i="36"/>
  <c r="F227" i="39"/>
  <c r="F229" i="39" s="1"/>
  <c r="F246" i="39" s="1"/>
  <c r="O461" i="36"/>
  <c r="R1122" i="36"/>
  <c r="S1141" i="36"/>
  <c r="I505" i="39"/>
  <c r="N1013" i="36"/>
  <c r="F52" i="43"/>
  <c r="G806" i="39"/>
  <c r="G67" i="43"/>
  <c r="G74" i="43" s="1"/>
  <c r="R1074" i="36"/>
  <c r="Q836" i="36"/>
  <c r="O1016" i="36"/>
  <c r="G93" i="39"/>
  <c r="C20" i="43"/>
  <c r="M20" i="43" s="1"/>
  <c r="F423" i="39"/>
  <c r="G30" i="43"/>
  <c r="G367" i="39"/>
  <c r="L1015" i="36"/>
  <c r="H49" i="42"/>
  <c r="H138" i="39"/>
  <c r="C50" i="42"/>
  <c r="J363" i="39"/>
  <c r="J367" i="39" s="1"/>
  <c r="S638" i="36"/>
  <c r="H12" i="39"/>
  <c r="K18" i="42"/>
  <c r="J21" i="42"/>
  <c r="S519" i="36"/>
  <c r="H29" i="42"/>
  <c r="S1072" i="36"/>
  <c r="F24" i="42"/>
  <c r="J227" i="39"/>
  <c r="J229" i="39" s="1"/>
  <c r="S461" i="36"/>
  <c r="Q1140" i="36"/>
  <c r="Q903" i="36"/>
  <c r="H506" i="39"/>
  <c r="H757" i="39" s="1"/>
  <c r="I29" i="42"/>
  <c r="L1016" i="36"/>
  <c r="R1085" i="36"/>
  <c r="Q1096" i="36"/>
  <c r="P1096" i="36"/>
  <c r="C138" i="39"/>
  <c r="D380" i="39"/>
  <c r="R1072" i="36"/>
  <c r="K372" i="39"/>
  <c r="M264" i="36"/>
  <c r="O1055" i="36"/>
  <c r="O932" i="36"/>
  <c r="O299" i="36"/>
  <c r="F56" i="42"/>
  <c r="H169" i="39"/>
  <c r="H697" i="39" s="1"/>
  <c r="K92" i="39"/>
  <c r="K93" i="39" s="1"/>
  <c r="T291" i="36"/>
  <c r="K179" i="39"/>
  <c r="T1016" i="36"/>
  <c r="J283" i="39"/>
  <c r="G165" i="40"/>
  <c r="I164" i="40"/>
  <c r="J24" i="42"/>
  <c r="C65" i="42"/>
  <c r="H756" i="39"/>
  <c r="G53" i="42"/>
  <c r="P982" i="36"/>
  <c r="I367" i="39"/>
  <c r="R1086" i="36"/>
  <c r="P1055" i="36"/>
  <c r="R1066" i="36"/>
  <c r="I371" i="39"/>
  <c r="I378" i="39" s="1"/>
  <c r="R701" i="36"/>
  <c r="I105" i="40"/>
  <c r="R178" i="36"/>
  <c r="D62" i="42"/>
  <c r="M417" i="36"/>
  <c r="J320" i="39"/>
  <c r="J699" i="39" s="1"/>
  <c r="E701" i="39"/>
  <c r="H11" i="39"/>
  <c r="H691" i="39" s="1"/>
  <c r="F380" i="39"/>
  <c r="F382" i="39" s="1"/>
  <c r="G695" i="39"/>
  <c r="J662" i="39"/>
  <c r="T1095" i="36"/>
  <c r="Q800" i="36"/>
  <c r="Q541" i="36"/>
  <c r="Q1088" i="36"/>
  <c r="Q1105" i="36" s="1"/>
  <c r="P1151" i="36"/>
  <c r="G423" i="39"/>
  <c r="F13" i="44"/>
  <c r="J13" i="44" s="1"/>
  <c r="D64" i="39"/>
  <c r="D182" i="39"/>
  <c r="D246" i="39"/>
  <c r="J423" i="39"/>
  <c r="C553" i="39"/>
  <c r="K553" i="39"/>
  <c r="M15" i="43"/>
  <c r="H32" i="44"/>
  <c r="E705" i="39"/>
  <c r="H18" i="44"/>
  <c r="F553" i="39"/>
  <c r="M22" i="43"/>
  <c r="E138" i="39"/>
  <c r="E512" i="39"/>
  <c r="F467" i="39"/>
  <c r="D704" i="39"/>
  <c r="D28" i="39"/>
  <c r="D334" i="39"/>
  <c r="C383" i="39"/>
  <c r="C380" i="39"/>
  <c r="E467" i="39"/>
  <c r="F628" i="39"/>
  <c r="E380" i="39"/>
  <c r="C705" i="39"/>
  <c r="E553" i="39"/>
  <c r="F592" i="39"/>
  <c r="F334" i="39"/>
  <c r="C512" i="39"/>
  <c r="F705" i="39"/>
  <c r="F66" i="39"/>
  <c r="O1010" i="36" l="1"/>
  <c r="E815" i="39"/>
  <c r="K586" i="39"/>
  <c r="K588" i="39" s="1"/>
  <c r="M1041" i="36"/>
  <c r="M1043" i="36" s="1"/>
  <c r="M1057" i="36"/>
  <c r="R415" i="36"/>
  <c r="I179" i="39"/>
  <c r="I180" i="39" s="1"/>
  <c r="R491" i="36"/>
  <c r="O501" i="36"/>
  <c r="P497" i="36"/>
  <c r="R495" i="36"/>
  <c r="G810" i="39"/>
  <c r="G812" i="39" s="1"/>
  <c r="O842" i="36"/>
  <c r="P493" i="36"/>
  <c r="N266" i="36"/>
  <c r="D812" i="39"/>
  <c r="G334" i="39"/>
  <c r="N1008" i="36"/>
  <c r="H12" i="42"/>
  <c r="J104" i="40"/>
  <c r="I26" i="43"/>
  <c r="I36" i="43" s="1"/>
  <c r="G697" i="39"/>
  <c r="H20" i="44"/>
  <c r="M1032" i="36"/>
  <c r="M908" i="36"/>
  <c r="M1060" i="36"/>
  <c r="M910" i="36"/>
  <c r="M1047" i="36"/>
  <c r="M1030" i="36"/>
  <c r="M1011" i="36"/>
  <c r="O621" i="36"/>
  <c r="M1025" i="36"/>
  <c r="M1022" i="36"/>
  <c r="M285" i="36"/>
  <c r="M1024" i="36"/>
  <c r="R1076" i="36"/>
  <c r="R88" i="36"/>
  <c r="L29" i="43"/>
  <c r="M29" i="43" s="1"/>
  <c r="T178" i="36"/>
  <c r="K96" i="39"/>
  <c r="K97" i="39" s="1"/>
  <c r="S297" i="36"/>
  <c r="S299" i="36" s="1"/>
  <c r="J96" i="39"/>
  <c r="J97" i="39" s="1"/>
  <c r="J99" i="39" s="1"/>
  <c r="S1116" i="36"/>
  <c r="S1119" i="36" s="1"/>
  <c r="Q863" i="36"/>
  <c r="H32" i="42" s="1"/>
  <c r="K325" i="39"/>
  <c r="L1106" i="36"/>
  <c r="J463" i="39"/>
  <c r="J805" i="39" s="1"/>
  <c r="K12" i="40"/>
  <c r="I463" i="39"/>
  <c r="I805" i="39" s="1"/>
  <c r="L1054" i="36"/>
  <c r="L1057" i="36" s="1"/>
  <c r="S1078" i="36"/>
  <c r="I134" i="40"/>
  <c r="I136" i="40" s="1"/>
  <c r="R217" i="36"/>
  <c r="J134" i="40"/>
  <c r="C701" i="39"/>
  <c r="J553" i="39"/>
  <c r="I108" i="40"/>
  <c r="H56" i="42"/>
  <c r="K71" i="40"/>
  <c r="O1106" i="36"/>
  <c r="J14" i="44"/>
  <c r="D35" i="42"/>
  <c r="G590" i="39"/>
  <c r="G592" i="39" s="1"/>
  <c r="H15" i="44"/>
  <c r="J15" i="44" s="1"/>
  <c r="G628" i="39"/>
  <c r="R211" i="36"/>
  <c r="I326" i="39"/>
  <c r="I332" i="39" s="1"/>
  <c r="L1010" i="36"/>
  <c r="K74" i="40"/>
  <c r="K25" i="39" s="1"/>
  <c r="C35" i="42"/>
  <c r="G467" i="39"/>
  <c r="Q328" i="36"/>
  <c r="Q1007" i="36" s="1"/>
  <c r="R313" i="36"/>
  <c r="I246" i="39"/>
  <c r="I248" i="39" s="1"/>
  <c r="S217" i="36"/>
  <c r="S219" i="36" s="1"/>
  <c r="H501" i="39"/>
  <c r="H752" i="39" s="1"/>
  <c r="H753" i="39" s="1"/>
  <c r="I22" i="39"/>
  <c r="L71" i="43"/>
  <c r="O1031" i="36"/>
  <c r="R617" i="36"/>
  <c r="C470" i="39"/>
  <c r="E28" i="39"/>
  <c r="G553" i="39"/>
  <c r="J325" i="39"/>
  <c r="T489" i="36"/>
  <c r="E713" i="39"/>
  <c r="E715" i="39" s="1"/>
  <c r="I707" i="39"/>
  <c r="F32" i="44"/>
  <c r="J32" i="44" s="1"/>
  <c r="C767" i="39"/>
  <c r="O705" i="36"/>
  <c r="O1012" i="36"/>
  <c r="P491" i="36"/>
  <c r="G61" i="42"/>
  <c r="G246" i="39"/>
  <c r="H23" i="44" s="1"/>
  <c r="K246" i="39"/>
  <c r="K248" i="39" s="1"/>
  <c r="F180" i="39"/>
  <c r="D713" i="39"/>
  <c r="D715" i="39" s="1"/>
  <c r="I16" i="40"/>
  <c r="F27" i="44"/>
  <c r="G512" i="39"/>
  <c r="L63" i="43"/>
  <c r="G50" i="42"/>
  <c r="P840" i="36"/>
  <c r="Q703" i="36"/>
  <c r="Q1012" i="36" s="1"/>
  <c r="H66" i="42"/>
  <c r="O1041" i="36"/>
  <c r="O1043" i="36" s="1"/>
  <c r="H65" i="42"/>
  <c r="J461" i="39"/>
  <c r="J803" i="39" s="1"/>
  <c r="R1010" i="36"/>
  <c r="T951" i="36"/>
  <c r="C61" i="42"/>
  <c r="C246" i="39"/>
  <c r="G707" i="39"/>
  <c r="F48" i="43"/>
  <c r="F74" i="43" s="1"/>
  <c r="Q1015" i="36"/>
  <c r="D764" i="39"/>
  <c r="H16" i="40"/>
  <c r="J133" i="40"/>
  <c r="G290" i="39"/>
  <c r="G292" i="39" s="1"/>
  <c r="L1012" i="36"/>
  <c r="S701" i="36"/>
  <c r="J66" i="42" s="1"/>
  <c r="N1041" i="36"/>
  <c r="N1043" i="36" s="1"/>
  <c r="O415" i="36"/>
  <c r="F20" i="44"/>
  <c r="H31" i="44"/>
  <c r="J31" i="44" s="1"/>
  <c r="F23" i="44"/>
  <c r="E36" i="43"/>
  <c r="I590" i="39"/>
  <c r="K133" i="40"/>
  <c r="K132" i="40"/>
  <c r="C28" i="39"/>
  <c r="C30" i="39" s="1"/>
  <c r="H28" i="44"/>
  <c r="H23" i="39"/>
  <c r="G380" i="39"/>
  <c r="G382" i="39" s="1"/>
  <c r="I11" i="39"/>
  <c r="I691" i="39" s="1"/>
  <c r="D74" i="43"/>
  <c r="H12" i="44"/>
  <c r="J12" i="44" s="1"/>
  <c r="M1106" i="36"/>
  <c r="N1106" i="36"/>
  <c r="I61" i="42"/>
  <c r="H27" i="44"/>
  <c r="R1134" i="36"/>
  <c r="I462" i="39"/>
  <c r="I804" i="39" s="1"/>
  <c r="K370" i="39"/>
  <c r="O1013" i="36"/>
  <c r="O754" i="36"/>
  <c r="S800" i="36"/>
  <c r="H510" i="39"/>
  <c r="J16" i="44"/>
  <c r="C36" i="43"/>
  <c r="P1057" i="36"/>
  <c r="G764" i="39"/>
  <c r="G705" i="39"/>
  <c r="E764" i="39"/>
  <c r="G64" i="39"/>
  <c r="G66" i="39" s="1"/>
  <c r="H17" i="44"/>
  <c r="J17" i="44" s="1"/>
  <c r="K14" i="40"/>
  <c r="J14" i="40"/>
  <c r="S371" i="36"/>
  <c r="J507" i="39"/>
  <c r="J758" i="39" s="1"/>
  <c r="K507" i="39"/>
  <c r="K758" i="39" s="1"/>
  <c r="I62" i="39"/>
  <c r="I64" i="39" s="1"/>
  <c r="R280" i="36"/>
  <c r="R1055" i="36"/>
  <c r="T1080" i="36"/>
  <c r="S1080" i="36"/>
  <c r="P1010" i="36"/>
  <c r="R982" i="36"/>
  <c r="I53" i="42"/>
  <c r="F75" i="40"/>
  <c r="F24" i="39"/>
  <c r="J317" i="39"/>
  <c r="J322" i="39" s="1"/>
  <c r="K317" i="39"/>
  <c r="H61" i="42"/>
  <c r="Q491" i="36"/>
  <c r="K328" i="39"/>
  <c r="J328" i="39"/>
  <c r="J707" i="39" s="1"/>
  <c r="R953" i="36"/>
  <c r="I15" i="42"/>
  <c r="I501" i="39"/>
  <c r="R863" i="36"/>
  <c r="J43" i="40"/>
  <c r="S109" i="36"/>
  <c r="O984" i="36"/>
  <c r="O1015" i="36"/>
  <c r="P1014" i="36"/>
  <c r="P955" i="36"/>
  <c r="Q282" i="36"/>
  <c r="H55" i="42"/>
  <c r="G19" i="39"/>
  <c r="K623" i="39"/>
  <c r="S980" i="36"/>
  <c r="J626" i="39"/>
  <c r="I15" i="39"/>
  <c r="P1005" i="36"/>
  <c r="J582" i="39"/>
  <c r="J583" i="39" s="1"/>
  <c r="J590" i="39" s="1"/>
  <c r="S938" i="36"/>
  <c r="H695" i="39"/>
  <c r="Q838" i="36"/>
  <c r="S541" i="36"/>
  <c r="J28" i="42" s="1"/>
  <c r="J371" i="39"/>
  <c r="J378" i="39" s="1"/>
  <c r="J380" i="39" s="1"/>
  <c r="R109" i="36"/>
  <c r="P1012" i="36"/>
  <c r="C46" i="42"/>
  <c r="G28" i="42"/>
  <c r="O907" i="36"/>
  <c r="O1054" i="36"/>
  <c r="O1057" i="36" s="1"/>
  <c r="I628" i="39"/>
  <c r="N1006" i="36"/>
  <c r="R1006" i="36"/>
  <c r="O1011" i="36"/>
  <c r="Q1014" i="36"/>
  <c r="C713" i="39"/>
  <c r="I44" i="40"/>
  <c r="I47" i="40" s="1"/>
  <c r="P415" i="36"/>
  <c r="G179" i="39"/>
  <c r="F764" i="39"/>
  <c r="F766" i="39" s="1"/>
  <c r="E248" i="39"/>
  <c r="C337" i="39"/>
  <c r="C815" i="39"/>
  <c r="C764" i="39"/>
  <c r="H762" i="39"/>
  <c r="I380" i="39"/>
  <c r="L67" i="43"/>
  <c r="K494" i="39"/>
  <c r="T1091" i="36"/>
  <c r="T1093" i="36" s="1"/>
  <c r="G24" i="39"/>
  <c r="G706" i="39" s="1"/>
  <c r="H322" i="39"/>
  <c r="K19" i="42"/>
  <c r="T299" i="36"/>
  <c r="J246" i="39"/>
  <c r="H692" i="39"/>
  <c r="I506" i="39"/>
  <c r="I757" i="39" s="1"/>
  <c r="R1140" i="36"/>
  <c r="F252" i="39"/>
  <c r="I322" i="39"/>
  <c r="Q1146" i="36"/>
  <c r="Q1137" i="36"/>
  <c r="H165" i="40"/>
  <c r="I66" i="42"/>
  <c r="I72" i="40"/>
  <c r="R1135" i="36"/>
  <c r="R151" i="36"/>
  <c r="L1011" i="36"/>
  <c r="H805" i="39"/>
  <c r="H810" i="39" s="1"/>
  <c r="H465" i="39"/>
  <c r="S489" i="36"/>
  <c r="F250" i="39"/>
  <c r="O1026" i="36"/>
  <c r="K363" i="39"/>
  <c r="K367" i="39" s="1"/>
  <c r="T638" i="36"/>
  <c r="M30" i="43"/>
  <c r="G36" i="43"/>
  <c r="P521" i="36"/>
  <c r="O1027" i="36"/>
  <c r="T1141" i="36"/>
  <c r="J505" i="39"/>
  <c r="S1122" i="36"/>
  <c r="S1124" i="36" s="1"/>
  <c r="P1011" i="36"/>
  <c r="F101" i="39"/>
  <c r="K320" i="39"/>
  <c r="K699" i="39" s="1"/>
  <c r="M1008" i="36"/>
  <c r="I138" i="39"/>
  <c r="S1066" i="36"/>
  <c r="K19" i="39"/>
  <c r="P932" i="36"/>
  <c r="O1061" i="36"/>
  <c r="M266" i="36"/>
  <c r="D46" i="42"/>
  <c r="P1106" i="36"/>
  <c r="S1085" i="36"/>
  <c r="Q1142" i="36"/>
  <c r="Q1145" i="36"/>
  <c r="F253" i="39"/>
  <c r="L1041" i="36"/>
  <c r="L1043" i="36" s="1"/>
  <c r="F28" i="44"/>
  <c r="F425" i="39"/>
  <c r="G425" i="39" s="1"/>
  <c r="F18" i="44"/>
  <c r="J18" i="44" s="1"/>
  <c r="T1074" i="36"/>
  <c r="S1074" i="36"/>
  <c r="S1076" i="36" s="1"/>
  <c r="K56" i="42"/>
  <c r="I756" i="39"/>
  <c r="R1127" i="36"/>
  <c r="R1130" i="36" s="1"/>
  <c r="R1124" i="36"/>
  <c r="S413" i="36"/>
  <c r="J179" i="39"/>
  <c r="I28" i="42"/>
  <c r="L1008" i="36"/>
  <c r="I464" i="39"/>
  <c r="I806" i="39" s="1"/>
  <c r="Q1089" i="36"/>
  <c r="H28" i="42"/>
  <c r="Q619" i="36"/>
  <c r="Q413" i="36"/>
  <c r="H179" i="39"/>
  <c r="S1086" i="36"/>
  <c r="P1015" i="36"/>
  <c r="J290" i="39"/>
  <c r="O1006" i="36"/>
  <c r="O301" i="36"/>
  <c r="H69" i="42"/>
  <c r="O1046" i="36"/>
  <c r="F255" i="39"/>
  <c r="S1010" i="36"/>
  <c r="I12" i="39"/>
  <c r="J29" i="42"/>
  <c r="J105" i="40"/>
  <c r="P1000" i="36"/>
  <c r="O1033" i="36"/>
  <c r="O489" i="36"/>
  <c r="O285" i="36"/>
  <c r="P284" i="36"/>
  <c r="O1022" i="36"/>
  <c r="N269" i="36"/>
  <c r="E46" i="42"/>
  <c r="E72" i="42" s="1"/>
  <c r="P1006" i="36"/>
  <c r="L52" i="43"/>
  <c r="R703" i="36"/>
  <c r="J13" i="40"/>
  <c r="S1136" i="36"/>
  <c r="S1147" i="36" s="1"/>
  <c r="H380" i="39"/>
  <c r="F248" i="39"/>
  <c r="F257" i="39" s="1"/>
  <c r="G99" i="39"/>
  <c r="R836" i="36"/>
  <c r="R838" i="36" s="1"/>
  <c r="R1088" i="36"/>
  <c r="R1105" i="36" s="1"/>
  <c r="R903" i="36"/>
  <c r="S88" i="36"/>
  <c r="F25" i="45"/>
  <c r="D20" i="44"/>
  <c r="H248" i="39"/>
  <c r="D33" i="39"/>
  <c r="F555" i="39"/>
  <c r="D16" i="44"/>
  <c r="F19" i="45"/>
  <c r="G664" i="39"/>
  <c r="F336" i="39"/>
  <c r="D17" i="44"/>
  <c r="F67" i="39"/>
  <c r="F20" i="45"/>
  <c r="F17" i="45"/>
  <c r="D14" i="44"/>
  <c r="F383" i="39"/>
  <c r="F37" i="45"/>
  <c r="D28" i="44"/>
  <c r="F469" i="39"/>
  <c r="F514" i="39"/>
  <c r="D30" i="39"/>
  <c r="F630" i="39"/>
  <c r="D248" i="39"/>
  <c r="I62" i="42" l="1"/>
  <c r="H50" i="42"/>
  <c r="K371" i="39"/>
  <c r="K378" i="39" s="1"/>
  <c r="I165" i="40"/>
  <c r="I24" i="39" s="1"/>
  <c r="Q493" i="36"/>
  <c r="S495" i="36"/>
  <c r="Q497" i="36"/>
  <c r="I810" i="39"/>
  <c r="I812" i="39" s="1"/>
  <c r="C715" i="39"/>
  <c r="J22" i="39"/>
  <c r="J704" i="39" s="1"/>
  <c r="J108" i="40"/>
  <c r="P984" i="36"/>
  <c r="J56" i="42"/>
  <c r="J20" i="44"/>
  <c r="L20" i="44" s="1"/>
  <c r="M1049" i="36"/>
  <c r="M1063" i="36"/>
  <c r="M1028" i="36"/>
  <c r="M622" i="36"/>
  <c r="K104" i="40"/>
  <c r="M1021" i="36"/>
  <c r="M269" i="36"/>
  <c r="Q905" i="36"/>
  <c r="K99" i="39"/>
  <c r="L14" i="44"/>
  <c r="T863" i="36"/>
  <c r="T1116" i="36"/>
  <c r="T1119" i="36" s="1"/>
  <c r="K463" i="39"/>
  <c r="K805" i="39" s="1"/>
  <c r="P1041" i="36"/>
  <c r="P1043" i="36" s="1"/>
  <c r="P621" i="36"/>
  <c r="J136" i="40"/>
  <c r="R219" i="36"/>
  <c r="J130" i="39"/>
  <c r="J138" i="39" s="1"/>
  <c r="J326" i="39"/>
  <c r="J332" i="39" s="1"/>
  <c r="J334" i="39" s="1"/>
  <c r="S313" i="36"/>
  <c r="K707" i="39"/>
  <c r="T491" i="36"/>
  <c r="I704" i="39"/>
  <c r="H502" i="39"/>
  <c r="R328" i="36"/>
  <c r="I12" i="42"/>
  <c r="E30" i="39"/>
  <c r="T217" i="36"/>
  <c r="K134" i="40"/>
  <c r="K136" i="40" s="1"/>
  <c r="E33" i="39"/>
  <c r="R619" i="36"/>
  <c r="R1011" i="36" s="1"/>
  <c r="S617" i="36"/>
  <c r="J65" i="42" s="1"/>
  <c r="C33" i="39"/>
  <c r="E718" i="39"/>
  <c r="I65" i="42"/>
  <c r="K61" i="42"/>
  <c r="T211" i="36"/>
  <c r="D718" i="39"/>
  <c r="J27" i="44"/>
  <c r="J23" i="44"/>
  <c r="P705" i="36"/>
  <c r="O1029" i="36"/>
  <c r="O706" i="36"/>
  <c r="S703" i="36"/>
  <c r="G248" i="39"/>
  <c r="G257" i="39" s="1"/>
  <c r="P842" i="36"/>
  <c r="C72" i="42"/>
  <c r="Q840" i="36"/>
  <c r="O843" i="36"/>
  <c r="O1047" i="36"/>
  <c r="K52" i="42"/>
  <c r="C248" i="39"/>
  <c r="L16" i="44"/>
  <c r="J28" i="44"/>
  <c r="L28" i="44" s="1"/>
  <c r="F62" i="42"/>
  <c r="J44" i="40"/>
  <c r="J47" i="40" s="1"/>
  <c r="H705" i="39"/>
  <c r="C718" i="39"/>
  <c r="T541" i="36"/>
  <c r="K28" i="42" s="1"/>
  <c r="Q1148" i="36"/>
  <c r="J462" i="39"/>
  <c r="J804" i="39" s="1"/>
  <c r="T800" i="36"/>
  <c r="K461" i="39"/>
  <c r="K803" i="39" s="1"/>
  <c r="O1030" i="36"/>
  <c r="P754" i="36"/>
  <c r="F815" i="39"/>
  <c r="L17" i="44"/>
  <c r="T938" i="36"/>
  <c r="K582" i="39"/>
  <c r="K583" i="39" s="1"/>
  <c r="I695" i="39"/>
  <c r="S982" i="36"/>
  <c r="J53" i="42"/>
  <c r="I752" i="39"/>
  <c r="I753" i="39" s="1"/>
  <c r="I502" i="39"/>
  <c r="F706" i="39"/>
  <c r="R1015" i="36"/>
  <c r="S280" i="36"/>
  <c r="J62" i="39"/>
  <c r="J64" i="39" s="1"/>
  <c r="I32" i="42"/>
  <c r="R1014" i="36"/>
  <c r="R282" i="36"/>
  <c r="I55" i="42"/>
  <c r="S1006" i="36"/>
  <c r="O1028" i="36"/>
  <c r="O622" i="36"/>
  <c r="L10" i="43"/>
  <c r="O1032" i="36"/>
  <c r="T371" i="36"/>
  <c r="S1127" i="36"/>
  <c r="S1130" i="36" s="1"/>
  <c r="S415" i="36"/>
  <c r="J62" i="42" s="1"/>
  <c r="J11" i="39"/>
  <c r="J691" i="39" s="1"/>
  <c r="J15" i="39"/>
  <c r="G62" i="42"/>
  <c r="Q1005" i="36"/>
  <c r="J501" i="39"/>
  <c r="S863" i="36"/>
  <c r="K64" i="43"/>
  <c r="G180" i="39"/>
  <c r="L1004" i="36"/>
  <c r="J628" i="39"/>
  <c r="O1060" i="36"/>
  <c r="O910" i="36"/>
  <c r="O908" i="36"/>
  <c r="P907" i="36"/>
  <c r="J15" i="42"/>
  <c r="S953" i="36"/>
  <c r="K626" i="39"/>
  <c r="T980" i="36"/>
  <c r="Q955" i="36"/>
  <c r="P1031" i="36"/>
  <c r="K43" i="40"/>
  <c r="K501" i="39"/>
  <c r="K752" i="39" s="1"/>
  <c r="S1134" i="36"/>
  <c r="J180" i="39"/>
  <c r="K326" i="39"/>
  <c r="K332" i="39" s="1"/>
  <c r="H764" i="39"/>
  <c r="K744" i="39"/>
  <c r="E48" i="43"/>
  <c r="I69" i="42"/>
  <c r="R905" i="36"/>
  <c r="P1046" i="36"/>
  <c r="G255" i="39"/>
  <c r="J72" i="40"/>
  <c r="J75" i="40" s="1"/>
  <c r="S1135" i="36"/>
  <c r="S1146" i="36" s="1"/>
  <c r="S151" i="36"/>
  <c r="F16" i="45"/>
  <c r="D13" i="44"/>
  <c r="L13" i="44" s="1"/>
  <c r="T1122" i="36"/>
  <c r="T1124" i="36" s="1"/>
  <c r="K505" i="39"/>
  <c r="J61" i="42"/>
  <c r="S491" i="36"/>
  <c r="R1089" i="36"/>
  <c r="O1023" i="36"/>
  <c r="O302" i="36"/>
  <c r="P301" i="36"/>
  <c r="D72" i="42"/>
  <c r="P1027" i="36"/>
  <c r="Q521" i="36"/>
  <c r="R1142" i="36"/>
  <c r="R1145" i="36"/>
  <c r="H334" i="39"/>
  <c r="G101" i="39"/>
  <c r="G21" i="45" s="1"/>
  <c r="K13" i="40"/>
  <c r="R1012" i="36"/>
  <c r="Q415" i="36"/>
  <c r="K322" i="39"/>
  <c r="G252" i="39"/>
  <c r="I50" i="42"/>
  <c r="R840" i="36"/>
  <c r="F61" i="42"/>
  <c r="O491" i="36"/>
  <c r="H180" i="39"/>
  <c r="J756" i="39"/>
  <c r="K29" i="42"/>
  <c r="I75" i="40"/>
  <c r="I23" i="39"/>
  <c r="K130" i="39"/>
  <c r="T313" i="36"/>
  <c r="P285" i="36"/>
  <c r="P1022" i="36"/>
  <c r="Q284" i="36"/>
  <c r="K12" i="39"/>
  <c r="J12" i="39"/>
  <c r="Q1011" i="36"/>
  <c r="Q1106" i="36"/>
  <c r="K464" i="39"/>
  <c r="K806" i="39" s="1"/>
  <c r="J464" i="39"/>
  <c r="G253" i="39"/>
  <c r="T1085" i="36"/>
  <c r="M1004" i="36"/>
  <c r="M1018" i="36" s="1"/>
  <c r="Q932" i="36"/>
  <c r="P1061" i="36"/>
  <c r="T1066" i="36"/>
  <c r="T701" i="36"/>
  <c r="S1140" i="36"/>
  <c r="S1142" i="36" s="1"/>
  <c r="J506" i="39"/>
  <c r="J757" i="39" s="1"/>
  <c r="H812" i="39"/>
  <c r="R1146" i="36"/>
  <c r="R1137" i="36"/>
  <c r="J248" i="39"/>
  <c r="J16" i="40"/>
  <c r="N1004" i="36"/>
  <c r="N1018" i="36" s="1"/>
  <c r="P1033" i="36"/>
  <c r="Q1000" i="36"/>
  <c r="I692" i="39"/>
  <c r="T1086" i="36"/>
  <c r="D18" i="44"/>
  <c r="L18" i="44" s="1"/>
  <c r="F102" i="39"/>
  <c r="F21" i="45"/>
  <c r="P501" i="36"/>
  <c r="G250" i="39"/>
  <c r="P1026" i="36"/>
  <c r="H467" i="39"/>
  <c r="H24" i="39"/>
  <c r="I334" i="39"/>
  <c r="K105" i="40"/>
  <c r="T1006" i="36"/>
  <c r="T88" i="36"/>
  <c r="I762" i="39"/>
  <c r="S1088" i="36"/>
  <c r="S1105" i="36" s="1"/>
  <c r="T617" i="36"/>
  <c r="S836" i="36"/>
  <c r="S838" i="36" s="1"/>
  <c r="I510" i="39"/>
  <c r="T1072" i="36"/>
  <c r="T1076" i="36" s="1"/>
  <c r="S903" i="36"/>
  <c r="T1136" i="36"/>
  <c r="T1147" i="36" s="1"/>
  <c r="I465" i="39"/>
  <c r="G67" i="39"/>
  <c r="H66" i="39"/>
  <c r="G20" i="45"/>
  <c r="H664" i="39"/>
  <c r="G19" i="45"/>
  <c r="G555" i="39"/>
  <c r="F43" i="45"/>
  <c r="D32" i="44"/>
  <c r="L32" i="44" s="1"/>
  <c r="F767" i="39"/>
  <c r="G766" i="39"/>
  <c r="H292" i="39"/>
  <c r="G25" i="45"/>
  <c r="D15" i="44"/>
  <c r="L15" i="44" s="1"/>
  <c r="F18" i="45"/>
  <c r="G630" i="39"/>
  <c r="F515" i="39"/>
  <c r="D31" i="44"/>
  <c r="L31" i="44" s="1"/>
  <c r="F42" i="45"/>
  <c r="G514" i="39"/>
  <c r="F516" i="39"/>
  <c r="F470" i="39"/>
  <c r="F15" i="45"/>
  <c r="G469" i="39"/>
  <c r="D12" i="44"/>
  <c r="L12" i="44" s="1"/>
  <c r="D27" i="44"/>
  <c r="F36" i="45"/>
  <c r="F337" i="39"/>
  <c r="G336" i="39"/>
  <c r="H592" i="39"/>
  <c r="G17" i="45"/>
  <c r="H425" i="39"/>
  <c r="G16" i="45"/>
  <c r="H382" i="39"/>
  <c r="G37" i="45"/>
  <c r="G383" i="39"/>
  <c r="D23" i="44"/>
  <c r="F30" i="45"/>
  <c r="P843" i="36" l="1"/>
  <c r="J165" i="40"/>
  <c r="J24" i="39" s="1"/>
  <c r="T495" i="36"/>
  <c r="R497" i="36"/>
  <c r="L1018" i="36"/>
  <c r="R493" i="36"/>
  <c r="P1032" i="36"/>
  <c r="Q984" i="36"/>
  <c r="R984" i="36" s="1"/>
  <c r="S328" i="36"/>
  <c r="K32" i="42"/>
  <c r="K108" i="40"/>
  <c r="K22" i="39"/>
  <c r="K704" i="39" s="1"/>
  <c r="M1035" i="36"/>
  <c r="Q1054" i="36"/>
  <c r="Q1057" i="36" s="1"/>
  <c r="Q907" i="36"/>
  <c r="Q621" i="36"/>
  <c r="I706" i="39"/>
  <c r="P1028" i="36"/>
  <c r="J12" i="42"/>
  <c r="P622" i="36"/>
  <c r="P1029" i="36"/>
  <c r="H512" i="39"/>
  <c r="H514" i="39" s="1"/>
  <c r="T219" i="36"/>
  <c r="R1007" i="36"/>
  <c r="S619" i="36"/>
  <c r="S1011" i="36" s="1"/>
  <c r="H257" i="39"/>
  <c r="L23" i="44"/>
  <c r="L27" i="44"/>
  <c r="P706" i="36"/>
  <c r="Q705" i="36"/>
  <c r="S1012" i="36"/>
  <c r="P1047" i="36"/>
  <c r="Q842" i="36"/>
  <c r="O1049" i="36"/>
  <c r="O1063" i="36"/>
  <c r="Q1041" i="36"/>
  <c r="Q1043" i="36" s="1"/>
  <c r="T619" i="36"/>
  <c r="T1011" i="36" s="1"/>
  <c r="T1134" i="36"/>
  <c r="K380" i="39"/>
  <c r="K44" i="40"/>
  <c r="K47" i="40" s="1"/>
  <c r="K462" i="39"/>
  <c r="K804" i="39" s="1"/>
  <c r="K810" i="39" s="1"/>
  <c r="P1030" i="36"/>
  <c r="Q754" i="36"/>
  <c r="T1127" i="36"/>
  <c r="T1130" i="36" s="1"/>
  <c r="G814" i="39"/>
  <c r="G815" i="39" s="1"/>
  <c r="K753" i="39"/>
  <c r="K502" i="39"/>
  <c r="K15" i="39"/>
  <c r="Q1031" i="36"/>
  <c r="R955" i="36"/>
  <c r="H24" i="44"/>
  <c r="K62" i="39"/>
  <c r="K64" i="39" s="1"/>
  <c r="T280" i="36"/>
  <c r="K590" i="39"/>
  <c r="K628" i="39"/>
  <c r="P908" i="36"/>
  <c r="P910" i="36"/>
  <c r="P1060" i="36"/>
  <c r="J32" i="42"/>
  <c r="J695" i="39"/>
  <c r="T109" i="36"/>
  <c r="L64" i="43"/>
  <c r="K15" i="42"/>
  <c r="T953" i="36"/>
  <c r="K53" i="42"/>
  <c r="T982" i="36"/>
  <c r="S1014" i="36"/>
  <c r="J752" i="39"/>
  <c r="J753" i="39" s="1"/>
  <c r="J502" i="39"/>
  <c r="R1005" i="36"/>
  <c r="J55" i="42"/>
  <c r="S282" i="36"/>
  <c r="S1015" i="36"/>
  <c r="H101" i="39"/>
  <c r="I101" i="39" s="1"/>
  <c r="K11" i="39"/>
  <c r="K691" i="39" s="1"/>
  <c r="T836" i="36"/>
  <c r="T838" i="36" s="1"/>
  <c r="G102" i="39"/>
  <c r="J510" i="39"/>
  <c r="K334" i="39"/>
  <c r="E74" i="43"/>
  <c r="J762" i="39"/>
  <c r="S1137" i="36"/>
  <c r="S840" i="36"/>
  <c r="J50" i="42"/>
  <c r="Q1026" i="36"/>
  <c r="H250" i="39"/>
  <c r="Q501" i="36"/>
  <c r="R1000" i="36"/>
  <c r="Q1033" i="36"/>
  <c r="K692" i="39"/>
  <c r="K12" i="42"/>
  <c r="T328" i="36"/>
  <c r="K756" i="39"/>
  <c r="I467" i="39"/>
  <c r="K65" i="42"/>
  <c r="I764" i="39"/>
  <c r="K66" i="42"/>
  <c r="H253" i="39"/>
  <c r="J692" i="39"/>
  <c r="T1140" i="36"/>
  <c r="T1142" i="36" s="1"/>
  <c r="K506" i="39"/>
  <c r="K757" i="39" s="1"/>
  <c r="S1089" i="36"/>
  <c r="T1135" i="36"/>
  <c r="T1146" i="36" s="1"/>
  <c r="K72" i="40"/>
  <c r="K75" i="40" s="1"/>
  <c r="T151" i="36"/>
  <c r="J806" i="39"/>
  <c r="J810" i="39" s="1"/>
  <c r="J465" i="39"/>
  <c r="Q285" i="36"/>
  <c r="Q1022" i="36"/>
  <c r="R284" i="36"/>
  <c r="I705" i="39"/>
  <c r="R1041" i="36"/>
  <c r="R1043" i="36" s="1"/>
  <c r="H252" i="39"/>
  <c r="H62" i="42"/>
  <c r="R521" i="36"/>
  <c r="Q1027" i="36"/>
  <c r="P1023" i="36"/>
  <c r="Q301" i="36"/>
  <c r="P302" i="36"/>
  <c r="R1106" i="36"/>
  <c r="J69" i="42"/>
  <c r="S905" i="36"/>
  <c r="I512" i="39"/>
  <c r="H706" i="39"/>
  <c r="R932" i="36"/>
  <c r="Q1061" i="36"/>
  <c r="K138" i="39"/>
  <c r="K16" i="40"/>
  <c r="Q1046" i="36"/>
  <c r="H255" i="39"/>
  <c r="R1054" i="36"/>
  <c r="R1057" i="36" s="1"/>
  <c r="J23" i="39"/>
  <c r="S1145" i="36"/>
  <c r="S1148" i="36" s="1"/>
  <c r="T1088" i="36"/>
  <c r="T1105" i="36" s="1"/>
  <c r="T703" i="36"/>
  <c r="R1148" i="36"/>
  <c r="T903" i="36"/>
  <c r="I66" i="39"/>
  <c r="H67" i="39"/>
  <c r="H20" i="45"/>
  <c r="G36" i="45"/>
  <c r="G337" i="39"/>
  <c r="H336" i="39"/>
  <c r="G15" i="45"/>
  <c r="H469" i="39"/>
  <c r="G470" i="39"/>
  <c r="I382" i="39"/>
  <c r="H37" i="45"/>
  <c r="H383" i="39"/>
  <c r="I425" i="39"/>
  <c r="H16" i="45"/>
  <c r="I592" i="39"/>
  <c r="H17" i="45"/>
  <c r="G516" i="39"/>
  <c r="G515" i="39"/>
  <c r="G42" i="45"/>
  <c r="H630" i="39"/>
  <c r="G18" i="45"/>
  <c r="H555" i="39"/>
  <c r="G43" i="45"/>
  <c r="H19" i="45"/>
  <c r="I664" i="39"/>
  <c r="I292" i="39"/>
  <c r="H25" i="45"/>
  <c r="G767" i="39"/>
  <c r="H766" i="39"/>
  <c r="Q622" i="36" l="1"/>
  <c r="T840" i="36"/>
  <c r="Q1032" i="36"/>
  <c r="S497" i="36"/>
  <c r="S493" i="36"/>
  <c r="S1007" i="36"/>
  <c r="R621" i="36"/>
  <c r="Q910" i="36"/>
  <c r="R907" i="36"/>
  <c r="Q1060" i="36"/>
  <c r="Q1063" i="36" s="1"/>
  <c r="Q908" i="36"/>
  <c r="Q1028" i="36"/>
  <c r="Q1029" i="36"/>
  <c r="G30" i="45"/>
  <c r="Q706" i="36"/>
  <c r="R705" i="36"/>
  <c r="Q843" i="36"/>
  <c r="P1049" i="36"/>
  <c r="R842" i="36"/>
  <c r="Q1047" i="36"/>
  <c r="K465" i="39"/>
  <c r="P1063" i="36"/>
  <c r="H21" i="45"/>
  <c r="T1145" i="36"/>
  <c r="T1148" i="36" s="1"/>
  <c r="Q1030" i="36"/>
  <c r="R754" i="36"/>
  <c r="H102" i="39"/>
  <c r="J764" i="39"/>
  <c r="J512" i="39"/>
  <c r="H814" i="39"/>
  <c r="H815" i="39" s="1"/>
  <c r="S1005" i="36"/>
  <c r="T1014" i="36"/>
  <c r="T282" i="36"/>
  <c r="K55" i="42"/>
  <c r="R1031" i="36"/>
  <c r="S955" i="36"/>
  <c r="K50" i="42"/>
  <c r="K695" i="39"/>
  <c r="T1015" i="36"/>
  <c r="K23" i="39"/>
  <c r="T1137" i="36"/>
  <c r="R1046" i="36"/>
  <c r="I255" i="39"/>
  <c r="R301" i="36"/>
  <c r="Q1023" i="36"/>
  <c r="Q302" i="36"/>
  <c r="J812" i="39"/>
  <c r="S1000" i="36"/>
  <c r="R1033" i="36"/>
  <c r="S1041" i="36"/>
  <c r="S1043" i="36" s="1"/>
  <c r="K165" i="40"/>
  <c r="S1054" i="36"/>
  <c r="S1057" i="36" s="1"/>
  <c r="R285" i="36"/>
  <c r="R1022" i="36"/>
  <c r="S284" i="36"/>
  <c r="J467" i="39"/>
  <c r="S1106" i="36"/>
  <c r="R501" i="36"/>
  <c r="I250" i="39"/>
  <c r="R1026" i="36"/>
  <c r="K69" i="42"/>
  <c r="T905" i="36"/>
  <c r="S984" i="36"/>
  <c r="R1032" i="36"/>
  <c r="I253" i="39"/>
  <c r="J706" i="39"/>
  <c r="T1012" i="36"/>
  <c r="T1089" i="36"/>
  <c r="R1061" i="36"/>
  <c r="S932" i="36"/>
  <c r="R1027" i="36"/>
  <c r="S521" i="36"/>
  <c r="K812" i="39"/>
  <c r="I252" i="39"/>
  <c r="T1007" i="36"/>
  <c r="K762" i="39"/>
  <c r="K510" i="39"/>
  <c r="J705" i="39"/>
  <c r="H43" i="45"/>
  <c r="I555" i="39"/>
  <c r="H515" i="39"/>
  <c r="H516" i="39"/>
  <c r="I514" i="39"/>
  <c r="H42" i="45"/>
  <c r="J425" i="39"/>
  <c r="I16" i="45"/>
  <c r="I383" i="39"/>
  <c r="I37" i="45"/>
  <c r="J382" i="39"/>
  <c r="I336" i="39"/>
  <c r="H36" i="45"/>
  <c r="H337" i="39"/>
  <c r="H767" i="39"/>
  <c r="I766" i="39"/>
  <c r="J664" i="39"/>
  <c r="I19" i="45"/>
  <c r="H18" i="45"/>
  <c r="I630" i="39"/>
  <c r="J66" i="39"/>
  <c r="I67" i="39"/>
  <c r="I20" i="45"/>
  <c r="J101" i="39"/>
  <c r="I21" i="45"/>
  <c r="I102" i="39"/>
  <c r="I17" i="45"/>
  <c r="J592" i="39"/>
  <c r="J292" i="39"/>
  <c r="I25" i="45"/>
  <c r="H30" i="45"/>
  <c r="I257" i="39"/>
  <c r="H15" i="45"/>
  <c r="I469" i="39"/>
  <c r="H470" i="39"/>
  <c r="T1041" i="36" l="1"/>
  <c r="T1043" i="36" s="1"/>
  <c r="T493" i="36"/>
  <c r="T497" i="36"/>
  <c r="R1028" i="36"/>
  <c r="R622" i="36"/>
  <c r="S621" i="36"/>
  <c r="R908" i="36"/>
  <c r="R910" i="36"/>
  <c r="S907" i="36"/>
  <c r="T907" i="36" s="1"/>
  <c r="R1060" i="36"/>
  <c r="Q1049" i="36"/>
  <c r="R706" i="36"/>
  <c r="R1029" i="36"/>
  <c r="S705" i="36"/>
  <c r="S842" i="36"/>
  <c r="R843" i="36"/>
  <c r="R1047" i="36"/>
  <c r="K467" i="39"/>
  <c r="R1030" i="36"/>
  <c r="S754" i="36"/>
  <c r="I814" i="39"/>
  <c r="I815" i="39" s="1"/>
  <c r="T1005" i="36"/>
  <c r="T955" i="36"/>
  <c r="S1031" i="36"/>
  <c r="K705" i="39"/>
  <c r="K24" i="39"/>
  <c r="S1033" i="36"/>
  <c r="T1000" i="36"/>
  <c r="K512" i="39"/>
  <c r="J253" i="39"/>
  <c r="T984" i="36"/>
  <c r="S1032" i="36"/>
  <c r="S1026" i="36"/>
  <c r="S501" i="36"/>
  <c r="J250" i="39"/>
  <c r="S285" i="36"/>
  <c r="S1022" i="36"/>
  <c r="T284" i="36"/>
  <c r="R302" i="36"/>
  <c r="S301" i="36"/>
  <c r="R1023" i="36"/>
  <c r="T932" i="36"/>
  <c r="S1061" i="36"/>
  <c r="T1106" i="36"/>
  <c r="J255" i="39"/>
  <c r="S1046" i="36"/>
  <c r="K764" i="39"/>
  <c r="J252" i="39"/>
  <c r="T521" i="36"/>
  <c r="S1027" i="36"/>
  <c r="T1054" i="36"/>
  <c r="T1057" i="36" s="1"/>
  <c r="J67" i="39"/>
  <c r="K66" i="39"/>
  <c r="J20" i="45"/>
  <c r="J555" i="39"/>
  <c r="I43" i="45"/>
  <c r="J257" i="39"/>
  <c r="I30" i="45"/>
  <c r="J25" i="45"/>
  <c r="K292" i="39"/>
  <c r="K664" i="39"/>
  <c r="J19" i="45"/>
  <c r="I36" i="45"/>
  <c r="J336" i="39"/>
  <c r="I337" i="39"/>
  <c r="K592" i="39"/>
  <c r="J17" i="45"/>
  <c r="J383" i="39"/>
  <c r="K382" i="39"/>
  <c r="J37" i="45"/>
  <c r="K101" i="39"/>
  <c r="J102" i="39"/>
  <c r="J21" i="45"/>
  <c r="I18" i="45"/>
  <c r="J630" i="39"/>
  <c r="I767" i="39"/>
  <c r="J766" i="39"/>
  <c r="J16" i="45"/>
  <c r="K425" i="39"/>
  <c r="J469" i="39"/>
  <c r="I15" i="45"/>
  <c r="I470" i="39"/>
  <c r="I516" i="39"/>
  <c r="J514" i="39"/>
  <c r="I515" i="39"/>
  <c r="I42" i="45"/>
  <c r="T621" i="36" l="1"/>
  <c r="S843" i="36"/>
  <c r="S622" i="36"/>
  <c r="S1028" i="36"/>
  <c r="S908" i="36"/>
  <c r="R1063" i="36"/>
  <c r="S1060" i="36"/>
  <c r="S1063" i="36" s="1"/>
  <c r="S910" i="36"/>
  <c r="S1029" i="36"/>
  <c r="T705" i="36"/>
  <c r="S706" i="36"/>
  <c r="T842" i="36"/>
  <c r="S1047" i="36"/>
  <c r="R1049" i="36"/>
  <c r="S1030" i="36"/>
  <c r="T754" i="36"/>
  <c r="J814" i="39"/>
  <c r="J815" i="39" s="1"/>
  <c r="T1031" i="36"/>
  <c r="T1032" i="36"/>
  <c r="T1026" i="36"/>
  <c r="K250" i="39"/>
  <c r="T501" i="36"/>
  <c r="K252" i="39"/>
  <c r="T1061" i="36"/>
  <c r="K253" i="39"/>
  <c r="T910" i="36"/>
  <c r="T1060" i="36"/>
  <c r="T908" i="36"/>
  <c r="S302" i="36"/>
  <c r="S1023" i="36"/>
  <c r="T301" i="36"/>
  <c r="T285" i="36"/>
  <c r="T1022" i="36"/>
  <c r="T1033" i="36"/>
  <c r="T1027" i="36"/>
  <c r="T1046" i="36"/>
  <c r="K255" i="39"/>
  <c r="K706" i="39"/>
  <c r="K17" i="45"/>
  <c r="K514" i="39"/>
  <c r="J515" i="39"/>
  <c r="J516" i="39"/>
  <c r="J42" i="45"/>
  <c r="K257" i="39"/>
  <c r="J30" i="45"/>
  <c r="K20" i="45"/>
  <c r="K67" i="39"/>
  <c r="J18" i="45"/>
  <c r="K630" i="39"/>
  <c r="K336" i="39"/>
  <c r="J337" i="39"/>
  <c r="J36" i="45"/>
  <c r="K16" i="45"/>
  <c r="K25" i="45"/>
  <c r="J43" i="45"/>
  <c r="K555" i="39"/>
  <c r="J15" i="45"/>
  <c r="K469" i="39"/>
  <c r="J470" i="39"/>
  <c r="J767" i="39"/>
  <c r="K766" i="39"/>
  <c r="K102" i="39"/>
  <c r="K21" i="45"/>
  <c r="K383" i="39"/>
  <c r="K37" i="45"/>
  <c r="K19" i="45"/>
  <c r="T622" i="36" l="1"/>
  <c r="T1028" i="36"/>
  <c r="T1047" i="36"/>
  <c r="T706" i="36"/>
  <c r="T1029" i="36"/>
  <c r="S1049" i="36"/>
  <c r="T843" i="36"/>
  <c r="T1030" i="36"/>
  <c r="K814" i="39"/>
  <c r="T1023" i="36"/>
  <c r="T302" i="36"/>
  <c r="T1063" i="36"/>
  <c r="K337" i="39"/>
  <c r="K36" i="45"/>
  <c r="K767" i="39"/>
  <c r="K43" i="45"/>
  <c r="K516" i="39"/>
  <c r="K42" i="45"/>
  <c r="K515" i="39"/>
  <c r="K470" i="39"/>
  <c r="K15" i="45"/>
  <c r="K18" i="45"/>
  <c r="K30" i="45"/>
  <c r="T1049" i="36" l="1"/>
  <c r="K815" i="39"/>
  <c r="O313" i="36" l="1"/>
  <c r="F12" i="42" l="1"/>
  <c r="O328" i="36"/>
  <c r="O330" i="36" s="1"/>
  <c r="F127" i="39"/>
  <c r="F696" i="39" s="1"/>
  <c r="F130" i="39" l="1"/>
  <c r="O1007" i="36"/>
  <c r="F138" i="39" l="1"/>
  <c r="O1024" i="36"/>
  <c r="P330" i="36"/>
  <c r="F140" i="39" l="1"/>
  <c r="Q330" i="36"/>
  <c r="P1024" i="36"/>
  <c r="Q1024" i="36" l="1"/>
  <c r="R330" i="36"/>
  <c r="F14" i="45"/>
  <c r="D11" i="44"/>
  <c r="G140" i="39"/>
  <c r="S330" i="36" l="1"/>
  <c r="R1024" i="36"/>
  <c r="L11" i="44"/>
  <c r="G14" i="45"/>
  <c r="H140" i="39"/>
  <c r="S1024" i="36" l="1"/>
  <c r="T330" i="36"/>
  <c r="H14" i="45"/>
  <c r="I140" i="39"/>
  <c r="I14" i="45" l="1"/>
  <c r="J140" i="39"/>
  <c r="T1024" i="36"/>
  <c r="K140" i="39" l="1"/>
  <c r="J14" i="45"/>
  <c r="K14" i="45" l="1"/>
  <c r="K708" i="39" l="1"/>
  <c r="K169" i="39"/>
  <c r="K697" i="39" l="1"/>
  <c r="K180" i="39"/>
  <c r="T413" i="36"/>
  <c r="T415" i="36" l="1"/>
  <c r="K62" i="42" l="1"/>
  <c r="O1117" i="36" l="1"/>
  <c r="O1128" i="36" s="1"/>
  <c r="O1130" i="36" s="1"/>
  <c r="F163" i="40"/>
  <c r="O57" i="36"/>
  <c r="F15" i="39" l="1"/>
  <c r="O1119" i="36"/>
  <c r="F22" i="39"/>
  <c r="F9" i="42"/>
  <c r="F20" i="39" l="1"/>
  <c r="F695" i="39"/>
  <c r="F704" i="39"/>
  <c r="I171" i="39" l="1"/>
  <c r="I700" i="39" s="1"/>
  <c r="S360" i="36"/>
  <c r="J171" i="39"/>
  <c r="J700" i="39" s="1"/>
  <c r="P360" i="36"/>
  <c r="K171" i="39"/>
  <c r="K700" i="39" s="1"/>
  <c r="R360" i="36"/>
  <c r="Q360" i="36"/>
  <c r="G171" i="39"/>
  <c r="G700" i="39" s="1"/>
  <c r="H171" i="39"/>
  <c r="H700" i="39" s="1"/>
  <c r="T360" i="36"/>
  <c r="R262" i="36"/>
  <c r="Q262" i="36" l="1"/>
  <c r="T262" i="36"/>
  <c r="P262" i="36"/>
  <c r="S262" i="36"/>
  <c r="S264" i="36" s="1"/>
  <c r="P417" i="36"/>
  <c r="K168" i="40"/>
  <c r="K169" i="40" s="1"/>
  <c r="I168" i="40"/>
  <c r="I27" i="39" s="1"/>
  <c r="I712" i="39" s="1"/>
  <c r="I713" i="39" s="1"/>
  <c r="K172" i="39"/>
  <c r="K182" i="39" s="1"/>
  <c r="I172" i="39"/>
  <c r="I182" i="39" s="1"/>
  <c r="H172" i="39"/>
  <c r="H182" i="39" s="1"/>
  <c r="H168" i="40"/>
  <c r="H169" i="40" s="1"/>
  <c r="I25" i="42"/>
  <c r="S417" i="36"/>
  <c r="G168" i="40"/>
  <c r="G169" i="40" s="1"/>
  <c r="K25" i="42"/>
  <c r="T417" i="36"/>
  <c r="G172" i="39"/>
  <c r="J172" i="39"/>
  <c r="L26" i="43"/>
  <c r="H25" i="42"/>
  <c r="Q417" i="36"/>
  <c r="R417" i="36"/>
  <c r="J25" i="42"/>
  <c r="G25" i="42"/>
  <c r="J168" i="40"/>
  <c r="K27" i="39" l="1"/>
  <c r="K712" i="39" s="1"/>
  <c r="K713" i="39" s="1"/>
  <c r="S1008" i="36"/>
  <c r="I169" i="40"/>
  <c r="I28" i="39"/>
  <c r="H27" i="39"/>
  <c r="H712" i="39" s="1"/>
  <c r="H713" i="39" s="1"/>
  <c r="G27" i="39"/>
  <c r="T264" i="36"/>
  <c r="P264" i="36"/>
  <c r="J169" i="40"/>
  <c r="J27" i="39"/>
  <c r="J712" i="39" s="1"/>
  <c r="Q1008" i="36"/>
  <c r="J46" i="42"/>
  <c r="J72" i="42" s="1"/>
  <c r="R264" i="36"/>
  <c r="T1008" i="36"/>
  <c r="P1008" i="36"/>
  <c r="Q264" i="36"/>
  <c r="J182" i="39"/>
  <c r="G182" i="39"/>
  <c r="F24" i="44"/>
  <c r="R1008" i="36"/>
  <c r="M26" i="43"/>
  <c r="L36" i="43"/>
  <c r="K28" i="39" l="1"/>
  <c r="G46" i="42"/>
  <c r="G72" i="42" s="1"/>
  <c r="H28" i="39"/>
  <c r="G712" i="39"/>
  <c r="K48" i="43"/>
  <c r="K74" i="43" s="1"/>
  <c r="G28" i="39"/>
  <c r="K46" i="42"/>
  <c r="K72" i="42" s="1"/>
  <c r="H46" i="42"/>
  <c r="H72" i="42" s="1"/>
  <c r="J24" i="44"/>
  <c r="J713" i="39"/>
  <c r="J28" i="39"/>
  <c r="I46" i="42"/>
  <c r="I72" i="42" s="1"/>
  <c r="L48" i="43" l="1"/>
  <c r="L74" i="43" s="1"/>
  <c r="G713" i="39"/>
  <c r="H8" i="44"/>
  <c r="H34" i="44" s="1"/>
  <c r="F171" i="39" l="1"/>
  <c r="F700" i="39" s="1"/>
  <c r="O262" i="36"/>
  <c r="O360" i="36"/>
  <c r="F25" i="42" l="1"/>
  <c r="F172" i="39"/>
  <c r="F182" i="39" s="1"/>
  <c r="F184" i="39" s="1"/>
  <c r="O417" i="36"/>
  <c r="O419" i="36" s="1"/>
  <c r="P419" i="36" s="1"/>
  <c r="F168" i="40"/>
  <c r="F169" i="40" s="1"/>
  <c r="F701" i="39"/>
  <c r="F35" i="42" l="1"/>
  <c r="O264" i="36"/>
  <c r="O1008" i="36"/>
  <c r="F27" i="39"/>
  <c r="D24" i="44"/>
  <c r="L24" i="44" s="1"/>
  <c r="F31" i="45"/>
  <c r="G184" i="39"/>
  <c r="O1025" i="36"/>
  <c r="O266" i="36" l="1"/>
  <c r="F712" i="39"/>
  <c r="F713" i="39" s="1"/>
  <c r="F46" i="42"/>
  <c r="F72" i="42" s="1"/>
  <c r="F28" i="39"/>
  <c r="Q419" i="36"/>
  <c r="P1025" i="36"/>
  <c r="H184" i="39"/>
  <c r="G31" i="45"/>
  <c r="O1004" i="36" l="1"/>
  <c r="O1018" i="36" s="1"/>
  <c r="O268" i="36"/>
  <c r="F30" i="39"/>
  <c r="F32" i="39" s="1"/>
  <c r="F715" i="39"/>
  <c r="F717" i="39" s="1"/>
  <c r="Q1025" i="36"/>
  <c r="R419" i="36"/>
  <c r="H31" i="45"/>
  <c r="I184" i="39"/>
  <c r="O269" i="36" l="1"/>
  <c r="O1021" i="36"/>
  <c r="J184" i="39"/>
  <c r="I31" i="45"/>
  <c r="F33" i="39"/>
  <c r="F9" i="45"/>
  <c r="F46" i="45" s="1"/>
  <c r="D8" i="44"/>
  <c r="F718" i="39"/>
  <c r="R1025" i="36"/>
  <c r="S419" i="36"/>
  <c r="O1035" i="36" l="1"/>
  <c r="J31" i="45"/>
  <c r="K184" i="39"/>
  <c r="S1025" i="36"/>
  <c r="T419" i="36"/>
  <c r="D34" i="44"/>
  <c r="K31" i="45" l="1"/>
  <c r="T1025" i="36"/>
  <c r="T57" i="36" l="1"/>
  <c r="T266" i="36" l="1"/>
  <c r="K9" i="42"/>
  <c r="K35" i="42" s="1"/>
  <c r="J16" i="39"/>
  <c r="K16" i="39"/>
  <c r="S57" i="36"/>
  <c r="H16" i="39"/>
  <c r="I16" i="39"/>
  <c r="Q57" i="36"/>
  <c r="R57" i="36"/>
  <c r="H9" i="42" l="1"/>
  <c r="Q266" i="36"/>
  <c r="I9" i="42"/>
  <c r="I35" i="42" s="1"/>
  <c r="R266" i="36"/>
  <c r="T1004" i="36"/>
  <c r="T1018" i="36" s="1"/>
  <c r="J20" i="39"/>
  <c r="J696" i="39"/>
  <c r="J701" i="39" s="1"/>
  <c r="I696" i="39"/>
  <c r="I701" i="39" s="1"/>
  <c r="I20" i="39"/>
  <c r="H696" i="39"/>
  <c r="H701" i="39" s="1"/>
  <c r="H20" i="39"/>
  <c r="J9" i="42"/>
  <c r="J35" i="42" s="1"/>
  <c r="S266" i="36"/>
  <c r="K696" i="39"/>
  <c r="K701" i="39" s="1"/>
  <c r="K20" i="39"/>
  <c r="I715" i="39" l="1"/>
  <c r="J715" i="39"/>
  <c r="R1004" i="36"/>
  <c r="R1018" i="36" s="1"/>
  <c r="Q1004" i="36"/>
  <c r="Q1018" i="36" s="1"/>
  <c r="J30" i="39"/>
  <c r="K30" i="39"/>
  <c r="H30" i="39"/>
  <c r="H35" i="42"/>
  <c r="K715" i="39"/>
  <c r="S1004" i="36"/>
  <c r="S1018" i="36" s="1"/>
  <c r="H715" i="39"/>
  <c r="I30" i="39"/>
  <c r="P57" i="36" l="1"/>
  <c r="G16" i="39"/>
  <c r="G696" i="39" s="1"/>
  <c r="G701" i="39" l="1"/>
  <c r="P266" i="36"/>
  <c r="G9" i="42"/>
  <c r="G20" i="39"/>
  <c r="H10" i="43"/>
  <c r="P268" i="36" l="1"/>
  <c r="M10" i="43"/>
  <c r="H36" i="43"/>
  <c r="P1004" i="36"/>
  <c r="P1018" i="36" s="1"/>
  <c r="G35" i="42"/>
  <c r="G30" i="39"/>
  <c r="F8" i="44"/>
  <c r="G715" i="39"/>
  <c r="Q268" i="36" l="1"/>
  <c r="G32" i="39"/>
  <c r="P269" i="36"/>
  <c r="P1021" i="36"/>
  <c r="G717" i="39"/>
  <c r="F34" i="44"/>
  <c r="J8" i="44"/>
  <c r="M36" i="43"/>
  <c r="J34" i="44" l="1"/>
  <c r="L8" i="44"/>
  <c r="L34" i="44" s="1"/>
  <c r="G718" i="39"/>
  <c r="H717" i="39"/>
  <c r="Q1021" i="36"/>
  <c r="Q269" i="36"/>
  <c r="R268" i="36"/>
  <c r="H32" i="39"/>
  <c r="G33" i="39"/>
  <c r="G9" i="45"/>
  <c r="G46" i="45" s="1"/>
  <c r="P1035" i="36"/>
  <c r="H718" i="39" l="1"/>
  <c r="I717" i="39"/>
  <c r="Q1035" i="36"/>
  <c r="R1021" i="36"/>
  <c r="R269" i="36"/>
  <c r="S268" i="36"/>
  <c r="H9" i="45"/>
  <c r="H46" i="45" s="1"/>
  <c r="H33" i="39"/>
  <c r="I32" i="39"/>
  <c r="S1021" i="36" l="1"/>
  <c r="T268" i="36"/>
  <c r="S269" i="36"/>
  <c r="I33" i="39"/>
  <c r="I9" i="45"/>
  <c r="I46" i="45" s="1"/>
  <c r="J32" i="39"/>
  <c r="I718" i="39"/>
  <c r="J717" i="39"/>
  <c r="R1035" i="36"/>
  <c r="J718" i="39" l="1"/>
  <c r="K717" i="39"/>
  <c r="T269" i="36"/>
  <c r="T1021" i="36"/>
  <c r="K32" i="39"/>
  <c r="J33" i="39"/>
  <c r="J9" i="45"/>
  <c r="J46" i="45" s="1"/>
  <c r="S1035" i="36"/>
  <c r="K718" i="39" l="1"/>
  <c r="T1035" i="36"/>
  <c r="K33" i="39"/>
  <c r="K9" i="45"/>
  <c r="K46" i="45" s="1"/>
</calcChain>
</file>

<file path=xl/sharedStrings.xml><?xml version="1.0" encoding="utf-8"?>
<sst xmlns="http://schemas.openxmlformats.org/spreadsheetml/2006/main" count="2861" uniqueCount="1368">
  <si>
    <t>Description</t>
  </si>
  <si>
    <t>Actual</t>
  </si>
  <si>
    <t>ELECTRIC UTILITY TAX</t>
  </si>
  <si>
    <t>HOTEL TAX</t>
  </si>
  <si>
    <t>CABLE FRANCHISE FEES</t>
  </si>
  <si>
    <t>FEDERAL GRANTS</t>
  </si>
  <si>
    <t>INVESTMENT EARNINGS</t>
  </si>
  <si>
    <t>MISCELLANEOUS INCOME</t>
  </si>
  <si>
    <t>RETIREMENT PLAN CONTRIBUTION</t>
  </si>
  <si>
    <t>FICA CONTRIBUTION</t>
  </si>
  <si>
    <t>PROFESSIONAL SERVICES</t>
  </si>
  <si>
    <t>OFFICE SUPPLIES</t>
  </si>
  <si>
    <t>OPERATING SUPPLIES</t>
  </si>
  <si>
    <t>GROUP HEALTH INSURANCE</t>
  </si>
  <si>
    <t>OVERTIME</t>
  </si>
  <si>
    <t>ECONOMIC DEVELOPMENT</t>
  </si>
  <si>
    <t>SMALL TOOLS &amp; EQUIPMENT</t>
  </si>
  <si>
    <t>UTILITIES</t>
  </si>
  <si>
    <t>BAD DEBT</t>
  </si>
  <si>
    <t>Projected</t>
  </si>
  <si>
    <t>01-000-40-00-4000</t>
  </si>
  <si>
    <t>MUNICIPAL SALES TAX</t>
  </si>
  <si>
    <t>01-000-40-00-4030</t>
  </si>
  <si>
    <t>01-000-40-00-4040</t>
  </si>
  <si>
    <t>01-000-40-00-4041</t>
  </si>
  <si>
    <t>01-000-40-00-4075</t>
  </si>
  <si>
    <t>01-000-40-00-4070</t>
  </si>
  <si>
    <t>01-000-40-00-4065</t>
  </si>
  <si>
    <t>01-000-40-00-4060</t>
  </si>
  <si>
    <t>01-000-40-00-4050</t>
  </si>
  <si>
    <t>01-000-40-00-4045</t>
  </si>
  <si>
    <t>01-000-40-00-4043</t>
  </si>
  <si>
    <t>AUTO RENTAL TAX</t>
  </si>
  <si>
    <t>ADMISSIONS TAX</t>
  </si>
  <si>
    <t>AMUSEMENT TAX</t>
  </si>
  <si>
    <t>TELEPHONE UTILITY TAX</t>
  </si>
  <si>
    <t>NATURAL GAS UTILITY TAX</t>
  </si>
  <si>
    <t>01-000-41-00-4170</t>
  </si>
  <si>
    <t>01-000-41-00-4160</t>
  </si>
  <si>
    <t>01-000-41-00-4120</t>
  </si>
  <si>
    <t>01-000-41-00-4110</t>
  </si>
  <si>
    <t>01-000-41-00-4105</t>
  </si>
  <si>
    <t>01-000-41-00-4100</t>
  </si>
  <si>
    <t>STATE GRANTS</t>
  </si>
  <si>
    <t xml:space="preserve">PERSONAL PROPERTY TAX                       </t>
  </si>
  <si>
    <t xml:space="preserve">STATE INCOME TAX                                       </t>
  </si>
  <si>
    <t>01-000-42-00-4210</t>
  </si>
  <si>
    <t>01-000-42-00-4205</t>
  </si>
  <si>
    <t>01-000-42-00-4200</t>
  </si>
  <si>
    <t>FILING FEES</t>
  </si>
  <si>
    <t>BUILDING PERMITS</t>
  </si>
  <si>
    <t>01-000-43-00-4325</t>
  </si>
  <si>
    <t>01-000-43-00-4320</t>
  </si>
  <si>
    <t>01-000-43-00-4310</t>
  </si>
  <si>
    <t>POLICE TOWS</t>
  </si>
  <si>
    <t>01-000-44-00-4405</t>
  </si>
  <si>
    <t>01-000-44-00-4400</t>
  </si>
  <si>
    <t>GARBAGE SURCHARGE</t>
  </si>
  <si>
    <t>01-000-45-00-4500</t>
  </si>
  <si>
    <t>01-000-46-00-4690</t>
  </si>
  <si>
    <t>01-000-46-00-4680</t>
  </si>
  <si>
    <t>REIMB - MISCELLANEOUS</t>
  </si>
  <si>
    <t>01-000-48-00-4850</t>
  </si>
  <si>
    <t>01-110-50-00-5005</t>
  </si>
  <si>
    <t>01-110-50-00-5004</t>
  </si>
  <si>
    <t>01-110-50-00-5003</t>
  </si>
  <si>
    <t>01-110-50-00-5002</t>
  </si>
  <si>
    <t>01-110-50-00-5001</t>
  </si>
  <si>
    <t>PART-TIME SALARIES</t>
  </si>
  <si>
    <t>SALARIES - ADMINISTRATION</t>
  </si>
  <si>
    <t>SALARIES - ALDERMAN</t>
  </si>
  <si>
    <t>SALARIES - CITY TREASURER</t>
  </si>
  <si>
    <t>SALARIES - CITY CLERK</t>
  </si>
  <si>
    <t>SALARIES - LIQUOR COMM</t>
  </si>
  <si>
    <t>SALARIES - MAYOR</t>
  </si>
  <si>
    <t>01-110-52-00-5214</t>
  </si>
  <si>
    <t>01-110-52-00-5212</t>
  </si>
  <si>
    <t>01-110-54-00-5480</t>
  </si>
  <si>
    <t>01-110-54-00-5462</t>
  </si>
  <si>
    <t>01-110-54-00-5452</t>
  </si>
  <si>
    <t>01-110-54-00-5440</t>
  </si>
  <si>
    <t>01-110-54-00-5430</t>
  </si>
  <si>
    <t>01-110-54-00-5426</t>
  </si>
  <si>
    <t>01-110-54-00-5415</t>
  </si>
  <si>
    <t>01-110-54-00-5412</t>
  </si>
  <si>
    <t>RENTAL &amp; LEASE PURCHASE</t>
  </si>
  <si>
    <t>OFFICE CLEANING</t>
  </si>
  <si>
    <t>CODIFICATION</t>
  </si>
  <si>
    <t>POSTAGE &amp; SHIPPING</t>
  </si>
  <si>
    <t>PUBLISHING &amp; ADVERTISING</t>
  </si>
  <si>
    <t>TRAINING &amp; CONFERENCES</t>
  </si>
  <si>
    <t>TUITION REIMBURSEMENT</t>
  </si>
  <si>
    <t>01-110-56-00-5610</t>
  </si>
  <si>
    <t>WEARING APPAREL</t>
  </si>
  <si>
    <t>01-120-50-00-5010</t>
  </si>
  <si>
    <t>01-120-52-00-5214</t>
  </si>
  <si>
    <t>01-120-52-00-5212</t>
  </si>
  <si>
    <t>01-120-54-00-5485</t>
  </si>
  <si>
    <t>01-120-54-00-5462</t>
  </si>
  <si>
    <t>01-120-54-00-5452</t>
  </si>
  <si>
    <t>01-120-54-00-5440</t>
  </si>
  <si>
    <t>01-120-54-00-5430</t>
  </si>
  <si>
    <t>01-120-54-00-5415</t>
  </si>
  <si>
    <t>01-120-54-00-5412</t>
  </si>
  <si>
    <t>AUDITING SERVICES</t>
  </si>
  <si>
    <t>01-120-56-00-5610</t>
  </si>
  <si>
    <t>01-210-50-00-5020</t>
  </si>
  <si>
    <t>01-210-50-00-5015</t>
  </si>
  <si>
    <t>01-210-50-00-5014</t>
  </si>
  <si>
    <t>01-210-50-00-5013</t>
  </si>
  <si>
    <t>01-210-50-00-5012</t>
  </si>
  <si>
    <t>SALARIES - CROSSING GUARD</t>
  </si>
  <si>
    <t>SALARIES - POLICE CLERKS</t>
  </si>
  <si>
    <t>SALARIES - POLICE OFFICERS</t>
  </si>
  <si>
    <t>01-210-52-00-5214</t>
  </si>
  <si>
    <t>01-210-52-00-5213</t>
  </si>
  <si>
    <t>01-210-52-00-5212</t>
  </si>
  <si>
    <t>01-210-54-00-5469</t>
  </si>
  <si>
    <t>01-210-54-00-5467</t>
  </si>
  <si>
    <t>01-210-54-00-5462</t>
  </si>
  <si>
    <t>01-210-54-00-5452</t>
  </si>
  <si>
    <t>01-210-54-00-5440</t>
  </si>
  <si>
    <t>01-210-54-00-5430</t>
  </si>
  <si>
    <t>01-210-54-00-5415</t>
  </si>
  <si>
    <t>LEGAL SERVICES</t>
  </si>
  <si>
    <t>TRAINING &amp; CONFERENCE</t>
  </si>
  <si>
    <t>01-210-56-00-5696</t>
  </si>
  <si>
    <t>01-210-56-00-5695</t>
  </si>
  <si>
    <t>01-210-56-00-5620</t>
  </si>
  <si>
    <t>01-210-56-00-5610</t>
  </si>
  <si>
    <t>01-210-56-00-5600</t>
  </si>
  <si>
    <t>AMMUNITION</t>
  </si>
  <si>
    <t>GASOLINE</t>
  </si>
  <si>
    <t>01-220-50-00-5010</t>
  </si>
  <si>
    <t>01-220-52-00-5214</t>
  </si>
  <si>
    <t>01-220-52-00-5212</t>
  </si>
  <si>
    <t>01-220-54-00-5462</t>
  </si>
  <si>
    <t>01-220-54-00-5452</t>
  </si>
  <si>
    <t>01-220-54-00-5440</t>
  </si>
  <si>
    <t>01-220-54-00-5430</t>
  </si>
  <si>
    <t>01-220-54-00-5426</t>
  </si>
  <si>
    <t>01-220-54-00-5415</t>
  </si>
  <si>
    <t>01-220-54-00-5412</t>
  </si>
  <si>
    <t>01-220-56-00-5620</t>
  </si>
  <si>
    <t>01-220-56-00-5610</t>
  </si>
  <si>
    <t>01-410-50-00-5020</t>
  </si>
  <si>
    <t>01-410-50-00-5010</t>
  </si>
  <si>
    <t>01-410-52-00-5214</t>
  </si>
  <si>
    <t>01-410-52-00-5212</t>
  </si>
  <si>
    <t>01-410-54-00-5485</t>
  </si>
  <si>
    <t>01-410-54-00-5462</t>
  </si>
  <si>
    <t>01-410-54-00-5440</t>
  </si>
  <si>
    <t>01-410-54-00-5412</t>
  </si>
  <si>
    <t>01-410-56-00-5695</t>
  </si>
  <si>
    <t>01-410-56-00-5620</t>
  </si>
  <si>
    <t>01-410-56-00-5600</t>
  </si>
  <si>
    <t>MOSQUITO CONTROL</t>
  </si>
  <si>
    <t>HANGING BASKETS</t>
  </si>
  <si>
    <t>01-540-54-00-5443</t>
  </si>
  <si>
    <t>01-540-54-00-5442</t>
  </si>
  <si>
    <t>LEAF PICKUP</t>
  </si>
  <si>
    <t>GARBAGE SERVICES</t>
  </si>
  <si>
    <t>01-640-52-00-5231</t>
  </si>
  <si>
    <t>01-640-52-00-5230</t>
  </si>
  <si>
    <t>UNEMPLOYMENT INSURANCE</t>
  </si>
  <si>
    <t>GROUP LIFE INSURANCE</t>
  </si>
  <si>
    <t>01-640-54-00-5494</t>
  </si>
  <si>
    <t>01-640-54-00-5493</t>
  </si>
  <si>
    <t>01-640-54-00-5492</t>
  </si>
  <si>
    <t>01-640-54-00-5491</t>
  </si>
  <si>
    <t>01-640-54-00-5475</t>
  </si>
  <si>
    <t>01-640-54-00-5463</t>
  </si>
  <si>
    <t>01-640-54-00-5461</t>
  </si>
  <si>
    <t>SALES TAX REBATE</t>
  </si>
  <si>
    <t>CABLE CONSORTIUM FEE</t>
  </si>
  <si>
    <t>SPECIAL COUNSEL</t>
  </si>
  <si>
    <t>LITIGATION COUNSEL</t>
  </si>
  <si>
    <t>CORPORATE COUNSEL</t>
  </si>
  <si>
    <t>01-640-54-00-5499</t>
  </si>
  <si>
    <r>
      <t xml:space="preserve">ROAD &amp; BRIDGE TAX                            </t>
    </r>
    <r>
      <rPr>
        <b/>
        <sz val="11"/>
        <rFont val="Times New Roman"/>
        <family val="1"/>
      </rPr>
      <t xml:space="preserve">  </t>
    </r>
  </si>
  <si>
    <t xml:space="preserve">PROPERTY TAXES - CORPORATE LEVY                                  </t>
  </si>
  <si>
    <t xml:space="preserve">PROPERTY TAXES - POLICE PENSION                                    </t>
  </si>
  <si>
    <t>01-000-40-00-4010</t>
  </si>
  <si>
    <t>01-640-99-00-9942</t>
  </si>
  <si>
    <t>01-640-99-00-9952</t>
  </si>
  <si>
    <t>01-640-99-00-9979</t>
  </si>
  <si>
    <t>01-110-54-00-5451</t>
  </si>
  <si>
    <t>01-110-54-00-5488</t>
  </si>
  <si>
    <t>01-120-54-00-5414</t>
  </si>
  <si>
    <t>01-120-54-00-5460</t>
  </si>
  <si>
    <t>01-210-54-00-5410</t>
  </si>
  <si>
    <t>01-210-54-00-5412</t>
  </si>
  <si>
    <t>01-210-54-00-5484</t>
  </si>
  <si>
    <t>01-210-54-00-5460</t>
  </si>
  <si>
    <t>01-220-54-00-5460</t>
  </si>
  <si>
    <t>01-640-54-00-5456</t>
  </si>
  <si>
    <t>01-640-54-00-5481</t>
  </si>
  <si>
    <t>TRANSFER TO DEBT SERVICE</t>
  </si>
  <si>
    <t>TRANSFER TO WATER</t>
  </si>
  <si>
    <t>TRANSFER TO SEWER</t>
  </si>
  <si>
    <t>TRANSFER FROM SEWER</t>
  </si>
  <si>
    <t>01-000-46-00-4685</t>
  </si>
  <si>
    <t>REIMB - CABLE CONSORTIUM</t>
  </si>
  <si>
    <t>01-210-54-00-5495</t>
  </si>
  <si>
    <t>01-410-56-00-5640</t>
  </si>
  <si>
    <t xml:space="preserve">LOCAL USE TAX                                              </t>
  </si>
  <si>
    <t>DONATIONS</t>
  </si>
  <si>
    <t>01-000-41-00-4182</t>
  </si>
  <si>
    <t>MISC INTERGOVERNMENTAL</t>
  </si>
  <si>
    <t>01-210-56-00-5690</t>
  </si>
  <si>
    <t>ADMINISTRATIVE ADJUDICATION</t>
  </si>
  <si>
    <t>REIMB - LIABILITY INSURANCE</t>
  </si>
  <si>
    <t>01-000-48-00-4820</t>
  </si>
  <si>
    <t>RENTAL INCOME</t>
  </si>
  <si>
    <t>TELECOMMUNICATIONS</t>
  </si>
  <si>
    <t>01-410-56-00-5630</t>
  </si>
  <si>
    <t>01-220-54-00-5459</t>
  </si>
  <si>
    <t>INSPECTIONS</t>
  </si>
  <si>
    <t>01-410-54-00-5458</t>
  </si>
  <si>
    <t>LIABILITY INSURANCE</t>
  </si>
  <si>
    <t xml:space="preserve">POLICE COMMISSION </t>
  </si>
  <si>
    <t>01-210-54-00-5411</t>
  </si>
  <si>
    <t>01-410-54-00-5455</t>
  </si>
  <si>
    <t>COMPUTER EQUIPMENT &amp; SOFTWARE</t>
  </si>
  <si>
    <t>01-000-44-00-4474</t>
  </si>
  <si>
    <t>POLICE SPECIAL DETAIL</t>
  </si>
  <si>
    <t>01-640-50-00-5092</t>
  </si>
  <si>
    <t>POLICE SPECIAL DETAIL WAGES</t>
  </si>
  <si>
    <t>ADMISSIONS TAX REBATE</t>
  </si>
  <si>
    <t>CITY PROPERTY TAX REBATE</t>
  </si>
  <si>
    <t>01-640-56-00-5625</t>
  </si>
  <si>
    <t>REIMBURSABLE REPAIRS</t>
  </si>
  <si>
    <t>01-210-54-00-5472</t>
  </si>
  <si>
    <t>01-640-54-00-5465</t>
  </si>
  <si>
    <t>ENGINEERING SERVICES</t>
  </si>
  <si>
    <t>01-000-40-00-4035</t>
  </si>
  <si>
    <t>12-112-54-00-5495</t>
  </si>
  <si>
    <t>11-111-54-00-5495</t>
  </si>
  <si>
    <t>15-000-41-00-4112</t>
  </si>
  <si>
    <t xml:space="preserve">MOTOR FUEL TAX </t>
  </si>
  <si>
    <t>15-000-41-00-4113</t>
  </si>
  <si>
    <t>MFT HIGH GROWTH</t>
  </si>
  <si>
    <t>15-000-45-00-4500</t>
  </si>
  <si>
    <t>TRANSFER FROM GENERAL</t>
  </si>
  <si>
    <t>15-155-56-00-5618</t>
  </si>
  <si>
    <t>SALT</t>
  </si>
  <si>
    <t>15-155-56-00-5619</t>
  </si>
  <si>
    <t>SIGNS</t>
  </si>
  <si>
    <t>GAME FARM ROAD PROJECT</t>
  </si>
  <si>
    <t>15-155-60-00-6079</t>
  </si>
  <si>
    <t>ROUTE 47 EXPANSION</t>
  </si>
  <si>
    <t>DUI FINES</t>
  </si>
  <si>
    <t>EQUIPMENT</t>
  </si>
  <si>
    <t>VEHICLES</t>
  </si>
  <si>
    <t>MOWING INCOME</t>
  </si>
  <si>
    <t>INTEREST PAYMENT</t>
  </si>
  <si>
    <t>23-000-42-00-4210</t>
  </si>
  <si>
    <t>ENGINEERING CAPITAL FEE</t>
  </si>
  <si>
    <t>23-000-42-00-4214</t>
  </si>
  <si>
    <t>23-000-42-00-4222</t>
  </si>
  <si>
    <r>
      <t xml:space="preserve">ROAD CONTRIBUTION FEE                            </t>
    </r>
    <r>
      <rPr>
        <b/>
        <sz val="11"/>
        <rFont val="Times New Roman"/>
        <family val="1"/>
      </rPr>
      <t xml:space="preserve"> </t>
    </r>
  </si>
  <si>
    <t>23-000-45-00-4500</t>
  </si>
  <si>
    <t>23-230-60-00-6073</t>
  </si>
  <si>
    <t>23-230-97-00-8000</t>
  </si>
  <si>
    <t>42-000-42-00-4208</t>
  </si>
  <si>
    <t>RECAPTURE FEES - WATER &amp; SEWER</t>
  </si>
  <si>
    <t>42-000-49-00-4901</t>
  </si>
  <si>
    <t>42-420-54-00-5498</t>
  </si>
  <si>
    <t>PAYING AGENT FEES</t>
  </si>
  <si>
    <t>51-000-44-00-4424</t>
  </si>
  <si>
    <t>WATER SALES</t>
  </si>
  <si>
    <t>51-000-44-00-4425</t>
  </si>
  <si>
    <t>BULK WATER SALES</t>
  </si>
  <si>
    <t>51-000-44-00-4430</t>
  </si>
  <si>
    <t>WATER METER SALES</t>
  </si>
  <si>
    <t>51-000-44-00-4440</t>
  </si>
  <si>
    <t>WATER INFRASTRUCTURE FEE</t>
  </si>
  <si>
    <t>51-000-44-00-4450</t>
  </si>
  <si>
    <t>WATER CONNECTION FEES</t>
  </si>
  <si>
    <t>51-000-45-00-4500</t>
  </si>
  <si>
    <t>51-000-48-00-4850</t>
  </si>
  <si>
    <t>51-000-49-00-4952</t>
  </si>
  <si>
    <t>51-510-50-00-5010</t>
  </si>
  <si>
    <t>51-510-50-00-5020</t>
  </si>
  <si>
    <t>51-510-52-00-5212</t>
  </si>
  <si>
    <t>51-510-52-00-5214</t>
  </si>
  <si>
    <t>51-510-54-00-5412</t>
  </si>
  <si>
    <t>51-510-54-00-5415</t>
  </si>
  <si>
    <t>51-510-54-00-5426</t>
  </si>
  <si>
    <t>51-510-54-00-5429</t>
  </si>
  <si>
    <t>WATER SAMPLES</t>
  </si>
  <si>
    <t>51-510-54-00-5430</t>
  </si>
  <si>
    <t>51-510-54-00-5440</t>
  </si>
  <si>
    <t>51-510-54-00-5452</t>
  </si>
  <si>
    <t>51-510-54-00-5460</t>
  </si>
  <si>
    <t>51-510-54-00-5462</t>
  </si>
  <si>
    <t>51-510-54-00-5480</t>
  </si>
  <si>
    <t>51-510-54-00-5483</t>
  </si>
  <si>
    <t>JULIE SERVICES</t>
  </si>
  <si>
    <t>51-510-54-00-5485</t>
  </si>
  <si>
    <t>51-510-54-00-5499</t>
  </si>
  <si>
    <t>51-510-56-00-5600</t>
  </si>
  <si>
    <t>51-510-56-00-5620</t>
  </si>
  <si>
    <t>51-510-56-00-5630</t>
  </si>
  <si>
    <t>51-510-56-00-5638</t>
  </si>
  <si>
    <t>TREATMENT FACILITY SUPPLIES</t>
  </si>
  <si>
    <t>51-510-56-00-5640</t>
  </si>
  <si>
    <t>51-510-56-00-5664</t>
  </si>
  <si>
    <t>51-510-56-00-5695</t>
  </si>
  <si>
    <t>51-510-60-00-6079</t>
  </si>
  <si>
    <t>Debt Service - 2003 Debt Certificates</t>
  </si>
  <si>
    <t>51-510-86-00-8000</t>
  </si>
  <si>
    <t>51-510-86-00-8050</t>
  </si>
  <si>
    <t>Debt Service - IEPA Loan L17-156300</t>
  </si>
  <si>
    <t>51-510-89-00-8000</t>
  </si>
  <si>
    <t>51-510-89-00-8050</t>
  </si>
  <si>
    <t>TRANSFER TO GENERAL</t>
  </si>
  <si>
    <t>52-000-44-00-4435</t>
  </si>
  <si>
    <t>SEWER MAINTENANCE FEES</t>
  </si>
  <si>
    <t>52-000-44-00-4455</t>
  </si>
  <si>
    <t>SW CONNECTION FEES - OPERATIONS</t>
  </si>
  <si>
    <t>52-000-44-00-4456</t>
  </si>
  <si>
    <t>SW CONNECTION FEES - CAPITAL</t>
  </si>
  <si>
    <t>52-000-44-00-4465</t>
  </si>
  <si>
    <t>RIVER CROSSING FEES</t>
  </si>
  <si>
    <t>52-000-45-00-4500</t>
  </si>
  <si>
    <t>52-000-46-00-4690</t>
  </si>
  <si>
    <t>52-000-49-00-4901</t>
  </si>
  <si>
    <t>52-520-50-00-5010</t>
  </si>
  <si>
    <t>52-520-50-00-5020</t>
  </si>
  <si>
    <t>52-520-52-00-5212</t>
  </si>
  <si>
    <t>52-520-52-00-5214</t>
  </si>
  <si>
    <t>52-520-54-00-5412</t>
  </si>
  <si>
    <t>52-520-54-00-5415</t>
  </si>
  <si>
    <t>52-520-54-00-5440</t>
  </si>
  <si>
    <t>52-520-54-00-5462</t>
  </si>
  <si>
    <t>52-520-54-00-5480</t>
  </si>
  <si>
    <t>52-520-54-00-5485</t>
  </si>
  <si>
    <t>52-520-56-00-5600</t>
  </si>
  <si>
    <t>52-520-56-00-5610</t>
  </si>
  <si>
    <t>52-520-56-00-5613</t>
  </si>
  <si>
    <t>LIFT STATION MAINTENANCE</t>
  </si>
  <si>
    <t>52-520-56-00-5620</t>
  </si>
  <si>
    <t>52-520-56-00-5630</t>
  </si>
  <si>
    <t>52-520-56-00-5640</t>
  </si>
  <si>
    <t>52-520-56-00-5695</t>
  </si>
  <si>
    <t>52-520-60-00-6079</t>
  </si>
  <si>
    <t>52-520-75-00-7500</t>
  </si>
  <si>
    <t>Debt Service - 2004B Bond</t>
  </si>
  <si>
    <t>52-520-84-00-8000</t>
  </si>
  <si>
    <t>52-520-84-00-8050</t>
  </si>
  <si>
    <t>52-520-90-00-8000</t>
  </si>
  <si>
    <t>52-520-90-00-8050</t>
  </si>
  <si>
    <t>Debt Service - 2011 Refunding Bond</t>
  </si>
  <si>
    <t>Debt Service - IEPA Loan L17-115300</t>
  </si>
  <si>
    <t>52-520-96-00-8000</t>
  </si>
  <si>
    <t>52-520-96-00-8050</t>
  </si>
  <si>
    <t>72-000-47-00-4703</t>
  </si>
  <si>
    <t>AUTUMN CREEK</t>
  </si>
  <si>
    <t>72-000-47-00-4704</t>
  </si>
  <si>
    <t>BLACKBERRY WOODS</t>
  </si>
  <si>
    <t>72-720-60-00-6045</t>
  </si>
  <si>
    <t>RIVERFRONT PARK</t>
  </si>
  <si>
    <t>PROGRAM FEES</t>
  </si>
  <si>
    <t>79-000-44-00-4441</t>
  </si>
  <si>
    <t>CONCESSION REVENUE</t>
  </si>
  <si>
    <t>HOMETOWN DAYS</t>
  </si>
  <si>
    <t>79-000-45-00-4500</t>
  </si>
  <si>
    <t>79-000-48-00-4820</t>
  </si>
  <si>
    <t>79-000-48-00-4846</t>
  </si>
  <si>
    <t>79-000-48-00-4850</t>
  </si>
  <si>
    <t>79-000-49-00-4901</t>
  </si>
  <si>
    <t>79-790-50-00-5010</t>
  </si>
  <si>
    <t>79-790-50-00-5015</t>
  </si>
  <si>
    <t>79-790-50-00-5020</t>
  </si>
  <si>
    <t>79-790-52-00-5212</t>
  </si>
  <si>
    <t>79-790-52-00-5214</t>
  </si>
  <si>
    <t>79-790-54-00-5412</t>
  </si>
  <si>
    <t>79-790-54-00-5415</t>
  </si>
  <si>
    <t>79-790-54-00-5440</t>
  </si>
  <si>
    <t>79-790-54-00-5462</t>
  </si>
  <si>
    <t>79-790-54-00-5466</t>
  </si>
  <si>
    <t>79-790-54-00-5485</t>
  </si>
  <si>
    <t>79-790-56-00-5600</t>
  </si>
  <si>
    <t>79-790-56-00-5620</t>
  </si>
  <si>
    <t>79-790-56-00-5630</t>
  </si>
  <si>
    <t>79-790-56-00-5640</t>
  </si>
  <si>
    <t>CONCESSION WAGES</t>
  </si>
  <si>
    <t>PRE-SCHOOL WAGES</t>
  </si>
  <si>
    <t>INSTRUCTORS WAGES</t>
  </si>
  <si>
    <t>SCHOLARSHIPS</t>
  </si>
  <si>
    <t>HOMETOWN DAYS SUPPLIES</t>
  </si>
  <si>
    <t>PROGRAM SUPPLIES</t>
  </si>
  <si>
    <t>CONCESSION SUPPLIES</t>
  </si>
  <si>
    <t>82-000-41-00-4120</t>
  </si>
  <si>
    <t>82-000-41-00-4170</t>
  </si>
  <si>
    <t>82-000-43-00-4330</t>
  </si>
  <si>
    <t>LIBRARY FINES</t>
  </si>
  <si>
    <t>82-000-44-00-4401</t>
  </si>
  <si>
    <t>LIBRARY SUBSCRIPTION CARDS</t>
  </si>
  <si>
    <t>82-000-44-00-4422</t>
  </si>
  <si>
    <t>COPY FEES</t>
  </si>
  <si>
    <t>82-000-45-00-4500</t>
  </si>
  <si>
    <t>82-000-48-00-4820</t>
  </si>
  <si>
    <t>82-000-48-00-4824</t>
  </si>
  <si>
    <t>DVD RENTAL INCOME</t>
  </si>
  <si>
    <t>82-000-48-00-4850</t>
  </si>
  <si>
    <t>82-820-50-00-5010</t>
  </si>
  <si>
    <t>82-820-50-00-5015</t>
  </si>
  <si>
    <t>82-820-52-00-5212</t>
  </si>
  <si>
    <t>82-820-52-00-5214</t>
  </si>
  <si>
    <t>82-820-52-00-5216</t>
  </si>
  <si>
    <t>82-820-52-00-5222</t>
  </si>
  <si>
    <t>82-820-52-00-5223</t>
  </si>
  <si>
    <t>82-820-54-00-5412</t>
  </si>
  <si>
    <t>82-820-54-00-5415</t>
  </si>
  <si>
    <t>82-820-54-00-5426</t>
  </si>
  <si>
    <t>82-820-54-00-5440</t>
  </si>
  <si>
    <t>82-820-54-00-5452</t>
  </si>
  <si>
    <t>82-820-54-00-5460</t>
  </si>
  <si>
    <t>82-820-54-00-5462</t>
  </si>
  <si>
    <t>82-820-54-00-5466</t>
  </si>
  <si>
    <t>82-820-54-00-5468</t>
  </si>
  <si>
    <t>AUTOMATION</t>
  </si>
  <si>
    <t>82-820-54-00-5480</t>
  </si>
  <si>
    <t>82-820-54-00-5495</t>
  </si>
  <si>
    <t>82-820-56-00-5610</t>
  </si>
  <si>
    <t>82-820-56-00-5620</t>
  </si>
  <si>
    <t>82-820-56-00-5671</t>
  </si>
  <si>
    <t>LIBRARY PROGRAMMING</t>
  </si>
  <si>
    <t>82-820-56-00-5676</t>
  </si>
  <si>
    <t>EMPLOYEE RECOGNITION</t>
  </si>
  <si>
    <t>AUDIO BOOKS</t>
  </si>
  <si>
    <t>82-820-56-00-5684</t>
  </si>
  <si>
    <t>82-820-56-00-5685</t>
  </si>
  <si>
    <t>DVD'S</t>
  </si>
  <si>
    <t>Debt Service - 2006 Bond</t>
  </si>
  <si>
    <t>Library Debt Service</t>
  </si>
  <si>
    <t>Countryside TIF</t>
  </si>
  <si>
    <t>87-870-54-00-5498</t>
  </si>
  <si>
    <t>Downtown TIF</t>
  </si>
  <si>
    <t>88-880-60-00-6079</t>
  </si>
  <si>
    <t>Revenue</t>
  </si>
  <si>
    <t>Finance</t>
  </si>
  <si>
    <t>Police</t>
  </si>
  <si>
    <t>Expenditures</t>
  </si>
  <si>
    <t>Surplus(Deficit)</t>
  </si>
  <si>
    <t>Expenses</t>
  </si>
  <si>
    <t>Fund Balance</t>
  </si>
  <si>
    <t>01-640-99-00-9982</t>
  </si>
  <si>
    <t>TRANSFER TO LIBRARY OPERATIONS</t>
  </si>
  <si>
    <t>82-000-49-00-4901</t>
  </si>
  <si>
    <t>Administration</t>
  </si>
  <si>
    <t>Fund Balance Equiv</t>
  </si>
  <si>
    <t>GENERAL FUND - 01</t>
  </si>
  <si>
    <t>Fox Hill SSA - 11</t>
  </si>
  <si>
    <t>Sunflower SSA - 12</t>
  </si>
  <si>
    <t>City-Wide Capital - 23</t>
  </si>
  <si>
    <t>Debt Service - 42</t>
  </si>
  <si>
    <t>Land Cash - 72</t>
  </si>
  <si>
    <t>Parks and Recreation - 79</t>
  </si>
  <si>
    <t>Water - 51</t>
  </si>
  <si>
    <t>Sewer - 52</t>
  </si>
  <si>
    <t>51-510-52-00-5231</t>
  </si>
  <si>
    <t>52-520-52-00-5231</t>
  </si>
  <si>
    <t>51-510-52-00-5230</t>
  </si>
  <si>
    <t>52-520-52-00-5230</t>
  </si>
  <si>
    <t>01-110-52-00-5216</t>
  </si>
  <si>
    <t>01-110-52-00-5222</t>
  </si>
  <si>
    <t>01-110-52-00-5223</t>
  </si>
  <si>
    <t>01-120-52-00-5216</t>
  </si>
  <si>
    <t>01-120-52-00-5222</t>
  </si>
  <si>
    <t>01-120-52-00-5223</t>
  </si>
  <si>
    <t>01-210-52-00-5216</t>
  </si>
  <si>
    <t>01-210-52-00-5222</t>
  </si>
  <si>
    <t>01-210-52-00-5223</t>
  </si>
  <si>
    <t>01-220-52-00-5216</t>
  </si>
  <si>
    <t>01-220-52-00-5222</t>
  </si>
  <si>
    <t>01-220-52-00-5223</t>
  </si>
  <si>
    <t>01-410-52-00-5216</t>
  </si>
  <si>
    <t>01-410-52-00-5222</t>
  </si>
  <si>
    <t>01-410-52-00-5223</t>
  </si>
  <si>
    <t>51-510-52-00-5216</t>
  </si>
  <si>
    <t>51-510-52-00-5222</t>
  </si>
  <si>
    <t>51-510-52-00-5223</t>
  </si>
  <si>
    <t>52-520-52-00-5216</t>
  </si>
  <si>
    <t>52-520-52-00-5222</t>
  </si>
  <si>
    <t>52-520-52-00-5223</t>
  </si>
  <si>
    <t>79-790-52-00-5216</t>
  </si>
  <si>
    <t>79-790-52-00-5222</t>
  </si>
  <si>
    <t>79-790-52-00-5223</t>
  </si>
  <si>
    <t>DENTAL INSURANCE</t>
  </si>
  <si>
    <t>01-110-52-00-5224</t>
  </si>
  <si>
    <t>VISION INSURANCE</t>
  </si>
  <si>
    <t>01-120-52-00-5224</t>
  </si>
  <si>
    <t>01-210-52-00-5224</t>
  </si>
  <si>
    <t>01-220-52-00-5224</t>
  </si>
  <si>
    <t>01-410-52-00-5224</t>
  </si>
  <si>
    <t>51-510-52-00-5224</t>
  </si>
  <si>
    <t>52-520-52-00-5224</t>
  </si>
  <si>
    <t>79-790-52-00-5224</t>
  </si>
  <si>
    <t>82-820-52-00-5224</t>
  </si>
  <si>
    <t>Parks Department</t>
  </si>
  <si>
    <t>Recreation Department</t>
  </si>
  <si>
    <t>Administrative Services</t>
  </si>
  <si>
    <t>Library Operations</t>
  </si>
  <si>
    <t>Community Development</t>
  </si>
  <si>
    <t>Cash Flow - Surplus(Deficit)</t>
  </si>
  <si>
    <t>General</t>
  </si>
  <si>
    <t>Fox Hill</t>
  </si>
  <si>
    <t>Sunflower</t>
  </si>
  <si>
    <t>Water</t>
  </si>
  <si>
    <t>Sewer</t>
  </si>
  <si>
    <t>Land Cash</t>
  </si>
  <si>
    <t>NON-HOME RULE SALES TAX</t>
  </si>
  <si>
    <t>01-220-50-00-5015</t>
  </si>
  <si>
    <t>79-795-50-00-5010</t>
  </si>
  <si>
    <t>79-795-50-00-5015</t>
  </si>
  <si>
    <t>79-795-50-00-5045</t>
  </si>
  <si>
    <t>79-795-50-00-5046</t>
  </si>
  <si>
    <t>79-795-50-00-5052</t>
  </si>
  <si>
    <t>79-795-52-00-5212</t>
  </si>
  <si>
    <t>79-795-52-00-5214</t>
  </si>
  <si>
    <t>79-795-52-00-5216</t>
  </si>
  <si>
    <t>79-795-52-00-5222</t>
  </si>
  <si>
    <t>79-795-52-00-5223</t>
  </si>
  <si>
    <t>79-795-52-00-5224</t>
  </si>
  <si>
    <t>79-795-54-00-5412</t>
  </si>
  <si>
    <t>79-795-54-00-5415</t>
  </si>
  <si>
    <t>79-795-54-00-5426</t>
  </si>
  <si>
    <t>79-795-54-00-5440</t>
  </si>
  <si>
    <t>79-795-54-00-5447</t>
  </si>
  <si>
    <t>79-795-54-00-5452</t>
  </si>
  <si>
    <t>79-795-54-00-5462</t>
  </si>
  <si>
    <t>79-795-54-00-5480</t>
  </si>
  <si>
    <t>79-795-54-00-5485</t>
  </si>
  <si>
    <t>79-795-54-00-5495</t>
  </si>
  <si>
    <t>79-795-56-00-5602</t>
  </si>
  <si>
    <t>79-795-56-00-5606</t>
  </si>
  <si>
    <t>79-795-56-00-5607</t>
  </si>
  <si>
    <t>79-795-56-00-5610</t>
  </si>
  <si>
    <t>79-795-56-00-5620</t>
  </si>
  <si>
    <t>79-795-56-00-5640</t>
  </si>
  <si>
    <t>79-795-56-00-5695</t>
  </si>
  <si>
    <t>OTHER LICENSES &amp; PERMITS</t>
  </si>
  <si>
    <t>01-110-54-00-5485</t>
  </si>
  <si>
    <t>01-210-54-00-5485</t>
  </si>
  <si>
    <t>01-220-54-00-5485</t>
  </si>
  <si>
    <t>51-000-46-00-4690</t>
  </si>
  <si>
    <t>01-000-40-00-4044</t>
  </si>
  <si>
    <t>23-230-60-00-6094</t>
  </si>
  <si>
    <t>KENCOM</t>
  </si>
  <si>
    <t>01-640-54-00-5449</t>
  </si>
  <si>
    <t>88-880-54-00-5466</t>
  </si>
  <si>
    <t>88-880-60-00-6000</t>
  </si>
  <si>
    <t>PROJECT COSTS</t>
  </si>
  <si>
    <t>72-000-41-00-4175</t>
  </si>
  <si>
    <t>01-640-54-00-5450</t>
  </si>
  <si>
    <t>INFORMATION TECHNOLOGY SERVICES</t>
  </si>
  <si>
    <t>72-720-60-00-6046</t>
  </si>
  <si>
    <t>79-000-48-00-4825</t>
  </si>
  <si>
    <t>79-790-54-00-5495</t>
  </si>
  <si>
    <t>84-000-45-00-4500</t>
  </si>
  <si>
    <t>82-820-52-00-5231</t>
  </si>
  <si>
    <t>CITY</t>
  </si>
  <si>
    <t>Park &amp; Recreation</t>
  </si>
  <si>
    <t xml:space="preserve">Park &amp; Rec </t>
  </si>
  <si>
    <t>Library</t>
  </si>
  <si>
    <t>Library Ops</t>
  </si>
  <si>
    <t>01-220-56-00-5695</t>
  </si>
  <si>
    <t>79-000-46-00-4690</t>
  </si>
  <si>
    <t>52-520-54-00-5430</t>
  </si>
  <si>
    <t>51-510-60-00-6060</t>
  </si>
  <si>
    <t>Liability Insurance</t>
  </si>
  <si>
    <t>Unemployment Ins</t>
  </si>
  <si>
    <t>Health Insurance</t>
  </si>
  <si>
    <t>Dental Insurance</t>
  </si>
  <si>
    <t>Vision Insurance</t>
  </si>
  <si>
    <t>82-820-52-00-5230</t>
  </si>
  <si>
    <t>Debt Service</t>
  </si>
  <si>
    <t>51-510-54-00-5498</t>
  </si>
  <si>
    <t>52-520-54-00-5499</t>
  </si>
  <si>
    <t>52-520-54-00-5498</t>
  </si>
  <si>
    <t>51-510-54-00-5448</t>
  </si>
  <si>
    <t>HOTEL TAX REBATE</t>
  </si>
  <si>
    <t>01-000-46-00-4604</t>
  </si>
  <si>
    <t>REIMB - ENGINEERING EXPENSES</t>
  </si>
  <si>
    <t>01-110-54-00-5448</t>
  </si>
  <si>
    <t>82-820-54-00-5498</t>
  </si>
  <si>
    <t>23-000-41-00-4178</t>
  </si>
  <si>
    <t>Budget</t>
  </si>
  <si>
    <t xml:space="preserve">DEVELOPMENT FEES </t>
  </si>
  <si>
    <t>84-000-42-00-4214</t>
  </si>
  <si>
    <t>PROPERTY &amp; BLDG MAINT SERVICES</t>
  </si>
  <si>
    <t>PROPERTY &amp; BLDG MAINT SUPPLIES</t>
  </si>
  <si>
    <t>51-510-54-00-5445</t>
  </si>
  <si>
    <t>TREATMENT FACILITY SERVICES</t>
  </si>
  <si>
    <t>52-520-54-00-5444</t>
  </si>
  <si>
    <t>LIFT STATION SERVICES</t>
  </si>
  <si>
    <t>01-540-54-00-5441</t>
  </si>
  <si>
    <t>GARBAGE SERVICES - SENIOR SUBSIDY</t>
  </si>
  <si>
    <t>01-210-50-00-5011</t>
  </si>
  <si>
    <t>SALARIES - SERGEANTS</t>
  </si>
  <si>
    <t>.</t>
  </si>
  <si>
    <t>MDT - ALERTS FEE</t>
  </si>
  <si>
    <t>01-210-56-00-5650</t>
  </si>
  <si>
    <t>COMMUNITY SERVICES</t>
  </si>
  <si>
    <t>OFFENDER REGISTRATION FEES</t>
  </si>
  <si>
    <t>Motor Fuel Tax</t>
  </si>
  <si>
    <t>Police Capital</t>
  </si>
  <si>
    <t>City Wide Capital</t>
  </si>
  <si>
    <t>City</t>
  </si>
  <si>
    <t>Lib</t>
  </si>
  <si>
    <t>01-640-52-00-5240</t>
  </si>
  <si>
    <t>01-640-52-00-5241</t>
  </si>
  <si>
    <t>01-640-52-00-5242</t>
  </si>
  <si>
    <t>RETIREES - GROUP HEALTH INSURANCE</t>
  </si>
  <si>
    <t>RETIREES - DENTAL INSURANCE</t>
  </si>
  <si>
    <t>RETIREES - VISION INSURANCE</t>
  </si>
  <si>
    <t>GENERAL FUND (01)</t>
  </si>
  <si>
    <t xml:space="preserve">The General Fund is the City’s primary operating fund.  It accounts for major tax revenue used to support administrative and public safety functions.    </t>
  </si>
  <si>
    <t>Adopted</t>
  </si>
  <si>
    <t xml:space="preserve">Revenue </t>
  </si>
  <si>
    <t>Taxes</t>
  </si>
  <si>
    <t>Intergovernmental</t>
  </si>
  <si>
    <t>Licenses &amp; Permits</t>
  </si>
  <si>
    <t>Fines &amp; Forfeits</t>
  </si>
  <si>
    <t>Charges for Service</t>
  </si>
  <si>
    <t>Investment Earnings</t>
  </si>
  <si>
    <t>Reimbursements</t>
  </si>
  <si>
    <t>Miscellaneous</t>
  </si>
  <si>
    <t>Other Financing Sources</t>
  </si>
  <si>
    <t>Total Revenue</t>
  </si>
  <si>
    <t>Salaries</t>
  </si>
  <si>
    <t>Benefits</t>
  </si>
  <si>
    <t>Contractual Services</t>
  </si>
  <si>
    <t>Supplies</t>
  </si>
  <si>
    <t>Capital Outlay</t>
  </si>
  <si>
    <t>Other Financing Uses</t>
  </si>
  <si>
    <t>Total Expenditures</t>
  </si>
  <si>
    <t>Surplus (Deficit)</t>
  </si>
  <si>
    <t>Ending Fund Balance</t>
  </si>
  <si>
    <t>Fox Hill SSA Fund (11)</t>
  </si>
  <si>
    <t>This fund was created for the purpose of maintaining the common areas of the Fox Hill Estates (SSA 2004-201) subdivision.  All money for the fund is derived from property taxes levied on homeowners in the subdivision.</t>
  </si>
  <si>
    <t>Sunflower SSA Fund (12)</t>
  </si>
  <si>
    <t>This fund was created for the purpose of maintaining the common areas of the Sunflower Estates (SSA 2006-119) subdivision.  All money for the fund is derived from property taxes levied on homeowners in the subdivision.</t>
  </si>
  <si>
    <t>Motor Fuel Tax Fund (15)</t>
  </si>
  <si>
    <t>City-Wide Capital Fund (23)</t>
  </si>
  <si>
    <t>Debt Service Fund (42)</t>
  </si>
  <si>
    <t>Water Fund (51)</t>
  </si>
  <si>
    <t xml:space="preserve">The Water Fund is an enterprise fund which is comprised of both a capital and operational budget. The capital portion is used for the improvement and expansion of water infrastructure, while the operational side is used to service and maintain City water systems.   </t>
  </si>
  <si>
    <t>Developer Commitments</t>
  </si>
  <si>
    <t>Total Expenses</t>
  </si>
  <si>
    <t>Ending Fund Balance Equivalent</t>
  </si>
  <si>
    <t>Sewer Fund (52)</t>
  </si>
  <si>
    <t>The Sewer Fund is an enterprise fund which is comprised of both a capital and operational budget.  The capital portion is used for improvement and expansion of the sanitary sewer infrastructure while the operational side allows the City to service and maintain sanitary sewer systems.</t>
  </si>
  <si>
    <t>Land Cash Fund (72)</t>
  </si>
  <si>
    <t xml:space="preserve">Land-Cash funds are dedicated by developers through the contribution ordinance to serve the immediate and future needs of park and recreation of residents in new subdivisions. Land for park development and cash spent on recreational facilities is often matched through grant funding to meet the community’s recreation needs at a lower cost to the City. </t>
  </si>
  <si>
    <t>Land Cash Contributions</t>
  </si>
  <si>
    <t>Parks and Recreation Fund (79)</t>
  </si>
  <si>
    <t>This fund accounts for the daily operations of the  Parks and Recreation Department.  Programs, classes, special events and maintenance of City wide park land and public facilities make up the day to day operations.  Programs and classes consist of a wide variety of options serving children through senior citizens.  Special events range from Music Under the Stars to Home Town Days.  City wide maintenance consists of over two hundred acres at more than fifty sites including buildings, boulevards, parks, utility locations and natural areas.</t>
  </si>
  <si>
    <t>Library Operations Fund (82)</t>
  </si>
  <si>
    <t>The Yorkville Public Library provides the people of the community, from pre-school through maturity, with access to a collection of books and other materials which will serve their educational, cultural and recreational needs.  The Library board and staff strive to provide the community an environment that promotes the love of reading.</t>
  </si>
  <si>
    <t>Library Capital Fund (84)</t>
  </si>
  <si>
    <t>Countryside TIF Fund (87)</t>
  </si>
  <si>
    <t>The Countryside TIF was created in February of 2005, with the intent of constructing a future retail development at Countryside Center.  This TIF is located at the northwest corner of US Route 34 and IL Route 47.</t>
  </si>
  <si>
    <t>Downtown TIF Fund (88)</t>
  </si>
  <si>
    <t>The Downtown TIF was created in 2006, in order to finance a mixed use development in the downtown area.</t>
  </si>
  <si>
    <t>ADMINISTRATION DEPARTMENT</t>
  </si>
  <si>
    <t>Total Administration</t>
  </si>
  <si>
    <t>FINANCE DEPARTMENT</t>
  </si>
  <si>
    <t>POLICE DEPARTMENT</t>
  </si>
  <si>
    <t>COMMUNITY DEVELOPMENT DEPARTMENT</t>
  </si>
  <si>
    <t>The primary focus of the Community Development Department is to ensure that all existing and new construction is consistent with the overall development goals of the City which entails short and long-range planning, administration of zoning regulations, building permits issuance and code enforcement. The department also provides staff support to the City Council, Plan Commission, Zoning Board of Appeals and Park Board and assists in the review of all development plans proposed within the United City of Yorkville.</t>
  </si>
  <si>
    <t>Total Community Development</t>
  </si>
  <si>
    <t>The Public Works Department is an integral part of the United City of Yorkville.  We provide high quality drinking water, efficient disposal of sanitary waste and maintain a comprehensive road and storm sewer network to ensure the safety and quality of life for the citizens of Yorkville.</t>
  </si>
  <si>
    <t>ADMINISTRATIVE SERVICES DEPARTMENT</t>
  </si>
  <si>
    <t>United City of Yorkville</t>
  </si>
  <si>
    <t>Revenue Budget Summary - All Funds</t>
  </si>
  <si>
    <t>FUND</t>
  </si>
  <si>
    <t>General Fund</t>
  </si>
  <si>
    <t>Special Revenue Funds</t>
  </si>
  <si>
    <t>Parks and Recreation</t>
  </si>
  <si>
    <t>Fox Hill SSA</t>
  </si>
  <si>
    <t>Sunflower SSA</t>
  </si>
  <si>
    <t>Debt Service Fund</t>
  </si>
  <si>
    <t>Capital Project Funds</t>
  </si>
  <si>
    <t>Public Works Capital</t>
  </si>
  <si>
    <t>City-Wide Capital</t>
  </si>
  <si>
    <t>Enterprise Funds</t>
  </si>
  <si>
    <t>Library Funds</t>
  </si>
  <si>
    <t>Library Capital</t>
  </si>
  <si>
    <t>Expenditure Budget Summary - All Funds</t>
  </si>
  <si>
    <t>Library Fund</t>
  </si>
  <si>
    <t>Revenues by Category</t>
  </si>
  <si>
    <t xml:space="preserve">Other </t>
  </si>
  <si>
    <t>Inter-</t>
  </si>
  <si>
    <t>Licenses &amp;</t>
  </si>
  <si>
    <t>Fines &amp;</t>
  </si>
  <si>
    <t xml:space="preserve">Charges </t>
  </si>
  <si>
    <t>Investment</t>
  </si>
  <si>
    <t>Reimb-</t>
  </si>
  <si>
    <t>Miscel-</t>
  </si>
  <si>
    <t>Land</t>
  </si>
  <si>
    <t xml:space="preserve">Financing </t>
  </si>
  <si>
    <t>Fund</t>
  </si>
  <si>
    <t>governmental</t>
  </si>
  <si>
    <t>Permits</t>
  </si>
  <si>
    <t>Forfeits</t>
  </si>
  <si>
    <t>for Services</t>
  </si>
  <si>
    <t>Earnings</t>
  </si>
  <si>
    <t>ursements</t>
  </si>
  <si>
    <t>laneous</t>
  </si>
  <si>
    <t>Cash</t>
  </si>
  <si>
    <t>Sources</t>
  </si>
  <si>
    <t>Total</t>
  </si>
  <si>
    <t>Expenditures by Category</t>
  </si>
  <si>
    <t>Contractual</t>
  </si>
  <si>
    <t>Capital</t>
  </si>
  <si>
    <t>Debt</t>
  </si>
  <si>
    <t>Financing</t>
  </si>
  <si>
    <t>Services</t>
  </si>
  <si>
    <t>Outlay</t>
  </si>
  <si>
    <t>Service</t>
  </si>
  <si>
    <t>Uses</t>
  </si>
  <si>
    <t>Fund Balance Summary</t>
  </si>
  <si>
    <t>Beginning</t>
  </si>
  <si>
    <t>Budgeted</t>
  </si>
  <si>
    <t xml:space="preserve">Budgeted </t>
  </si>
  <si>
    <t>Surplus</t>
  </si>
  <si>
    <t>Ending</t>
  </si>
  <si>
    <t>Revenues</t>
  </si>
  <si>
    <t>(Deficit)</t>
  </si>
  <si>
    <t>Totals</t>
  </si>
  <si>
    <t xml:space="preserve">Fund Balance History </t>
  </si>
  <si>
    <t>Enterprise Funds *</t>
  </si>
  <si>
    <t>*</t>
  </si>
  <si>
    <t xml:space="preserve">Full Time </t>
  </si>
  <si>
    <t>Overtime</t>
  </si>
  <si>
    <t>Part Time</t>
  </si>
  <si>
    <t>BUILD PROGRAM</t>
  </si>
  <si>
    <t>51-000-42-00-4216</t>
  </si>
  <si>
    <t>51-510-54-00-5405</t>
  </si>
  <si>
    <t>52-000-42-00-4216</t>
  </si>
  <si>
    <t>52-520-54-00-5405</t>
  </si>
  <si>
    <t>Motor Fuel Tax  - 15</t>
  </si>
  <si>
    <t>Cash Flow - Fund Balance</t>
  </si>
  <si>
    <t>TOTAL REVENUES</t>
  </si>
  <si>
    <t>TOTAL EXPENDITURES</t>
  </si>
  <si>
    <t>52-520-92-00-8000</t>
  </si>
  <si>
    <t>52-520-92-00-8050</t>
  </si>
  <si>
    <t>PARK RENTALS</t>
  </si>
  <si>
    <t>51-000-48-00-4820</t>
  </si>
  <si>
    <t xml:space="preserve">RENTAL INCOME </t>
  </si>
  <si>
    <t>52-520-99-00-9951</t>
  </si>
  <si>
    <t>Kendall County Loan - River Road Bridge</t>
  </si>
  <si>
    <t>Route 47 Expansion Project</t>
  </si>
  <si>
    <t>ELECTRONIC CITATION FEES</t>
  </si>
  <si>
    <t>84-840-56-00-5683</t>
  </si>
  <si>
    <t>84-840-56-00-5684</t>
  </si>
  <si>
    <t>84-840-56-00-5685</t>
  </si>
  <si>
    <t>84-840-56-00-5635</t>
  </si>
  <si>
    <t>BOOKS</t>
  </si>
  <si>
    <t>84-840-56-00-5686</t>
  </si>
  <si>
    <t>23-000-42-00-4216</t>
  </si>
  <si>
    <t>BUILD PROGRAM PERMITS</t>
  </si>
  <si>
    <t>23-230-54-00-5405</t>
  </si>
  <si>
    <t>79-000-44-00-4402</t>
  </si>
  <si>
    <t>SPECIAL EVENTS</t>
  </si>
  <si>
    <t>79-000-44-00-4403</t>
  </si>
  <si>
    <t>CHILD DEVELOPMENT</t>
  </si>
  <si>
    <t>79-000-44-00-4404</t>
  </si>
  <si>
    <t>MFT</t>
  </si>
  <si>
    <t>79-790-56-00-5695</t>
  </si>
  <si>
    <t>FY 2018</t>
  </si>
  <si>
    <t>CIRCUIT COURT FINES</t>
  </si>
  <si>
    <t>Total Finance</t>
  </si>
  <si>
    <t xml:space="preserve">Total Police </t>
  </si>
  <si>
    <t xml:space="preserve">Total Public Works </t>
  </si>
  <si>
    <t>Total Admin Services &amp; Transfers</t>
  </si>
  <si>
    <t xml:space="preserve">Library Capital </t>
  </si>
  <si>
    <t>SALARIES &amp; WAGES</t>
  </si>
  <si>
    <t>EXCISE TAX</t>
  </si>
  <si>
    <t>23-230-60-00-6058</t>
  </si>
  <si>
    <t xml:space="preserve">US 34 (IL 47 / ORCHARD RD) PROJECT </t>
  </si>
  <si>
    <t>23-230-60-00-6059</t>
  </si>
  <si>
    <t>79-000-48-00-4843</t>
  </si>
  <si>
    <t>TRANSFER TO PARKS &amp; RECREATION</t>
  </si>
  <si>
    <t>23-000-42-00-4218</t>
  </si>
  <si>
    <t>DEVELOPMENT FEES - MUNICIPAL BLDG</t>
  </si>
  <si>
    <t>Vehicle &amp; Equipment - 25</t>
  </si>
  <si>
    <t>DEVELOPMENT FEES - POLICE CAPITAL</t>
  </si>
  <si>
    <t>DEVELOPMENT FEES - PW CAPITAL</t>
  </si>
  <si>
    <t>25-205-54-00-5495</t>
  </si>
  <si>
    <t>25-205-60-00-6060</t>
  </si>
  <si>
    <t>25-205-60-00-6070</t>
  </si>
  <si>
    <t>25-215-54-00-5405</t>
  </si>
  <si>
    <t>25-215-54-00-5448</t>
  </si>
  <si>
    <t>25-215-56-00-5620</t>
  </si>
  <si>
    <t>25-215-60-00-6060</t>
  </si>
  <si>
    <t>25-215-60-00-6070</t>
  </si>
  <si>
    <t>25-215-92-00-8000</t>
  </si>
  <si>
    <t>25-215-92-00-8050</t>
  </si>
  <si>
    <t>25-225-60-00-6060</t>
  </si>
  <si>
    <t>25-225-92-00-8000</t>
  </si>
  <si>
    <t>25-225-92-00-8050</t>
  </si>
  <si>
    <t>Vehicle &amp; Equipment</t>
  </si>
  <si>
    <t>Vehicle and Equipment Fund (25)</t>
  </si>
  <si>
    <t>Police Capital Expenditures</t>
  </si>
  <si>
    <t>Public Works Capital Expenditures</t>
  </si>
  <si>
    <t>Police Capital Fund Balance</t>
  </si>
  <si>
    <t>Public Works Capital Fund Balance</t>
  </si>
  <si>
    <t>City-Wide Capital Expenditures</t>
  </si>
  <si>
    <t>Sub-Total Expenditures</t>
  </si>
  <si>
    <t>Total Public Works</t>
  </si>
  <si>
    <t>Account Number</t>
  </si>
  <si>
    <t>185 Wolf Street Building</t>
  </si>
  <si>
    <t>Parks &amp; Recreation Capital</t>
  </si>
  <si>
    <t>Fund Balance Equivalent</t>
  </si>
  <si>
    <t>01-110-54-00-5460</t>
  </si>
  <si>
    <t>15-155-54-00-5438</t>
  </si>
  <si>
    <t>SALT STORAGE</t>
  </si>
  <si>
    <t>84-840-54-00-5460</t>
  </si>
  <si>
    <t>DEVELOPMENT FEES - PARK CAPITAL</t>
  </si>
  <si>
    <t>MISCELLANEOUS INCOME - PW CAPITAL</t>
  </si>
  <si>
    <t>INVESTMENT EARNINGS - PARK CAPITAL</t>
  </si>
  <si>
    <t>MISCELLANEOUS INCOME - POLICE CAPITAL</t>
  </si>
  <si>
    <t>LATE PENALTIES - GARBAGE</t>
  </si>
  <si>
    <t>LATE PENALTIES - SEWER</t>
  </si>
  <si>
    <t>LATE PENALTIES - WATER</t>
  </si>
  <si>
    <t>01-410-54-00-5490</t>
  </si>
  <si>
    <t>VEHICLE MAINTENANCE SERVICES</t>
  </si>
  <si>
    <t>01-410-56-00-5628</t>
  </si>
  <si>
    <t>VEHICLE MAINTENANCE SUPPLIES</t>
  </si>
  <si>
    <t>51-510-54-00-5490</t>
  </si>
  <si>
    <t>51-510-56-00-5628</t>
  </si>
  <si>
    <t>52-520-54-00-5490</t>
  </si>
  <si>
    <t>52-520-56-00-5628</t>
  </si>
  <si>
    <t>51-510-60-00-6070</t>
  </si>
  <si>
    <t>15-155-60-00-6025</t>
  </si>
  <si>
    <t>01-410-54-00-5435</t>
  </si>
  <si>
    <t>TRAFFIC SIGNAL MAINTENANCE</t>
  </si>
  <si>
    <t>ADJUDICATION SERVICES</t>
  </si>
  <si>
    <t>Fund Balance - Police Capital</t>
  </si>
  <si>
    <t>Fund Balance - Public Works Capital</t>
  </si>
  <si>
    <t>Fund Balance - Parks &amp; Rec Capital</t>
  </si>
  <si>
    <t>12-112-54-00-5416</t>
  </si>
  <si>
    <t>POND MAINTENANCE</t>
  </si>
  <si>
    <t>FY 2019</t>
  </si>
  <si>
    <t>01-210-54-00-5422</t>
  </si>
  <si>
    <t>VEHICLE &amp; EQUIPMENT CHARGEBACK</t>
  </si>
  <si>
    <t>POLICE CHARGEBACK</t>
  </si>
  <si>
    <t>PUBLIC WORKS CHARGEBACK</t>
  </si>
  <si>
    <t>01-410-54-00-5422</t>
  </si>
  <si>
    <t>01-640-54-00-5439</t>
  </si>
  <si>
    <t>AMUSEMENT TAX REBATE</t>
  </si>
  <si>
    <t>23-230-54-00-5465</t>
  </si>
  <si>
    <t>Operating Funds</t>
  </si>
  <si>
    <t>51-000-44-00-4426</t>
  </si>
  <si>
    <t>01-000-44-00-4407</t>
  </si>
  <si>
    <t>01-000-49-00-4916</t>
  </si>
  <si>
    <t>01-000-43-00-4323</t>
  </si>
  <si>
    <t>23-216-99-00-9901</t>
  </si>
  <si>
    <t>PRINCIPAL PAYMENT</t>
  </si>
  <si>
    <t>23-000-44-00-4440</t>
  </si>
  <si>
    <t>ROAD INFRASTRUCTURE FEE</t>
  </si>
  <si>
    <t>TIF INCENTIVE PAYOUT</t>
  </si>
  <si>
    <t>88-880-54-00-5425</t>
  </si>
  <si>
    <t>Debt Service - 2013 Refunding Bond</t>
  </si>
  <si>
    <t>87-870-93-00-8000</t>
  </si>
  <si>
    <t>87-870-93-00-8050</t>
  </si>
  <si>
    <t>52-000-44-00-4440</t>
  </si>
  <si>
    <t>52-000-44-00-4462</t>
  </si>
  <si>
    <t>SEWER INFRASTRUCTURE FEE</t>
  </si>
  <si>
    <t>United City of Yorkville - Consolidated Budget</t>
  </si>
  <si>
    <t>Yorkville Public Library - Consolidated Budget</t>
  </si>
  <si>
    <t>Yorkville Parks and Recreation - Consolidated Budget</t>
  </si>
  <si>
    <t xml:space="preserve">BUSINESS DISTRICT REBATE </t>
  </si>
  <si>
    <t>79-795-54-00-5460</t>
  </si>
  <si>
    <t>FY 2020</t>
  </si>
  <si>
    <t>FY 2021</t>
  </si>
  <si>
    <t>FY 2022</t>
  </si>
  <si>
    <t>FY 2023</t>
  </si>
  <si>
    <t>FY 2024</t>
  </si>
  <si>
    <t>FY 2025</t>
  </si>
  <si>
    <t>23-230-60-00-6048</t>
  </si>
  <si>
    <t>The Library Capital Fund derives its revenue from monies collected from building permits.  The revenue is used for Library building maintenance and associated capital, contractual and supply purchases.</t>
  </si>
  <si>
    <t>01-210-50-00-5008</t>
  </si>
  <si>
    <t>Property Taxes</t>
  </si>
  <si>
    <t>Corporate</t>
  </si>
  <si>
    <t>Police Pension</t>
  </si>
  <si>
    <t>Building Permits Revenue</t>
  </si>
  <si>
    <t>23-230-60-00-6025</t>
  </si>
  <si>
    <t>TRAVEL &amp; LODGING</t>
  </si>
  <si>
    <t>PRINTING &amp; DUPLICATING</t>
  </si>
  <si>
    <t>DUES &amp; SUBSCRIPTIONS</t>
  </si>
  <si>
    <t>REPAIR &amp; MAINTENANCE</t>
  </si>
  <si>
    <t>OUTSIDE REPAIR &amp; MAINTENANCE</t>
  </si>
  <si>
    <t>METERS &amp; PARTS</t>
  </si>
  <si>
    <t>ATHLETICS &amp; FITNESS</t>
  </si>
  <si>
    <t>SPONSORSHIPS &amp; DONATIONS</t>
  </si>
  <si>
    <t>COMPACT DISCS &amp; OTHER MUSIC</t>
  </si>
  <si>
    <t>ROAD TO BETTER ROADS PROGRAM</t>
  </si>
  <si>
    <t>Water Operations</t>
  </si>
  <si>
    <t>Sewer Operations</t>
  </si>
  <si>
    <t>51-510-60-00-6025</t>
  </si>
  <si>
    <t>52-520-60-00-6025</t>
  </si>
  <si>
    <t>01-110-50-00-5010</t>
  </si>
  <si>
    <t>23-000-46-00-4660</t>
  </si>
  <si>
    <t>REIMB - PUSH FOR THE PATH</t>
  </si>
  <si>
    <t>VIDEO GAMING TAX</t>
  </si>
  <si>
    <t>Debt Service - 2003A IRBB Debt Certificates</t>
  </si>
  <si>
    <t>SALE OF CAPITAL ASSETS - POLICE CAPITAL</t>
  </si>
  <si>
    <t>SALE OF CAPITAL ASSETS</t>
  </si>
  <si>
    <t>INTEREST EXPENSE</t>
  </si>
  <si>
    <t>51-510-54-00-5495</t>
  </si>
  <si>
    <t>52-520-54-00-5495</t>
  </si>
  <si>
    <t>23-216-54-00-5446</t>
  </si>
  <si>
    <t>23-216-56-00-5656</t>
  </si>
  <si>
    <t>15-155-60-00-6004</t>
  </si>
  <si>
    <t>BASELINE ROAD BRIDGE REPAIRS</t>
  </si>
  <si>
    <t>51-510-56-00-5665</t>
  </si>
  <si>
    <t>JULIE SUPPLIES</t>
  </si>
  <si>
    <t>E-BOOKS SUBSCRIPTION</t>
  </si>
  <si>
    <t>SALE OF CAPITAL ASSETS - PW CAPITAL</t>
  </si>
  <si>
    <t>25-225-60-00-6070</t>
  </si>
  <si>
    <t>12-000-40-00-4000</t>
  </si>
  <si>
    <t xml:space="preserve">PROPERTY TAXES                        </t>
  </si>
  <si>
    <t>11-000-40-00-4000</t>
  </si>
  <si>
    <t xml:space="preserve">PROPERTY TAXES                             </t>
  </si>
  <si>
    <t>82-000-40-00-4000</t>
  </si>
  <si>
    <t xml:space="preserve">PROPERTY TAXES                         </t>
  </si>
  <si>
    <t>87-000-40-00-4000</t>
  </si>
  <si>
    <t>88-000-40-00-4000</t>
  </si>
  <si>
    <t>PARKS &amp; RECREATION CHARGEBACK</t>
  </si>
  <si>
    <t>79-790-54-00-5422</t>
  </si>
  <si>
    <t>Parks &amp; Rec Capital Expenditures</t>
  </si>
  <si>
    <t>Parks &amp; Rec Capital Fund Balance</t>
  </si>
  <si>
    <t>23-000-41-00-4161</t>
  </si>
  <si>
    <t>88-880-60-00-6048</t>
  </si>
  <si>
    <t>Principal</t>
  </si>
  <si>
    <t>Interest</t>
  </si>
  <si>
    <t>01-000-41-00-4168</t>
  </si>
  <si>
    <t>23-216-54-00-5405</t>
  </si>
  <si>
    <t>25-205-54-00-5405</t>
  </si>
  <si>
    <t>25-225-54-00-5405</t>
  </si>
  <si>
    <t>42-420-54-00-5405</t>
  </si>
  <si>
    <t>72-000-42-00-4216</t>
  </si>
  <si>
    <t>25-000-42-00-4216</t>
  </si>
  <si>
    <t>42-000-42-00-4216</t>
  </si>
  <si>
    <t>72-720-54-00-5405</t>
  </si>
  <si>
    <t>51-510-60-00-6066</t>
  </si>
  <si>
    <t>KENDALL AREA TRANSIT</t>
  </si>
  <si>
    <t>FEDERAL GRANTS - ITEP DOWNTOWN</t>
  </si>
  <si>
    <t>15-155-54-00-5482</t>
  </si>
  <si>
    <t>STREET LIGHTING</t>
  </si>
  <si>
    <t>72-000-47-00-4736</t>
  </si>
  <si>
    <t>BRIARWOOD</t>
  </si>
  <si>
    <t>EMPLOYER CONTRIBUTION - POLICE PENSION</t>
  </si>
  <si>
    <t>DEVELOPMENT FEES - CW CAPITAL</t>
  </si>
  <si>
    <t>DOWNTOWN STREETSCAPE IMPROVEMENT</t>
  </si>
  <si>
    <t xml:space="preserve">City-Wide </t>
  </si>
  <si>
    <t>Road to Better Roads Program</t>
  </si>
  <si>
    <t xml:space="preserve">The Administration Department includes both elected official and management expenditures.  The executive and legislative branches consist of the Mayor and an eight member City Council.  The city administrator is hired by the Mayor with the consent of the City Council.  City staff report to the city administrator.  It is the role of the city administrator to direct staff in the daily administration of City services.  </t>
  </si>
  <si>
    <t>The Finance Department is responsible for the accounting, internal controls, external reporting and auditing of all financial transactions.   The Finance Department is in charge of preparing for the annual audit, utility billing, receivables, payables, treasury management and payroll and works with administration in the preparation of the annual budget.  Personnel are budgeted in the General and Water Funds.</t>
  </si>
  <si>
    <t>The mission of the Yorkville Police Department is to work in partnership with the community to protect life and property, assist neighborhoods with solving their problems and enhance the quality of life in our City.</t>
  </si>
  <si>
    <t>The Motor Fuel Tax Fund is used to maintain existing and construct new City owned roadways, alleys and parking lots.  The fund also purchases materials used in the maintenance and operation of those facilities.</t>
  </si>
  <si>
    <t>51-510-50-00-5015</t>
  </si>
  <si>
    <t>TRANSFER FROM CW MUNICIPAL BUILDING</t>
  </si>
  <si>
    <t>END BUDGET DETAIL WORKSHEET</t>
  </si>
  <si>
    <t>PUBLIC WORKS DEPARTMENT - STREET OPERATIONS / HEALTH &amp; SANITATION</t>
  </si>
  <si>
    <t xml:space="preserve">The City-Wide Capital Fund is used to maintain existing and construct new public and municipal infrastructure, and to fund other improvements that benefit the public.  </t>
  </si>
  <si>
    <t>Public Works - Street Operations</t>
  </si>
  <si>
    <t>Public Works - Health &amp; Sanitation</t>
  </si>
  <si>
    <t>Allocated Insurance Expenditures - Aggregated</t>
  </si>
  <si>
    <t>Aggregated Salary &amp; Wage Information</t>
  </si>
  <si>
    <t>01-410-50-00-5015</t>
  </si>
  <si>
    <t>FEDERAL GRANTS - ITEP KENNEDY RD TRAIL</t>
  </si>
  <si>
    <t>25-000-42-00-4218</t>
  </si>
  <si>
    <t>25-000-42-00-4219</t>
  </si>
  <si>
    <t>25-000-42-00-4215</t>
  </si>
  <si>
    <t>25-000-42-00-4220</t>
  </si>
  <si>
    <t>25-000-43-00-4315</t>
  </si>
  <si>
    <t>25-000-43-00-4316</t>
  </si>
  <si>
    <t>25-000-44-00-4418</t>
  </si>
  <si>
    <t>25-000-44-00-4420</t>
  </si>
  <si>
    <t>25-000-44-00-4421</t>
  </si>
  <si>
    <t>25-000-44-00-4427</t>
  </si>
  <si>
    <t>25-000-45-00-4522</t>
  </si>
  <si>
    <t>25-000-48-00-4852</t>
  </si>
  <si>
    <t>25-000-48-00-4854</t>
  </si>
  <si>
    <t>25-000-49-00-4920</t>
  </si>
  <si>
    <t>25-000-49-00-4921</t>
  </si>
  <si>
    <t>STATE GRANTS - TRAFFIC SIGNAL MAINTENANCE</t>
  </si>
  <si>
    <t>82-000-44-00-4439</t>
  </si>
  <si>
    <t>23-230-54-00-5499</t>
  </si>
  <si>
    <t>72-720-60-00-6043</t>
  </si>
  <si>
    <t>BRISTOL BAY REGIONAL PARK</t>
  </si>
  <si>
    <t>88-000-48-00-4850</t>
  </si>
  <si>
    <t>23-000-49-00-4923</t>
  </si>
  <si>
    <t>42-420-79-00-8000</t>
  </si>
  <si>
    <t>42-420-79-00-8050</t>
  </si>
  <si>
    <t>2014A Bond</t>
  </si>
  <si>
    <t>23-230-78-00-8000</t>
  </si>
  <si>
    <t>23-230-78-00-8050</t>
  </si>
  <si>
    <t>51-510-94-00-8000</t>
  </si>
  <si>
    <t>51-510-94-00-8050</t>
  </si>
  <si>
    <t>Debt Service - 2014 Refunding Bond</t>
  </si>
  <si>
    <t>23-230-54-00-5498</t>
  </si>
  <si>
    <t>City-Wide - Building &amp; Grounds Expenditures</t>
  </si>
  <si>
    <t>LIQUOR LICENSES</t>
  </si>
  <si>
    <t>23-000-46-00-4690</t>
  </si>
  <si>
    <t xml:space="preserve">REIMB - MISCELLANEOUS </t>
  </si>
  <si>
    <t>72-000-46-00-4655</t>
  </si>
  <si>
    <t xml:space="preserve">The Debt Service Fund accumulates monies for payment of the 2014B bonds, which refinanced the 2005A bonds.  The 2005A bonds were originally issued to finance road improvement projects.  </t>
  </si>
  <si>
    <t>72-000-41-00-4186</t>
  </si>
  <si>
    <t xml:space="preserve">OSLAD GRANT - BRISTOL BAY </t>
  </si>
  <si>
    <t>OSLAD GRANT - RIVERFRONT PARK</t>
  </si>
  <si>
    <t>TREE &amp; STUMP MAINTENANCE</t>
  </si>
  <si>
    <t>51-510-54-00-5465</t>
  </si>
  <si>
    <t>51-510-60-00-6022</t>
  </si>
  <si>
    <t>WELL REHABILITATIONS</t>
  </si>
  <si>
    <t>BUSINESS DISTRICT TAX - KENDALL MRKT</t>
  </si>
  <si>
    <t>01-000-40-00-4071</t>
  </si>
  <si>
    <t>01-000-40-00-4072</t>
  </si>
  <si>
    <t>BUSINESS DISTRICT TAX - DOWNTOWN</t>
  </si>
  <si>
    <t>BUSINESS DISTRICT TAX - COUNTRYSIDE</t>
  </si>
  <si>
    <t>01-640-54-00-5428</t>
  </si>
  <si>
    <t>UTILITY TAX REBATE</t>
  </si>
  <si>
    <t>23-230-60-00-6082</t>
  </si>
  <si>
    <t>COUNTRYSIDE PKY IMPROVEMENTS</t>
  </si>
  <si>
    <t>51-510-77-00-8000</t>
  </si>
  <si>
    <t>51-510-77-00-8050</t>
  </si>
  <si>
    <t>51-510-60-00-6082</t>
  </si>
  <si>
    <t>Aggregated Benefit Information</t>
  </si>
  <si>
    <t>IMRF</t>
  </si>
  <si>
    <t>FICA</t>
  </si>
  <si>
    <t>TRANSFER TO CITY-WIDE CAPITAL</t>
  </si>
  <si>
    <t>BLACKBERRY CREEK NATURE PRESERVE</t>
  </si>
  <si>
    <t>72-720-60-00-6067</t>
  </si>
  <si>
    <t>01-640-99-00-9915</t>
  </si>
  <si>
    <t>TRANSFER TO MOTOR FUEL TAX</t>
  </si>
  <si>
    <t>TRANSFER FROM CITY-WIDE CAPITAL</t>
  </si>
  <si>
    <t>15-000-49-00-4901</t>
  </si>
  <si>
    <t>Countryside Parkway</t>
  </si>
  <si>
    <t>87-870-54-00-5462</t>
  </si>
  <si>
    <t>88-880-54-00-5462</t>
  </si>
  <si>
    <t>Well Rehabs</t>
  </si>
  <si>
    <t>Selected Capital Projects - Aggregated &gt; $500,000</t>
  </si>
  <si>
    <t>2014B Refunding Bond</t>
  </si>
  <si>
    <t>Debt Service - 2014C Refunding Bond</t>
  </si>
  <si>
    <t>WRIGLEY (RTE 47) EXPANSION</t>
  </si>
  <si>
    <t>STATE GRANTS - EDP WRIGLEY (RTE 47)</t>
  </si>
  <si>
    <t>23-000-41-00-4188</t>
  </si>
  <si>
    <t>23-230-60-00-6009</t>
  </si>
  <si>
    <t>Total Library</t>
  </si>
  <si>
    <t>Grand Total</t>
  </si>
  <si>
    <t>01-000-40-00-4055</t>
  </si>
  <si>
    <t>Selected Capital Projects - Aggregated &gt; $500,000 continued</t>
  </si>
  <si>
    <t xml:space="preserve">Developer </t>
  </si>
  <si>
    <t>Commitments</t>
  </si>
  <si>
    <t>2015A Bond</t>
  </si>
  <si>
    <t>01-410-54-00-5415</t>
  </si>
  <si>
    <t>82-000-46-00-4690</t>
  </si>
  <si>
    <t>84-000-48-00-4850</t>
  </si>
  <si>
    <t>KENDALL CO JUVE PROBATION</t>
  </si>
  <si>
    <t>Developer Commitment</t>
  </si>
  <si>
    <t>Special Service Areas</t>
  </si>
  <si>
    <t>TIF Districts</t>
  </si>
  <si>
    <t>Road &amp; Bridge Tax</t>
  </si>
  <si>
    <t xml:space="preserve">US 34 (CENTER / ELDAMAIN RD) PROJECT </t>
  </si>
  <si>
    <t>23-230-60-00-6016</t>
  </si>
  <si>
    <t>72-000-47-00-4708</t>
  </si>
  <si>
    <t>COUNTRY HILLS</t>
  </si>
  <si>
    <t>01-110-54-00-5410</t>
  </si>
  <si>
    <t>25-000-49-00-4922</t>
  </si>
  <si>
    <t>SALE OF CAPITAL ASSETS - PARK CAPITAL</t>
  </si>
  <si>
    <t xml:space="preserve">REIMB - GRANDE RESERVE PARK </t>
  </si>
  <si>
    <t>82-820-56-00-5686</t>
  </si>
  <si>
    <t>51-510-60-00-6059</t>
  </si>
  <si>
    <t>52-520-60-00-6059</t>
  </si>
  <si>
    <t>87-870-77-00-8000</t>
  </si>
  <si>
    <t>87-870-77-00-8050</t>
  </si>
  <si>
    <t>NEW WORLD &amp; LIVE SCAN</t>
  </si>
  <si>
    <t>01-640-54-00-5418</t>
  </si>
  <si>
    <t>PURCHASING SERVICES</t>
  </si>
  <si>
    <t>23-000-41-00-4169</t>
  </si>
  <si>
    <t>FEDERAL GRANTS -MILL STREET LAFO</t>
  </si>
  <si>
    <t>23-000-46-00-4607</t>
  </si>
  <si>
    <t>REIMB - BLACKBERRY WOODS</t>
  </si>
  <si>
    <t>23-230-60-00-6014</t>
  </si>
  <si>
    <t>25-000-48-00-4855</t>
  </si>
  <si>
    <t>MISCELLANEOUS INCOME - PARK CAPITAL</t>
  </si>
  <si>
    <t>15-155-56-00-5642</t>
  </si>
  <si>
    <t>01-640-54-00-5473</t>
  </si>
  <si>
    <t>01-640-54-00-5486</t>
  </si>
  <si>
    <t>STREET LIGHTING SUPPLIES</t>
  </si>
  <si>
    <t>51-510-85-00-8000</t>
  </si>
  <si>
    <t>51-510-85-00-8050</t>
  </si>
  <si>
    <t>01-210-54-00-5488</t>
  </si>
  <si>
    <t>01-410-54-00-5488</t>
  </si>
  <si>
    <t>51-510-54-00-5488</t>
  </si>
  <si>
    <t>52-520-54-00-5488</t>
  </si>
  <si>
    <t>79-790-54-00-5488</t>
  </si>
  <si>
    <t>79-795-54-00-5488</t>
  </si>
  <si>
    <t>01-640-50-00-5016</t>
  </si>
  <si>
    <t>SALARIES - SPECIAL CENSUS</t>
  </si>
  <si>
    <t>01-640-54-00-5478</t>
  </si>
  <si>
    <t>SPECIAL CENSUS</t>
  </si>
  <si>
    <t>72-000-49-00-4910</t>
  </si>
  <si>
    <t>GC HOUSING RENTAL ASSISTANCE</t>
  </si>
  <si>
    <t>23-000-49-00-4951</t>
  </si>
  <si>
    <t>TRANSFER FROM WATER</t>
  </si>
  <si>
    <t>23-230-60-00-6084</t>
  </si>
  <si>
    <t>23-230-99-00-9951</t>
  </si>
  <si>
    <t>51-000-49-00-4923</t>
  </si>
  <si>
    <t>72-000-47-00-4722</t>
  </si>
  <si>
    <t>GC HOUSING (ANTHONY'S PLACE)</t>
  </si>
  <si>
    <t>PROPERTY ACQUISITION</t>
  </si>
  <si>
    <t>BUILDINGS &amp; STRUCTURES</t>
  </si>
  <si>
    <t>52-520-60-00-6066</t>
  </si>
  <si>
    <t>11-111-54-00-5462</t>
  </si>
  <si>
    <t>12-112-54-00-5462</t>
  </si>
  <si>
    <t>88-880-81-00-8000</t>
  </si>
  <si>
    <t>88-880-81-00-8050</t>
  </si>
  <si>
    <t>FACILITY MANAGEMENT SERVICES</t>
  </si>
  <si>
    <t>CATION EXCHANGE MEDIA REPLACEMENT</t>
  </si>
  <si>
    <t>RTE 71 SANITARY SEWER REPLACEMENT</t>
  </si>
  <si>
    <t>RTE 71 WATERMAIN REPLACEMENT</t>
  </si>
  <si>
    <t>01-640-54-00-5427</t>
  </si>
  <si>
    <t>01-640-54-00-5432</t>
  </si>
  <si>
    <t>72-720-60-00-6029</t>
  </si>
  <si>
    <t>CALEDONIA PARK</t>
  </si>
  <si>
    <t>72-000-47-00-4706</t>
  </si>
  <si>
    <t>CALEDONIA</t>
  </si>
  <si>
    <t>72-000-47-00-4723</t>
  </si>
  <si>
    <t>WINDETT RIDGE</t>
  </si>
  <si>
    <t>72-720-60-00-6069</t>
  </si>
  <si>
    <t>WINDETT RIDGE PARK</t>
  </si>
  <si>
    <t>51-510-60-00-6081</t>
  </si>
  <si>
    <t>23-230-60-00-6086</t>
  </si>
  <si>
    <t>KENNEDY ROAD IMPROVEMENTS</t>
  </si>
  <si>
    <t>51-510-54-00-5401</t>
  </si>
  <si>
    <t>ADMINISTRATIVE CHARGEBACK</t>
  </si>
  <si>
    <t>52-520-54-00-5401</t>
  </si>
  <si>
    <t>01-000-44-00-4415</t>
  </si>
  <si>
    <t>87-870-54-00-5401</t>
  </si>
  <si>
    <t>88-880-54-00-5401</t>
  </si>
  <si>
    <t>88-880-60-00-6011</t>
  </si>
  <si>
    <t>Rte 71 Water/Sewer Main Replacement</t>
  </si>
  <si>
    <t>79-795-54-00-5422</t>
  </si>
  <si>
    <t>Debt Service - 2016 Refunding Bond</t>
  </si>
  <si>
    <t>23-000-46-00-4608</t>
  </si>
  <si>
    <t>REIMB - KENNEDY ROAD IMPROVEMENTS</t>
  </si>
  <si>
    <t>CENTER &amp; COUNTRYSIDE IMPROVEMENTS</t>
  </si>
  <si>
    <t xml:space="preserve">UB COLLECTION FEES </t>
  </si>
  <si>
    <t>FNBO Loan - 102 E Van Emmon Building</t>
  </si>
  <si>
    <t>52-520-60-00-6060</t>
  </si>
  <si>
    <t xml:space="preserve">PROPERTY TAXES - LIBRARY OPS                   </t>
  </si>
  <si>
    <t>PROPERTY TAXES - DEBT SERVICE</t>
  </si>
  <si>
    <t>88-880-60-00-6045</t>
  </si>
  <si>
    <t>The table and graph below present the City's funds in aggregate, similar to that of a private business (for illustrative purposes only).  All budgeted funds are included except for the following:  Park &amp; Recreation Capital portion of Vehicle and Equipment (25); Library Operations (82); Library Capital (84); and Park &amp; Recreation (79).</t>
  </si>
  <si>
    <t>The table and graph below present the Library's funds in aggregate, similar to that of a private business (for illustrative purposes only).  All budgeted Library funds are included:  Library Operations (82); and Library Capital (84).</t>
  </si>
  <si>
    <t>The table and graph below present the Park &amp; Recreation funds in aggregate, similar to that of a private business (for illustrative purposes only).  All budgeted Park &amp; Recreation funds are included:  Parks &amp; Recreation (79); and the Parks &amp; Recreation Capital portion of Vehicle &amp; Equipment Fund (25).</t>
  </si>
  <si>
    <t>82-820-84-00-8000</t>
  </si>
  <si>
    <t>82-820-84-00-8050</t>
  </si>
  <si>
    <t>82-820-99-00-8000</t>
  </si>
  <si>
    <t>82-820-99-00-8050</t>
  </si>
  <si>
    <t>51-510-60-00-6011</t>
  </si>
  <si>
    <t>01-640-54-00-5423</t>
  </si>
  <si>
    <t>Downtown TIF II</t>
  </si>
  <si>
    <t>89-000-40-00-4000</t>
  </si>
  <si>
    <t>Downtown TIF Fund II (89)</t>
  </si>
  <si>
    <t>23-216-60-00-6020</t>
  </si>
  <si>
    <t>01-220-54-00-5422</t>
  </si>
  <si>
    <t>General Government Capital</t>
  </si>
  <si>
    <t>25-000-44-00-4419</t>
  </si>
  <si>
    <t>COMMUNITY DEVELOPMENT CHARGEBACK</t>
  </si>
  <si>
    <t>Fund Balance - General Government</t>
  </si>
  <si>
    <t>01-410-56-00-5618</t>
  </si>
  <si>
    <t>01-410-54-00-5483</t>
  </si>
  <si>
    <t>52-520-54-00-5483</t>
  </si>
  <si>
    <t>01-410-56-00-5665</t>
  </si>
  <si>
    <t>52-520-56-00-5665</t>
  </si>
  <si>
    <t>23-230-60-00-6019</t>
  </si>
  <si>
    <t>BRISTOL BAY ACCESS ROAD</t>
  </si>
  <si>
    <t>87-870-54-00-5425</t>
  </si>
  <si>
    <t>23-230-60-00-6021</t>
  </si>
  <si>
    <t>01-110-54-00-5424</t>
  </si>
  <si>
    <t>COMPUTER REPLACEMENT CHARGEBACK</t>
  </si>
  <si>
    <t>01-120-54-00-5424</t>
  </si>
  <si>
    <t>01-210-54-00-5424</t>
  </si>
  <si>
    <t>01-220-54-00-5424</t>
  </si>
  <si>
    <t>01-410-54-00-5424</t>
  </si>
  <si>
    <t>51-510-54-00-5424</t>
  </si>
  <si>
    <t>52-520-54-00-5424</t>
  </si>
  <si>
    <t>79-790-54-00-5424</t>
  </si>
  <si>
    <t>79-795-54-00-5424</t>
  </si>
  <si>
    <t>25-000-44-00-4428</t>
  </si>
  <si>
    <t>IDOR ADMINISTRATION FEE</t>
  </si>
  <si>
    <t>01-640-52-00-5214</t>
  </si>
  <si>
    <t>FICA CONTRIBUTION - SPECIAL CENSUS</t>
  </si>
  <si>
    <t>72-000-47-00-4707</t>
  </si>
  <si>
    <t>RIVER'S EDGE</t>
  </si>
  <si>
    <t>72-000-47-00-4709</t>
  </si>
  <si>
    <t>SALEK</t>
  </si>
  <si>
    <t>ASPHALT PATCHING</t>
  </si>
  <si>
    <t>23-000-48-00-4845</t>
  </si>
  <si>
    <t>23-000-46-00-4618</t>
  </si>
  <si>
    <t>REIMB - BRISTOL BAY ANNEX</t>
  </si>
  <si>
    <t>RTBR - Roads Only</t>
  </si>
  <si>
    <t>23-230-54-00-5497</t>
  </si>
  <si>
    <t>PROPERTY TAX PAYMENT</t>
  </si>
  <si>
    <t>23-230-60-00-6098</t>
  </si>
  <si>
    <t>BRISTOL BAY SUBDIVISION</t>
  </si>
  <si>
    <t>25-212-56-00-5635</t>
  </si>
  <si>
    <t>25-212-60-00-6070</t>
  </si>
  <si>
    <t>General Government Fund Balance</t>
  </si>
  <si>
    <t>General Government Capital Expenditures</t>
  </si>
  <si>
    <t>79-000-41-00-4175</t>
  </si>
  <si>
    <t>23-230-60-00-6023</t>
  </si>
  <si>
    <t>FOUNTAIN VILLAGE SUBDIVISION</t>
  </si>
  <si>
    <t>23-000-46-00-4621</t>
  </si>
  <si>
    <t>REIMB - FOUNTAIN VILLAGE</t>
  </si>
  <si>
    <t>23-230-56-00-5632</t>
  </si>
  <si>
    <t>52-520-60-00-6001</t>
  </si>
  <si>
    <t>SCADA SYSTEM</t>
  </si>
  <si>
    <t>72-720-60-00-6010</t>
  </si>
  <si>
    <t>PARK IMPROVEMENTS</t>
  </si>
  <si>
    <t>52-520-60-00-6070</t>
  </si>
  <si>
    <t>23-216-56-00-5626</t>
  </si>
  <si>
    <t>82-000-40-00-4083</t>
  </si>
  <si>
    <t xml:space="preserve">This fund was created in Fiscal Year 2014, consolidating the Police Capital, Public Works Capital and Park &amp; Recreation Capital funds.  The General Government function was added in Fiscal Year 2019 to account for administrative vehicle and City-wide computer purchases. This fund primarily derives its revenue from monies collected from building permits and development fees, in addition to functional chargebacks.  The revenue is primarily used to purchase vehicles and equipment for use in the operations of the Police, Public Works and Parks &amp; Recreation Departments.  </t>
  </si>
  <si>
    <t>Operational Fund Balance %</t>
  </si>
  <si>
    <t>Property Taxes (continued)</t>
  </si>
  <si>
    <t>82-820-56-00-5621</t>
  </si>
  <si>
    <t>CUSTODIAL SUPPLIES</t>
  </si>
  <si>
    <t>LIBRARY OPERATING SUPPLIES</t>
  </si>
  <si>
    <t>23-000-46-00-4624</t>
  </si>
  <si>
    <t>REIMB - WHISPERING MEADOWS</t>
  </si>
  <si>
    <t>23-230-60-00-6034</t>
  </si>
  <si>
    <t>WHISPERING MEADOWS SUBDIVISION</t>
  </si>
  <si>
    <t>01-640-99-00-9923</t>
  </si>
  <si>
    <t>51-510-60-00-6034</t>
  </si>
  <si>
    <t>52-520-60-00-6034</t>
  </si>
  <si>
    <t>01-000-45-00-4550</t>
  </si>
  <si>
    <t>GAIN ON INVESTMENT</t>
  </si>
  <si>
    <t xml:space="preserve">TRANSFER FROM GENERAL </t>
  </si>
  <si>
    <t>23-000-45-00-4550</t>
  </si>
  <si>
    <t>23-230-54-00-5462</t>
  </si>
  <si>
    <t>25-000-45-00-4550</t>
  </si>
  <si>
    <t>51-000-45-00-4550</t>
  </si>
  <si>
    <t>51-510-99-00-9923</t>
  </si>
  <si>
    <t>52-000-45-00-4550</t>
  </si>
  <si>
    <t>72-000-47-00-4724</t>
  </si>
  <si>
    <t>KENDALL MARKETPLACE</t>
  </si>
  <si>
    <t>82-000-45-00-4550</t>
  </si>
  <si>
    <t>SIDEWALK CONSTRUCTION SUPPLIES</t>
  </si>
  <si>
    <t>23-230-56-00-5637</t>
  </si>
  <si>
    <t>72-720-54-00-5485</t>
  </si>
  <si>
    <t>72-720-60-00-6047</t>
  </si>
  <si>
    <t>72-720-60-00-6049</t>
  </si>
  <si>
    <t>RAINTREE PARK C</t>
  </si>
  <si>
    <t>72-720-60-00-6014</t>
  </si>
  <si>
    <t>72-720-60-00-6040</t>
  </si>
  <si>
    <t>PRESTWICK</t>
  </si>
  <si>
    <t xml:space="preserve">GRANDE RESERVE PARK </t>
  </si>
  <si>
    <t>72-000-47-00-4725</t>
  </si>
  <si>
    <t>HEARTLAND MEADOWS</t>
  </si>
  <si>
    <t>72-000-47-00-4726</t>
  </si>
  <si>
    <t>KENDALLWOOD ESTATES</t>
  </si>
  <si>
    <t>72-000-47-00-4702</t>
  </si>
  <si>
    <t>WHISPERING MEADOWS</t>
  </si>
  <si>
    <t>23-216-60-00-6013</t>
  </si>
  <si>
    <t>BEECHER CENTER</t>
  </si>
  <si>
    <t>25-225-54-00-5495</t>
  </si>
  <si>
    <t>25-000-42-00-4217</t>
  </si>
  <si>
    <t>WEATHER WARNING SIREN FEES</t>
  </si>
  <si>
    <t>84-840-60-00-6020</t>
  </si>
  <si>
    <t>72-720-60-00-6013</t>
  </si>
  <si>
    <t>BEECHER CENTER PARK</t>
  </si>
  <si>
    <t xml:space="preserve">KENNEDY ROAD BIKE TRAIL </t>
  </si>
  <si>
    <t>52-520-50-00-5015</t>
  </si>
  <si>
    <t>88-000-49-00-4905</t>
  </si>
  <si>
    <t>LOAN PROCEEDS</t>
  </si>
  <si>
    <t>51-510-60-00-6015</t>
  </si>
  <si>
    <t>WATER TOWER PAINTING</t>
  </si>
  <si>
    <t>23-230-60-00-6012</t>
  </si>
  <si>
    <t>MILL ROAD IMPROVEMENTS</t>
  </si>
  <si>
    <t>23-000-46-00-4612</t>
  </si>
  <si>
    <t>REIMB - MILL ROAD IMPROVEMENTS</t>
  </si>
  <si>
    <t>15-155-56-00-5632</t>
  </si>
  <si>
    <t>82-820-56-00-5635</t>
  </si>
  <si>
    <t>ROUTE 71 (RTE 47 / RTE 126) PROJECT</t>
  </si>
  <si>
    <t>72-000-48-00-4850</t>
  </si>
  <si>
    <t>SALT &amp; CALCIUM CHLORIDE</t>
  </si>
  <si>
    <t>79-795-54-00-5410</t>
  </si>
  <si>
    <t>01-640-54-00-5462</t>
  </si>
  <si>
    <t>88-880-54-00-5470</t>
  </si>
  <si>
    <t>FACADE REHAB PROGRAM</t>
  </si>
  <si>
    <t>89-890-54-00-5470</t>
  </si>
  <si>
    <t>88-880-60-00-6015</t>
  </si>
  <si>
    <t>DOWNTOWN HILL</t>
  </si>
  <si>
    <t>Whispering Meadows</t>
  </si>
  <si>
    <t>Mill Road</t>
  </si>
  <si>
    <t>Water Tower Painting</t>
  </si>
  <si>
    <t>Total City Debt Service Payments</t>
  </si>
  <si>
    <t>Cation Exchange Media Repl</t>
  </si>
  <si>
    <t xml:space="preserve">The Downtown TIF II was created in 2018, in order to help promote downtown redevelopment and support the existing Downtown TIF.  </t>
  </si>
  <si>
    <t>Fiscal Years 2018 - 2025</t>
  </si>
  <si>
    <t>Fiscal Year 2021</t>
  </si>
  <si>
    <t>Fiscal Year 2021 Budget</t>
  </si>
  <si>
    <t>15-000-46-00-4690</t>
  </si>
  <si>
    <t xml:space="preserve">Total City </t>
  </si>
  <si>
    <t>MATERIALS STORAGE BUILDING</t>
  </si>
  <si>
    <t>23-216-60-00-6003</t>
  </si>
  <si>
    <t>25-225-60-00-6020</t>
  </si>
  <si>
    <t>BUILDING &amp; STRUCTURES</t>
  </si>
  <si>
    <t>BALLISTIC VESTS</t>
  </si>
  <si>
    <t>ROUTE 47 (RTE 30 / WATER PARK WAY)</t>
  </si>
  <si>
    <t>LENNAR - RAINTREE SEWER RECAPTURE</t>
  </si>
  <si>
    <t>25-225-60-00-6010</t>
  </si>
  <si>
    <t>MISCELLANEOUS REIMB - PARK CAPITAL</t>
  </si>
  <si>
    <t>89-890-54-00-5425</t>
  </si>
  <si>
    <t>89-890-54-00-5462</t>
  </si>
  <si>
    <t>25-000-49-00-4906</t>
  </si>
  <si>
    <t>LOAN ISSUANCE</t>
  </si>
  <si>
    <t>25-215-99-00-9960</t>
  </si>
  <si>
    <t>PAYMENT TO ESCROW AGENT</t>
  </si>
  <si>
    <t>25-225-99-00-9960</t>
  </si>
  <si>
    <t>23-230-60-00-6063</t>
  </si>
  <si>
    <t>72-000-47-00-4701</t>
  </si>
  <si>
    <t>WHITE OAK</t>
  </si>
  <si>
    <t>23-230-60-00-6041</t>
  </si>
  <si>
    <t>SIDEWALK REPLACEMENT PROGRAM</t>
  </si>
  <si>
    <t>PAVEMENT STRIPING PROGRAM</t>
  </si>
  <si>
    <t>25-000-49-00-4910</t>
  </si>
  <si>
    <t>51-000-49-00-4910</t>
  </si>
  <si>
    <t>SALE OF CAPITAL ASSETS - GEN GOV</t>
  </si>
  <si>
    <t>23-230-60-00-6036</t>
  </si>
  <si>
    <t>RAINTREE VILLAGE IMPROVEMENTS</t>
  </si>
  <si>
    <t>23-000-46-00-4636</t>
  </si>
  <si>
    <t>REIMB - RAINTREE VILLAGE</t>
  </si>
  <si>
    <t>25-000-46-00-4692</t>
  </si>
  <si>
    <t>REBUILD ILLINOIS</t>
  </si>
  <si>
    <t>15-000-41-00-4115</t>
  </si>
  <si>
    <t>23-230-56-00-5619</t>
  </si>
  <si>
    <t>23-230-54-00-5482</t>
  </si>
  <si>
    <t>p</t>
  </si>
  <si>
    <t>23-230-56-00-5642</t>
  </si>
  <si>
    <t>CANNABIS EXCISE TAX</t>
  </si>
  <si>
    <t>01-000-41-00-4106</t>
  </si>
  <si>
    <t>01-220-54-00-5490</t>
  </si>
  <si>
    <t>SALARIES - COMMAND STAFF</t>
  </si>
  <si>
    <t>CONTINGENCY</t>
  </si>
  <si>
    <t>01-640-70-00-7799</t>
  </si>
  <si>
    <t>Contingency</t>
  </si>
  <si>
    <t>STREET LIGHTING &amp; OTHER SUPPLIES</t>
  </si>
  <si>
    <t>79-790-56-00-5646</t>
  </si>
  <si>
    <t>ATHLETIC FIELDS &amp; EQUIPMENT</t>
  </si>
  <si>
    <t>CIMARRON RIDGE</t>
  </si>
  <si>
    <t>FOX HIGHLANDS</t>
  </si>
  <si>
    <t>72-000-47-00-4711</t>
  </si>
  <si>
    <t>72-000-47-00-4727</t>
  </si>
  <si>
    <t>25-225-60-00-6013</t>
  </si>
  <si>
    <t>PAVILLION ROAD STREAMBANK STABILIZATION</t>
  </si>
  <si>
    <t xml:space="preserve">The Administrative Services Department accounts for General Fund expenditures that are shared by all departments and cannot be easily classified in one department or the other.  These expenditures include such items as tax rebates, shared services, information technology, bad debt, engineering services, legal expenditures and interfund transfers. </t>
  </si>
  <si>
    <t>15-155-60-00-6028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</si>
</sst>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1" formatCode="_(* #,##0_);_(* \(#,##0\);_(* &quot;-&quot;_);_(@_)"/>
    <numFmt numFmtId="43" formatCode="_(* #,##0.00_);_(* \(#,##0.00\);_(* &quot;-&quot;??_);_(@_)"/>
    <numFmt numFmtId="164" formatCode="_(* #,##0_);_(* \(#,##0\);_(* &quot;-&quot;??_);_(@_)"/>
    <numFmt numFmtId="165" formatCode="&quot;$&quot;#,##0.00"/>
    <numFmt numFmtId="166" formatCode="0.0%"/>
    <numFmt numFmtId="167" formatCode="_(* #,##0.00_);_(* \(#,##0.00\);_(* &quot;-&quot;_);_(@_)"/>
    <numFmt numFmtId="168" formatCode="_(* #,##0.00000_);_(* \(#,##0.00000\);_(* &quot;-&quot;_);_(@_)"/>
  </numFmts>
  <fonts count="52">
    <font>
      <sz val="10"/>
      <color indexed="8"/>
      <name val="ARIAL"/>
      <charset val="1"/>
    </font>
    <font>
      <sz val="10"/>
      <color indexed="8"/>
      <name val="Arial"/>
      <family val="2"/>
    </font>
    <font>
      <sz val="11"/>
      <name val="Times New Roman"/>
      <family val="1"/>
    </font>
    <font>
      <b/>
      <sz val="11"/>
      <name val="Times New Roman"/>
      <family val="1"/>
    </font>
    <font>
      <b/>
      <u/>
      <sz val="9"/>
      <name val="Univers (WN)"/>
    </font>
    <font>
      <sz val="8"/>
      <name val="Univers (WN)"/>
    </font>
    <font>
      <sz val="11"/>
      <color indexed="8"/>
      <name val="Times New Roman"/>
      <family val="1"/>
    </font>
    <font>
      <b/>
      <sz val="11"/>
      <color indexed="8"/>
      <name val="Times New Roman"/>
      <family val="1"/>
    </font>
    <font>
      <b/>
      <sz val="11"/>
      <color indexed="18"/>
      <name val="Times New Roman"/>
      <family val="1"/>
    </font>
    <font>
      <b/>
      <i/>
      <sz val="11"/>
      <color indexed="8"/>
      <name val="Times New Roman"/>
      <family val="1"/>
    </font>
    <font>
      <i/>
      <sz val="11"/>
      <color indexed="8"/>
      <name val="Times New Roman"/>
      <family val="1"/>
    </font>
    <font>
      <sz val="10"/>
      <color indexed="8"/>
      <name val="Arial"/>
      <family val="2"/>
    </font>
    <font>
      <b/>
      <u/>
      <sz val="12"/>
      <color indexed="8"/>
      <name val="Times New Roman"/>
      <family val="1"/>
    </font>
    <font>
      <b/>
      <u/>
      <sz val="11"/>
      <color indexed="8"/>
      <name val="Times New Roman"/>
      <family val="1"/>
    </font>
    <font>
      <b/>
      <sz val="10"/>
      <color indexed="8"/>
      <name val="Arial"/>
      <family val="2"/>
    </font>
    <font>
      <u/>
      <sz val="11"/>
      <color indexed="8"/>
      <name val="Times New Roman"/>
      <family val="1"/>
    </font>
    <font>
      <u val="singleAccounting"/>
      <sz val="11"/>
      <name val="Times New Roman"/>
      <family val="1"/>
    </font>
    <font>
      <u val="singleAccounting"/>
      <sz val="11"/>
      <color indexed="8"/>
      <name val="Times New Roman"/>
      <family val="1"/>
    </font>
    <font>
      <i/>
      <sz val="11"/>
      <name val="Times New Roman"/>
      <family val="1"/>
    </font>
    <font>
      <b/>
      <sz val="14"/>
      <name val="Times New Roman"/>
      <family val="1"/>
    </font>
    <font>
      <sz val="14"/>
      <name val="Times New Roman"/>
      <family val="1"/>
    </font>
    <font>
      <sz val="8"/>
      <name val="Times New Roman"/>
      <family val="1"/>
    </font>
    <font>
      <b/>
      <u/>
      <sz val="11"/>
      <name val="Times New Roman"/>
      <family val="1"/>
    </font>
    <font>
      <b/>
      <sz val="18"/>
      <name val="Times New Roman"/>
      <family val="1"/>
    </font>
    <font>
      <u/>
      <sz val="11"/>
      <name val="Times New Roman"/>
      <family val="1"/>
    </font>
    <font>
      <sz val="7"/>
      <name val="Univers (WN)"/>
    </font>
    <font>
      <b/>
      <i/>
      <u/>
      <sz val="7"/>
      <name val="Univers (WN)"/>
    </font>
    <font>
      <sz val="10"/>
      <name val="Times New Roman"/>
      <family val="1"/>
    </font>
    <font>
      <b/>
      <u val="singleAccounting"/>
      <sz val="11"/>
      <color indexed="8"/>
      <name val="Times New Roman"/>
      <family val="1"/>
    </font>
    <font>
      <b/>
      <i/>
      <u val="singleAccounting"/>
      <sz val="11"/>
      <color indexed="8"/>
      <name val="Times New Roman"/>
      <family val="1"/>
    </font>
    <font>
      <b/>
      <i/>
      <sz val="11"/>
      <name val="Times New Roman"/>
      <family val="1"/>
    </font>
    <font>
      <i/>
      <u/>
      <sz val="11"/>
      <color indexed="8"/>
      <name val="Times New Roman"/>
      <family val="1"/>
    </font>
    <font>
      <b/>
      <i/>
      <u/>
      <sz val="11"/>
      <color indexed="8"/>
      <name val="Times New Roman"/>
      <family val="1"/>
    </font>
    <font>
      <sz val="10"/>
      <name val="Arial Black"/>
      <family val="2"/>
    </font>
    <font>
      <sz val="14"/>
      <color indexed="8"/>
      <name val="Times New Roman"/>
      <family val="1"/>
    </font>
    <font>
      <b/>
      <u/>
      <sz val="14"/>
      <color indexed="8"/>
      <name val="Times New Roman"/>
      <family val="1"/>
    </font>
    <font>
      <sz val="16"/>
      <color indexed="8"/>
      <name val="Times New Roman"/>
      <family val="1"/>
    </font>
    <font>
      <b/>
      <u/>
      <sz val="16"/>
      <color indexed="8"/>
      <name val="Times New Roman"/>
      <family val="1"/>
    </font>
    <font>
      <i/>
      <u/>
      <sz val="11"/>
      <name val="Times New Roman"/>
      <family val="1"/>
    </font>
    <font>
      <b/>
      <sz val="9"/>
      <color indexed="8"/>
      <name val="Times New Roman"/>
      <family val="1"/>
    </font>
    <font>
      <b/>
      <u/>
      <sz val="11"/>
      <color theme="0"/>
      <name val="Times New Roman"/>
      <family val="1"/>
    </font>
    <font>
      <sz val="11"/>
      <color theme="0"/>
      <name val="Times New Roman"/>
      <family val="1"/>
    </font>
    <font>
      <b/>
      <sz val="11"/>
      <color theme="0"/>
      <name val="Times New Roman"/>
      <family val="1"/>
    </font>
    <font>
      <i/>
      <sz val="11"/>
      <color theme="0"/>
      <name val="Times New Roman"/>
      <family val="1"/>
    </font>
    <font>
      <b/>
      <i/>
      <sz val="11"/>
      <color theme="0"/>
      <name val="Times New Roman"/>
      <family val="1"/>
    </font>
    <font>
      <sz val="11"/>
      <color rgb="FFFF0000"/>
      <name val="Times New Roman"/>
      <family val="1"/>
    </font>
    <font>
      <sz val="11"/>
      <color rgb="FF000000"/>
      <name val="Times New Roman"/>
      <family val="1"/>
    </font>
    <font>
      <sz val="28"/>
      <color theme="0"/>
      <name val="Times New Roman"/>
      <family val="1"/>
    </font>
    <font>
      <b/>
      <sz val="12"/>
      <color theme="0"/>
      <name val="Times New Roman"/>
      <family val="1"/>
    </font>
    <font>
      <i/>
      <u/>
      <sz val="9"/>
      <color indexed="8"/>
      <name val="Times New Roman"/>
      <family val="1"/>
    </font>
    <font>
      <sz val="8"/>
      <name val="Arial"/>
      <family val="2"/>
    </font>
    <font>
      <sz val="12"/>
      <name val="Times New Roman"/>
      <family val="1"/>
    </font>
  </fonts>
  <fills count="8">
    <fill>
      <patternFill patternType="none"/>
    </fill>
    <fill>
      <patternFill patternType="gray125"/>
    </fill>
    <fill>
      <patternFill patternType="lightGray"/>
    </fill>
    <fill>
      <patternFill patternType="solid">
        <fgColor indexed="9"/>
        <bgColor indexed="64"/>
      </patternFill>
    </fill>
    <fill>
      <patternFill patternType="solid">
        <fgColor indexed="6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s>
  <borders count="6">
    <border>
      <left/>
      <right/>
      <top/>
      <bottom/>
      <diagonal/>
    </border>
    <border>
      <left/>
      <right/>
      <top/>
      <bottom style="medium">
        <color indexed="64"/>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medium">
        <color indexed="64"/>
      </bottom>
      <diagonal/>
    </border>
  </borders>
  <cellStyleXfs count="5">
    <xf numFmtId="0" fontId="0" fillId="0" borderId="0">
      <alignment vertical="top"/>
    </xf>
    <xf numFmtId="0" fontId="4" fillId="0" borderId="0">
      <alignment horizontal="center"/>
    </xf>
    <xf numFmtId="43" fontId="1" fillId="0" borderId="0" applyFont="0" applyFill="0" applyBorder="0" applyAlignment="0" applyProtection="0"/>
    <xf numFmtId="9" fontId="11" fillId="0" borderId="0" applyFont="0" applyFill="0" applyBorder="0" applyAlignment="0" applyProtection="0"/>
    <xf numFmtId="37" fontId="5" fillId="2" borderId="0"/>
  </cellStyleXfs>
  <cellXfs count="431">
    <xf numFmtId="0" fontId="0" fillId="0" borderId="0" xfId="0">
      <alignment vertical="top"/>
    </xf>
    <xf numFmtId="0" fontId="2" fillId="0" borderId="0" xfId="0" applyFont="1" applyAlignment="1">
      <alignment vertical="center"/>
    </xf>
    <xf numFmtId="164" fontId="2" fillId="0" borderId="0" xfId="2" applyNumberFormat="1" applyFont="1" applyAlignment="1">
      <alignment vertical="center"/>
    </xf>
    <xf numFmtId="164" fontId="3" fillId="0" borderId="0" xfId="2" applyNumberFormat="1" applyFont="1" applyAlignment="1">
      <alignment vertical="center"/>
    </xf>
    <xf numFmtId="0" fontId="2" fillId="0" borderId="0" xfId="0" applyFont="1" applyAlignment="1">
      <alignment horizontal="left" vertical="center"/>
    </xf>
    <xf numFmtId="41" fontId="2" fillId="0" borderId="0" xfId="0" applyNumberFormat="1" applyFont="1" applyAlignment="1">
      <alignment vertical="center"/>
    </xf>
    <xf numFmtId="0" fontId="3" fillId="0" borderId="0" xfId="0" applyFont="1" applyAlignment="1">
      <alignment vertical="center"/>
    </xf>
    <xf numFmtId="164" fontId="16" fillId="0" borderId="0" xfId="2" applyNumberFormat="1" applyFont="1" applyAlignment="1">
      <alignment vertical="center"/>
    </xf>
    <xf numFmtId="0" fontId="18" fillId="0" borderId="0" xfId="0" applyFont="1" applyAlignment="1">
      <alignment vertical="center"/>
    </xf>
    <xf numFmtId="0" fontId="2" fillId="0" borderId="0" xfId="0" applyFont="1" applyAlignment="1"/>
    <xf numFmtId="0" fontId="2" fillId="0" borderId="0" xfId="0" applyFont="1" applyAlignment="1">
      <alignment horizontal="center"/>
    </xf>
    <xf numFmtId="0" fontId="2" fillId="0" borderId="0" xfId="0" applyFont="1" applyAlignment="1">
      <alignment horizontal="left" indent="1"/>
    </xf>
    <xf numFmtId="0" fontId="3" fillId="0" borderId="0" xfId="0" applyFont="1" applyAlignment="1">
      <alignment horizontal="left" indent="1"/>
    </xf>
    <xf numFmtId="0" fontId="3" fillId="0" borderId="0" xfId="1" applyFont="1" applyAlignment="1"/>
    <xf numFmtId="0" fontId="2" fillId="0" borderId="0" xfId="0" applyFont="1" applyAlignment="1">
      <alignment horizontal="left"/>
    </xf>
    <xf numFmtId="164" fontId="2" fillId="0" borderId="0" xfId="2" applyNumberFormat="1" applyFont="1"/>
    <xf numFmtId="164" fontId="2" fillId="0" borderId="0" xfId="2" applyNumberFormat="1" applyFont="1" applyAlignment="1">
      <alignment vertical="center" wrapText="1"/>
    </xf>
    <xf numFmtId="164" fontId="2" fillId="0" borderId="0" xfId="2" applyNumberFormat="1" applyFont="1" applyAlignment="1">
      <alignment horizontal="center"/>
    </xf>
    <xf numFmtId="164" fontId="0" fillId="0" borderId="0" xfId="2" applyNumberFormat="1" applyFont="1" applyAlignment="1">
      <alignment vertical="top"/>
    </xf>
    <xf numFmtId="0" fontId="2" fillId="0" borderId="0" xfId="0" applyFont="1" applyAlignment="1">
      <alignment vertical="center" wrapText="1"/>
    </xf>
    <xf numFmtId="164" fontId="2" fillId="3" borderId="0" xfId="2" applyNumberFormat="1" applyFont="1" applyFill="1" applyAlignment="1">
      <alignment horizontal="center"/>
    </xf>
    <xf numFmtId="0" fontId="3" fillId="0" borderId="0" xfId="0" applyFont="1" applyAlignment="1">
      <alignment horizontal="left"/>
    </xf>
    <xf numFmtId="0" fontId="2" fillId="0" borderId="0" xfId="1" applyFont="1" applyAlignment="1">
      <alignment horizontal="left" indent="1"/>
    </xf>
    <xf numFmtId="0" fontId="19" fillId="0" borderId="0" xfId="0" applyFont="1" applyAlignment="1">
      <alignment horizontal="center" wrapText="1"/>
    </xf>
    <xf numFmtId="0" fontId="2" fillId="0" borderId="0" xfId="0" applyFont="1" applyAlignment="1">
      <alignment horizontal="left" vertical="center" wrapText="1" indent="2"/>
    </xf>
    <xf numFmtId="0" fontId="2" fillId="0" borderId="1" xfId="0" applyFont="1" applyBorder="1" applyAlignment="1">
      <alignment horizontal="center"/>
    </xf>
    <xf numFmtId="0" fontId="2" fillId="0" borderId="2" xfId="0" applyFont="1" applyBorder="1" applyAlignment="1">
      <alignment horizontal="left" indent="1"/>
    </xf>
    <xf numFmtId="0" fontId="2" fillId="0" borderId="0" xfId="0" applyFont="1" applyAlignment="1">
      <alignment horizontal="left" vertical="center" wrapText="1"/>
    </xf>
    <xf numFmtId="0" fontId="0" fillId="0" borderId="0" xfId="0" applyAlignment="1">
      <alignment horizontal="left"/>
    </xf>
    <xf numFmtId="0" fontId="2" fillId="0" borderId="0" xfId="0" applyFont="1" applyAlignment="1">
      <alignment horizontal="left" vertical="center" indent="2"/>
    </xf>
    <xf numFmtId="0" fontId="2" fillId="0" borderId="0" xfId="0" applyFont="1">
      <alignment vertical="top"/>
    </xf>
    <xf numFmtId="0" fontId="0" fillId="0" borderId="0" xfId="0" applyAlignment="1">
      <alignment wrapText="1"/>
    </xf>
    <xf numFmtId="0" fontId="22" fillId="0" borderId="0" xfId="0" applyFont="1" applyAlignment="1">
      <alignment vertical="center"/>
    </xf>
    <xf numFmtId="164" fontId="19" fillId="0" borderId="0" xfId="2" applyNumberFormat="1" applyFont="1" applyAlignment="1">
      <alignment horizontal="center" wrapText="1"/>
    </xf>
    <xf numFmtId="164" fontId="20" fillId="0" borderId="0" xfId="2" applyNumberFormat="1" applyFont="1" applyAlignment="1">
      <alignment horizontal="center" wrapText="1"/>
    </xf>
    <xf numFmtId="164" fontId="2" fillId="0" borderId="0" xfId="2" applyNumberFormat="1" applyFont="1" applyAlignment="1">
      <alignment horizontal="left" vertical="center" wrapText="1" indent="2"/>
    </xf>
    <xf numFmtId="164" fontId="2" fillId="0" borderId="0" xfId="2" applyNumberFormat="1" applyFont="1" applyAlignment="1">
      <alignment horizontal="left" vertical="center" wrapText="1"/>
    </xf>
    <xf numFmtId="164" fontId="0" fillId="0" borderId="0" xfId="2" applyNumberFormat="1" applyFont="1" applyAlignment="1">
      <alignment horizontal="left"/>
    </xf>
    <xf numFmtId="164" fontId="2" fillId="0" borderId="0" xfId="2" applyNumberFormat="1" applyFont="1" applyAlignment="1">
      <alignment horizontal="left" vertical="center" indent="2"/>
    </xf>
    <xf numFmtId="164" fontId="21" fillId="0" borderId="0" xfId="2" applyNumberFormat="1" applyFont="1" applyAlignment="1">
      <alignment horizontal="left" vertical="center" indent="2"/>
    </xf>
    <xf numFmtId="164" fontId="2" fillId="0" borderId="0" xfId="2" applyNumberFormat="1" applyFont="1" applyAlignment="1">
      <alignment vertical="top"/>
    </xf>
    <xf numFmtId="164" fontId="0" fillId="0" borderId="0" xfId="2" applyNumberFormat="1" applyFont="1" applyAlignment="1">
      <alignment wrapText="1"/>
    </xf>
    <xf numFmtId="0" fontId="20"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24" fillId="0" borderId="0" xfId="0" applyFont="1" applyAlignment="1">
      <alignment vertical="center"/>
    </xf>
    <xf numFmtId="0" fontId="3" fillId="0" borderId="3" xfId="0" applyFont="1" applyBorder="1" applyAlignment="1">
      <alignment vertical="center"/>
    </xf>
    <xf numFmtId="164" fontId="3" fillId="0" borderId="3" xfId="2" applyNumberFormat="1" applyFont="1" applyBorder="1" applyAlignment="1">
      <alignment vertical="center"/>
    </xf>
    <xf numFmtId="37" fontId="2" fillId="0" borderId="0" xfId="0" applyNumberFormat="1" applyFont="1" applyAlignment="1">
      <alignment vertical="center"/>
    </xf>
    <xf numFmtId="37" fontId="2" fillId="0" borderId="1" xfId="4" applyFont="1" applyFill="1" applyBorder="1" applyAlignment="1">
      <alignment horizontal="center" vertical="center"/>
    </xf>
    <xf numFmtId="37" fontId="2" fillId="0" borderId="0" xfId="4" applyFont="1" applyFill="1" applyAlignment="1">
      <alignment horizontal="center" vertical="center"/>
    </xf>
    <xf numFmtId="164" fontId="2" fillId="0" borderId="0" xfId="2" applyNumberFormat="1" applyFont="1" applyAlignment="1">
      <alignment horizontal="center" vertical="center"/>
    </xf>
    <xf numFmtId="10" fontId="2" fillId="0" borderId="0" xfId="3" applyNumberFormat="1" applyFont="1" applyAlignment="1">
      <alignment vertical="center"/>
    </xf>
    <xf numFmtId="14" fontId="2" fillId="0" borderId="0" xfId="0" applyNumberFormat="1" applyFont="1" applyAlignment="1">
      <alignment horizontal="center"/>
    </xf>
    <xf numFmtId="37" fontId="2" fillId="0" borderId="1" xfId="4" applyFont="1" applyFill="1" applyBorder="1" applyAlignment="1">
      <alignment horizontal="center"/>
    </xf>
    <xf numFmtId="37" fontId="2" fillId="0" borderId="0" xfId="4" applyFont="1" applyFill="1" applyAlignment="1">
      <alignment horizontal="center"/>
    </xf>
    <xf numFmtId="164" fontId="18" fillId="0" borderId="0" xfId="2" applyNumberFormat="1" applyFont="1" applyAlignment="1">
      <alignment vertical="center"/>
    </xf>
    <xf numFmtId="0" fontId="3" fillId="4" borderId="3" xfId="0" applyFont="1" applyFill="1" applyBorder="1" applyAlignment="1">
      <alignment vertical="center"/>
    </xf>
    <xf numFmtId="41" fontId="3" fillId="4" borderId="3" xfId="0" applyNumberFormat="1" applyFont="1" applyFill="1" applyBorder="1" applyAlignment="1">
      <alignment vertical="center"/>
    </xf>
    <xf numFmtId="164" fontId="3" fillId="4" borderId="3" xfId="2" applyNumberFormat="1" applyFont="1" applyFill="1" applyBorder="1" applyAlignment="1">
      <alignment vertical="center"/>
    </xf>
    <xf numFmtId="37" fontId="2" fillId="0" borderId="0" xfId="0" applyNumberFormat="1" applyFont="1" applyAlignment="1"/>
    <xf numFmtId="0" fontId="25" fillId="0" borderId="0" xfId="0" applyFont="1" applyAlignment="1"/>
    <xf numFmtId="0" fontId="26" fillId="0" borderId="0" xfId="0" applyFont="1" applyAlignment="1"/>
    <xf numFmtId="0" fontId="19" fillId="0" borderId="0" xfId="0" applyFont="1" applyAlignment="1">
      <alignment horizontal="center"/>
    </xf>
    <xf numFmtId="0" fontId="24" fillId="0" borderId="0" xfId="0" applyFont="1" applyAlignment="1">
      <alignment horizontal="left"/>
    </xf>
    <xf numFmtId="164" fontId="2" fillId="0" borderId="2" xfId="2" applyNumberFormat="1" applyFont="1" applyBorder="1" applyAlignment="1">
      <alignment vertical="center"/>
    </xf>
    <xf numFmtId="0" fontId="27" fillId="0" borderId="0" xfId="0" applyFont="1" applyAlignment="1">
      <alignment horizontal="center"/>
    </xf>
    <xf numFmtId="0" fontId="27" fillId="0" borderId="0" xfId="0" applyFont="1" applyAlignment="1">
      <alignment vertical="center"/>
    </xf>
    <xf numFmtId="0" fontId="3" fillId="0" borderId="0" xfId="0" applyFont="1" applyAlignment="1"/>
    <xf numFmtId="0" fontId="3" fillId="0" borderId="4" xfId="0" applyFont="1" applyBorder="1" applyAlignment="1">
      <alignment horizontal="left" indent="1"/>
    </xf>
    <xf numFmtId="0" fontId="14" fillId="0" borderId="0" xfId="0" applyFont="1">
      <alignment vertical="top"/>
    </xf>
    <xf numFmtId="0" fontId="3" fillId="0" borderId="3" xfId="0" applyFont="1" applyBorder="1" applyAlignment="1">
      <alignment horizontal="left" indent="1"/>
    </xf>
    <xf numFmtId="0" fontId="3" fillId="0" borderId="3" xfId="0" applyFont="1" applyBorder="1" applyAlignment="1">
      <alignment horizontal="left" indent="1" shrinkToFit="1"/>
    </xf>
    <xf numFmtId="0" fontId="33" fillId="0" borderId="0" xfId="0" applyFont="1" applyAlignment="1"/>
    <xf numFmtId="0" fontId="33" fillId="0" borderId="0" xfId="0" applyFont="1" applyAlignment="1">
      <alignment horizontal="center"/>
    </xf>
    <xf numFmtId="37" fontId="18" fillId="0" borderId="0" xfId="0" applyNumberFormat="1" applyFont="1" applyAlignment="1">
      <alignment vertical="center"/>
    </xf>
    <xf numFmtId="0" fontId="18" fillId="0" borderId="0" xfId="0" applyFont="1" applyAlignment="1">
      <alignment horizontal="center" vertical="center"/>
    </xf>
    <xf numFmtId="164" fontId="3" fillId="0" borderId="0" xfId="2" applyNumberFormat="1" applyFont="1"/>
    <xf numFmtId="164" fontId="3" fillId="0" borderId="5" xfId="2" applyNumberFormat="1" applyFont="1" applyBorder="1" applyAlignment="1">
      <alignmen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0" xfId="1" applyFont="1" applyAlignment="1">
      <alignment vertical="center"/>
    </xf>
    <xf numFmtId="10" fontId="18" fillId="0" borderId="0" xfId="3" applyNumberFormat="1" applyFont="1" applyAlignment="1">
      <alignment vertical="center"/>
    </xf>
    <xf numFmtId="0" fontId="2" fillId="0" borderId="2" xfId="1" applyFont="1" applyBorder="1" applyAlignment="1">
      <alignment vertical="center"/>
    </xf>
    <xf numFmtId="0" fontId="18" fillId="0" borderId="0" xfId="1" applyFont="1" applyAlignment="1">
      <alignment vertical="center"/>
    </xf>
    <xf numFmtId="164" fontId="18" fillId="0" borderId="5" xfId="2" applyNumberFormat="1" applyFont="1" applyBorder="1" applyAlignment="1">
      <alignment vertical="center"/>
    </xf>
    <xf numFmtId="166" fontId="2" fillId="0" borderId="0" xfId="3" applyNumberFormat="1" applyFont="1" applyAlignment="1">
      <alignment vertical="center"/>
    </xf>
    <xf numFmtId="0" fontId="7" fillId="0" borderId="0" xfId="0" applyFont="1" applyAlignment="1" applyProtection="1">
      <alignment vertical="center"/>
      <protection locked="0"/>
    </xf>
    <xf numFmtId="0" fontId="6" fillId="0" borderId="0" xfId="0" applyFont="1" applyAlignment="1" applyProtection="1">
      <alignment vertical="center"/>
      <protection locked="0"/>
    </xf>
    <xf numFmtId="0" fontId="7" fillId="0" borderId="0" xfId="0" applyFont="1" applyAlignment="1" applyProtection="1">
      <alignment horizontal="left" vertical="center" wrapText="1"/>
      <protection locked="0"/>
    </xf>
    <xf numFmtId="0" fontId="6" fillId="0" borderId="0" xfId="0" applyFont="1" applyAlignment="1">
      <alignment vertical="center"/>
    </xf>
    <xf numFmtId="0" fontId="7" fillId="0" borderId="0" xfId="0" applyFont="1" applyAlignment="1">
      <alignment horizontal="left" vertical="center" wrapText="1"/>
    </xf>
    <xf numFmtId="0" fontId="6" fillId="5" borderId="0" xfId="0" applyFont="1" applyFill="1" applyAlignment="1">
      <alignment vertical="center"/>
    </xf>
    <xf numFmtId="0" fontId="32" fillId="0" borderId="0" xfId="0" applyFont="1" applyAlignment="1">
      <alignment vertical="center"/>
    </xf>
    <xf numFmtId="10" fontId="10" fillId="0" borderId="0" xfId="3" applyNumberFormat="1" applyFont="1" applyAlignment="1">
      <alignment vertical="center"/>
    </xf>
    <xf numFmtId="0" fontId="12" fillId="0" borderId="0" xfId="0" applyFont="1" applyAlignment="1">
      <alignment horizontal="left" vertical="center"/>
    </xf>
    <xf numFmtId="0" fontId="6" fillId="0" borderId="0" xfId="0" applyFont="1" applyAlignment="1">
      <alignment horizontal="left" vertical="center"/>
    </xf>
    <xf numFmtId="0" fontId="2" fillId="0" borderId="0" xfId="0" applyFont="1" applyAlignment="1">
      <alignment vertical="center" readingOrder="1"/>
    </xf>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8" fontId="7" fillId="0" borderId="0" xfId="0" applyNumberFormat="1" applyFont="1" applyAlignment="1">
      <alignment vertical="center"/>
    </xf>
    <xf numFmtId="165" fontId="7" fillId="0" borderId="0" xfId="0" applyNumberFormat="1" applyFont="1" applyAlignment="1">
      <alignment vertical="center"/>
    </xf>
    <xf numFmtId="164" fontId="7" fillId="0" borderId="0" xfId="2" applyNumberFormat="1" applyFont="1" applyAlignment="1">
      <alignment vertical="center"/>
    </xf>
    <xf numFmtId="10" fontId="7" fillId="0" borderId="0" xfId="3" applyNumberFormat="1" applyFont="1" applyAlignment="1">
      <alignment vertical="center"/>
    </xf>
    <xf numFmtId="0" fontId="12" fillId="0" borderId="0" xfId="0" applyFont="1" applyAlignment="1">
      <alignment vertical="center"/>
    </xf>
    <xf numFmtId="0" fontId="15" fillId="0" borderId="0" xfId="0" applyFont="1" applyAlignment="1">
      <alignment horizontal="left" vertical="center"/>
    </xf>
    <xf numFmtId="10" fontId="6" fillId="0" borderId="0" xfId="3" applyNumberFormat="1" applyFont="1" applyAlignment="1">
      <alignment vertical="center"/>
    </xf>
    <xf numFmtId="0" fontId="13"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left" vertical="center" wrapText="1"/>
    </xf>
    <xf numFmtId="0" fontId="10" fillId="0" borderId="0" xfId="0" applyFont="1" applyAlignment="1">
      <alignment horizontal="left" vertical="center"/>
    </xf>
    <xf numFmtId="164" fontId="7" fillId="0" borderId="0" xfId="2" applyNumberFormat="1" applyFont="1" applyAlignment="1">
      <alignment horizontal="left" vertical="center"/>
    </xf>
    <xf numFmtId="0" fontId="2" fillId="0" borderId="0" xfId="0" applyFont="1" applyAlignment="1">
      <alignment horizontal="left" vertical="center" readingOrder="1"/>
    </xf>
    <xf numFmtId="0" fontId="10" fillId="0" borderId="0" xfId="0" applyFont="1" applyAlignment="1">
      <alignment vertical="center"/>
    </xf>
    <xf numFmtId="0" fontId="6" fillId="7" borderId="0" xfId="0" applyFont="1" applyFill="1" applyAlignment="1">
      <alignment vertical="center"/>
    </xf>
    <xf numFmtId="0" fontId="10" fillId="0" borderId="0" xfId="0" applyFont="1" applyAlignment="1">
      <alignment horizontal="center" vertical="center"/>
    </xf>
    <xf numFmtId="0" fontId="6" fillId="0" borderId="0" xfId="0" applyFont="1" applyAlignment="1">
      <alignment horizontal="center" vertical="center"/>
    </xf>
    <xf numFmtId="0" fontId="31" fillId="0" borderId="0" xfId="0" applyFont="1" applyAlignment="1">
      <alignment vertical="center"/>
    </xf>
    <xf numFmtId="164" fontId="6" fillId="0" borderId="0" xfId="2" applyNumberFormat="1" applyFont="1" applyAlignment="1">
      <alignment vertical="center"/>
    </xf>
    <xf numFmtId="0" fontId="40" fillId="7" borderId="0" xfId="0" applyFont="1" applyFill="1" applyAlignment="1">
      <alignment vertical="center"/>
    </xf>
    <xf numFmtId="0" fontId="41" fillId="7" borderId="0" xfId="0" applyFont="1" applyFill="1" applyAlignment="1">
      <alignment vertical="center"/>
    </xf>
    <xf numFmtId="0" fontId="41" fillId="7" borderId="0" xfId="0" applyFont="1" applyFill="1" applyAlignment="1">
      <alignment horizontal="center" vertical="center"/>
    </xf>
    <xf numFmtId="0" fontId="42" fillId="7" borderId="0" xfId="0" applyFont="1" applyFill="1" applyAlignment="1">
      <alignment vertical="center"/>
    </xf>
    <xf numFmtId="0" fontId="41" fillId="0" borderId="0" xfId="0" applyFont="1" applyAlignment="1">
      <alignment vertical="center"/>
    </xf>
    <xf numFmtId="0" fontId="42" fillId="0" borderId="0" xfId="0" applyFont="1" applyAlignment="1">
      <alignment vertical="center"/>
    </xf>
    <xf numFmtId="0" fontId="30"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6" fillId="7" borderId="0" xfId="0" applyFont="1" applyFill="1" applyAlignment="1" applyProtection="1">
      <alignment vertical="center"/>
      <protection locked="0"/>
    </xf>
    <xf numFmtId="0" fontId="45" fillId="0" borderId="0" xfId="0" applyFont="1" applyAlignment="1">
      <alignment horizontal="left" vertical="center" indent="1"/>
    </xf>
    <xf numFmtId="0" fontId="3" fillId="0" borderId="0" xfId="0" applyFont="1" applyAlignment="1">
      <alignment horizontal="right" vertical="center"/>
    </xf>
    <xf numFmtId="0" fontId="24" fillId="0" borderId="0" xfId="0" applyFont="1" applyAlignment="1">
      <alignment horizontal="left" vertical="center"/>
    </xf>
    <xf numFmtId="0" fontId="2" fillId="0" borderId="0" xfId="1" applyFont="1" applyAlignment="1">
      <alignment horizontal="left" vertical="center" indent="1"/>
    </xf>
    <xf numFmtId="0" fontId="2" fillId="0" borderId="0" xfId="0" applyFont="1" applyAlignment="1">
      <alignment horizontal="left" vertical="center" indent="1"/>
    </xf>
    <xf numFmtId="0" fontId="6" fillId="0" borderId="0" xfId="0" applyFont="1" applyAlignment="1">
      <alignment vertical="center" wrapText="1"/>
    </xf>
    <xf numFmtId="0" fontId="9" fillId="0" borderId="0" xfId="0" applyFont="1" applyAlignment="1">
      <alignment vertical="center"/>
    </xf>
    <xf numFmtId="164" fontId="6" fillId="0" borderId="0" xfId="2" applyNumberFormat="1" applyFont="1" applyAlignment="1">
      <alignment vertical="center" wrapText="1"/>
    </xf>
    <xf numFmtId="0" fontId="6" fillId="0" borderId="0" xfId="0" applyFont="1" applyAlignment="1">
      <alignment horizontal="left" vertical="center" wrapText="1"/>
    </xf>
    <xf numFmtId="0" fontId="3" fillId="0" borderId="0" xfId="0" applyFont="1" applyAlignment="1">
      <alignment horizontal="center" vertical="center"/>
    </xf>
    <xf numFmtId="0" fontId="31" fillId="0" borderId="0" xfId="0" applyFont="1" applyAlignment="1">
      <alignment horizontal="center" vertical="center"/>
    </xf>
    <xf numFmtId="0" fontId="6" fillId="0" borderId="0" xfId="0" applyFont="1" applyAlignment="1">
      <alignment horizontal="right" vertical="center"/>
    </xf>
    <xf numFmtId="0" fontId="9" fillId="0" borderId="0" xfId="0" applyFont="1" applyAlignment="1">
      <alignment horizontal="right" vertical="center"/>
    </xf>
    <xf numFmtId="9" fontId="7" fillId="0" borderId="0" xfId="3" applyFont="1" applyAlignment="1">
      <alignment vertical="center"/>
    </xf>
    <xf numFmtId="9" fontId="7" fillId="6" borderId="0" xfId="3" applyFont="1" applyFill="1" applyAlignment="1">
      <alignment vertical="center"/>
    </xf>
    <xf numFmtId="0" fontId="2" fillId="0" borderId="0" xfId="0" applyFont="1" applyAlignment="1">
      <alignment vertical="center" shrinkToFit="1"/>
    </xf>
    <xf numFmtId="10" fontId="18" fillId="6" borderId="0" xfId="3" applyNumberFormat="1" applyFont="1" applyFill="1" applyAlignment="1">
      <alignment vertical="center"/>
    </xf>
    <xf numFmtId="0" fontId="30" fillId="6" borderId="0" xfId="0" applyFont="1" applyFill="1" applyAlignment="1">
      <alignment horizontal="left" vertical="center"/>
    </xf>
    <xf numFmtId="0" fontId="9" fillId="0" borderId="0" xfId="0" applyFont="1" applyAlignment="1">
      <alignment horizontal="center" vertical="center"/>
    </xf>
    <xf numFmtId="9" fontId="39" fillId="6" borderId="0" xfId="3" applyFont="1" applyFill="1" applyAlignment="1">
      <alignment horizontal="center" vertical="center"/>
    </xf>
    <xf numFmtId="0" fontId="48" fillId="0" borderId="0" xfId="0" applyFont="1" applyAlignment="1">
      <alignment horizontal="center" vertical="center"/>
    </xf>
    <xf numFmtId="0" fontId="44" fillId="0" borderId="0" xfId="0" applyFont="1" applyAlignment="1" applyProtection="1">
      <alignment horizontal="center" vertical="center"/>
      <protection locked="0"/>
    </xf>
    <xf numFmtId="0" fontId="2" fillId="0" borderId="0" xfId="0" applyFont="1" applyAlignment="1">
      <alignment vertical="center"/>
    </xf>
    <xf numFmtId="0" fontId="2" fillId="0" borderId="0" xfId="0" applyFont="1" applyBorder="1" applyAlignment="1">
      <alignment horizontal="center"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9" fillId="0" borderId="0" xfId="0" applyFont="1" applyAlignment="1">
      <alignment horizontal="center" vertical="center"/>
    </xf>
    <xf numFmtId="0" fontId="6" fillId="0" borderId="0" xfId="0" applyFont="1" applyFill="1" applyAlignment="1">
      <alignment vertical="center"/>
    </xf>
    <xf numFmtId="164" fontId="7" fillId="0" borderId="0" xfId="2" applyNumberFormat="1" applyFont="1" applyFill="1" applyAlignment="1">
      <alignment vertical="center"/>
    </xf>
    <xf numFmtId="0" fontId="12" fillId="0" borderId="0" xfId="0" applyFont="1" applyFill="1" applyAlignment="1">
      <alignment vertical="center"/>
    </xf>
    <xf numFmtId="41" fontId="2" fillId="6" borderId="0" xfId="2" applyNumberFormat="1" applyFont="1" applyFill="1" applyBorder="1" applyAlignment="1" applyProtection="1">
      <alignment vertical="center"/>
      <protection locked="0"/>
    </xf>
    <xf numFmtId="41" fontId="2" fillId="6" borderId="0" xfId="0" applyNumberFormat="1" applyFont="1" applyFill="1" applyBorder="1" applyAlignment="1" applyProtection="1">
      <alignment vertical="center"/>
      <protection locked="0"/>
    </xf>
    <xf numFmtId="41" fontId="2" fillId="6" borderId="0" xfId="2" applyNumberFormat="1" applyFont="1" applyFill="1" applyBorder="1" applyAlignment="1">
      <alignment vertical="center"/>
    </xf>
    <xf numFmtId="41" fontId="16" fillId="6" borderId="0" xfId="2" applyNumberFormat="1" applyFont="1" applyFill="1" applyBorder="1" applyAlignment="1" applyProtection="1">
      <alignment vertical="center"/>
      <protection locked="0"/>
    </xf>
    <xf numFmtId="41" fontId="6" fillId="6" borderId="0" xfId="0" applyNumberFormat="1" applyFont="1" applyFill="1" applyBorder="1" applyAlignment="1" applyProtection="1">
      <alignment vertical="center"/>
      <protection locked="0"/>
    </xf>
    <xf numFmtId="41" fontId="7" fillId="6" borderId="0" xfId="0" applyNumberFormat="1" applyFont="1" applyFill="1" applyBorder="1" applyAlignment="1">
      <alignment vertical="center"/>
    </xf>
    <xf numFmtId="41" fontId="16" fillId="6" borderId="0" xfId="0" applyNumberFormat="1" applyFont="1" applyFill="1" applyBorder="1" applyAlignment="1" applyProtection="1">
      <alignment vertical="center"/>
      <protection locked="0"/>
    </xf>
    <xf numFmtId="41" fontId="3" fillId="6" borderId="0" xfId="0" applyNumberFormat="1" applyFont="1" applyFill="1" applyBorder="1" applyAlignment="1">
      <alignment vertical="center"/>
    </xf>
    <xf numFmtId="41" fontId="2" fillId="6" borderId="0" xfId="2" applyNumberFormat="1" applyFont="1" applyFill="1" applyBorder="1" applyAlignment="1" applyProtection="1">
      <alignment horizontal="right" vertical="center"/>
      <protection locked="0"/>
    </xf>
    <xf numFmtId="41" fontId="3" fillId="6" borderId="0" xfId="2" applyNumberFormat="1" applyFont="1" applyFill="1" applyBorder="1" applyAlignment="1">
      <alignment vertical="center"/>
    </xf>
    <xf numFmtId="41" fontId="3" fillId="6" borderId="0" xfId="2" applyNumberFormat="1" applyFont="1" applyFill="1" applyBorder="1" applyAlignment="1">
      <alignment horizontal="right" vertical="center"/>
    </xf>
    <xf numFmtId="41" fontId="6" fillId="6" borderId="0" xfId="2" applyNumberFormat="1" applyFont="1" applyFill="1" applyBorder="1" applyAlignment="1" applyProtection="1">
      <alignment vertical="center"/>
      <protection locked="0"/>
    </xf>
    <xf numFmtId="41" fontId="6" fillId="6" borderId="0" xfId="2" applyNumberFormat="1" applyFont="1" applyFill="1" applyBorder="1" applyAlignment="1" applyProtection="1">
      <alignment horizontal="right" vertical="center"/>
      <protection locked="0"/>
    </xf>
    <xf numFmtId="41" fontId="3" fillId="6" borderId="0" xfId="2" applyNumberFormat="1" applyFont="1" applyFill="1" applyBorder="1" applyAlignment="1" applyProtection="1">
      <alignment horizontal="right" vertical="center"/>
      <protection locked="0"/>
    </xf>
    <xf numFmtId="41" fontId="42" fillId="7" borderId="0" xfId="2" applyNumberFormat="1" applyFont="1" applyFill="1" applyBorder="1" applyAlignment="1">
      <alignment vertical="center"/>
    </xf>
    <xf numFmtId="41" fontId="7" fillId="6" borderId="0" xfId="2" applyNumberFormat="1" applyFont="1" applyFill="1" applyBorder="1" applyAlignment="1">
      <alignment vertical="center"/>
    </xf>
    <xf numFmtId="10" fontId="10" fillId="6" borderId="0" xfId="3" applyNumberFormat="1" applyFont="1" applyFill="1" applyBorder="1" applyAlignment="1">
      <alignment vertical="center"/>
    </xf>
    <xf numFmtId="167" fontId="10" fillId="6" borderId="0" xfId="3" applyNumberFormat="1" applyFont="1" applyFill="1" applyBorder="1" applyAlignment="1" applyProtection="1">
      <alignment vertical="center"/>
      <protection locked="0"/>
    </xf>
    <xf numFmtId="167" fontId="7" fillId="6" borderId="0" xfId="0" applyNumberFormat="1" applyFont="1" applyFill="1" applyBorder="1" applyAlignment="1" applyProtection="1">
      <alignment vertical="center"/>
      <protection locked="0"/>
    </xf>
    <xf numFmtId="41" fontId="7" fillId="6" borderId="0" xfId="0" applyNumberFormat="1" applyFont="1" applyFill="1" applyBorder="1" applyAlignment="1" applyProtection="1">
      <alignment vertical="center"/>
      <protection locked="0"/>
    </xf>
    <xf numFmtId="41" fontId="17" fillId="6" borderId="0" xfId="2" applyNumberFormat="1" applyFont="1" applyFill="1" applyBorder="1" applyAlignment="1" applyProtection="1">
      <alignment horizontal="right" vertical="center"/>
      <protection locked="0"/>
    </xf>
    <xf numFmtId="167" fontId="6" fillId="6" borderId="0" xfId="0" applyNumberFormat="1" applyFont="1" applyFill="1" applyBorder="1" applyAlignment="1" applyProtection="1">
      <alignment vertical="center"/>
      <protection locked="0"/>
    </xf>
    <xf numFmtId="41" fontId="6" fillId="6" borderId="0" xfId="0" applyNumberFormat="1" applyFont="1" applyFill="1" applyBorder="1" applyAlignment="1">
      <alignment vertical="center"/>
    </xf>
    <xf numFmtId="41" fontId="16" fillId="6" borderId="0" xfId="2" applyNumberFormat="1" applyFont="1" applyFill="1" applyBorder="1" applyAlignment="1">
      <alignment vertical="center"/>
    </xf>
    <xf numFmtId="10" fontId="41" fillId="6" borderId="0" xfId="3" applyNumberFormat="1" applyFont="1" applyFill="1" applyBorder="1" applyAlignment="1" applyProtection="1">
      <alignment vertical="center"/>
      <protection locked="0"/>
    </xf>
    <xf numFmtId="41" fontId="16" fillId="6" borderId="0" xfId="2" applyNumberFormat="1" applyFont="1" applyFill="1" applyBorder="1" applyAlignment="1" applyProtection="1">
      <alignment horizontal="right" vertical="center"/>
      <protection locked="0"/>
    </xf>
    <xf numFmtId="41" fontId="2" fillId="6" borderId="0" xfId="2" applyNumberFormat="1" applyFont="1" applyFill="1" applyBorder="1" applyAlignment="1">
      <alignment horizontal="right" vertical="center"/>
    </xf>
    <xf numFmtId="41" fontId="7" fillId="6" borderId="0" xfId="2" applyNumberFormat="1" applyFont="1" applyFill="1" applyBorder="1" applyAlignment="1" applyProtection="1">
      <alignment vertical="center"/>
      <protection locked="0"/>
    </xf>
    <xf numFmtId="41" fontId="6" fillId="6" borderId="0" xfId="2" applyNumberFormat="1" applyFont="1" applyFill="1" applyBorder="1" applyAlignment="1">
      <alignment vertical="center"/>
    </xf>
    <xf numFmtId="41" fontId="42" fillId="6" borderId="0" xfId="2" applyNumberFormat="1" applyFont="1" applyFill="1" applyBorder="1" applyAlignment="1">
      <alignment vertical="center"/>
    </xf>
    <xf numFmtId="41" fontId="29" fillId="6" borderId="0" xfId="2" applyNumberFormat="1" applyFont="1" applyFill="1" applyBorder="1" applyAlignment="1">
      <alignment vertical="center"/>
    </xf>
    <xf numFmtId="167" fontId="6" fillId="6" borderId="0" xfId="3" applyNumberFormat="1" applyFont="1" applyFill="1" applyBorder="1" applyAlignment="1" applyProtection="1">
      <alignment vertical="center"/>
      <protection locked="0"/>
    </xf>
    <xf numFmtId="167" fontId="7" fillId="6" borderId="0" xfId="2" applyNumberFormat="1" applyFont="1" applyFill="1" applyBorder="1" applyAlignment="1" applyProtection="1">
      <alignment vertical="center"/>
      <protection locked="0"/>
    </xf>
    <xf numFmtId="164" fontId="6" fillId="6" borderId="0" xfId="2" applyNumberFormat="1" applyFont="1" applyFill="1" applyBorder="1" applyAlignment="1" applyProtection="1">
      <alignment vertical="center"/>
      <protection locked="0"/>
    </xf>
    <xf numFmtId="10" fontId="41" fillId="0" borderId="0" xfId="3" applyNumberFormat="1" applyFont="1" applyBorder="1" applyAlignment="1" applyProtection="1">
      <alignment vertical="center"/>
      <protection locked="0"/>
    </xf>
    <xf numFmtId="168" fontId="6" fillId="6" borderId="0" xfId="0" applyNumberFormat="1" applyFont="1" applyFill="1" applyBorder="1" applyAlignment="1" applyProtection="1">
      <alignment vertical="center"/>
      <protection locked="0"/>
    </xf>
    <xf numFmtId="10" fontId="9" fillId="6" borderId="0" xfId="3" applyNumberFormat="1" applyFont="1" applyFill="1" applyBorder="1" applyAlignment="1">
      <alignment vertical="center"/>
    </xf>
    <xf numFmtId="41" fontId="17" fillId="6" borderId="0" xfId="2" applyNumberFormat="1" applyFont="1" applyFill="1" applyBorder="1" applyAlignment="1" applyProtection="1">
      <alignment vertical="center"/>
      <protection locked="0"/>
    </xf>
    <xf numFmtId="41" fontId="41" fillId="7" borderId="0" xfId="0" applyNumberFormat="1" applyFont="1" applyFill="1" applyBorder="1" applyAlignment="1">
      <alignment vertical="center"/>
    </xf>
    <xf numFmtId="41" fontId="34" fillId="6" borderId="0" xfId="0" applyNumberFormat="1" applyFont="1" applyFill="1" applyBorder="1" applyAlignment="1">
      <alignment vertical="center"/>
    </xf>
    <xf numFmtId="41" fontId="17" fillId="6" borderId="0" xfId="2" applyNumberFormat="1" applyFont="1" applyFill="1" applyBorder="1" applyAlignment="1">
      <alignment vertical="center"/>
    </xf>
    <xf numFmtId="41" fontId="41" fillId="7" borderId="0" xfId="2" applyNumberFormat="1" applyFont="1" applyFill="1" applyBorder="1" applyAlignment="1">
      <alignment vertical="center"/>
    </xf>
    <xf numFmtId="41" fontId="36" fillId="6" borderId="0" xfId="0" applyNumberFormat="1" applyFont="1" applyFill="1" applyBorder="1" applyAlignment="1">
      <alignment vertical="center"/>
    </xf>
    <xf numFmtId="41" fontId="6" fillId="0" borderId="0" xfId="2" applyNumberFormat="1" applyFont="1" applyBorder="1" applyAlignment="1" applyProtection="1">
      <alignment horizontal="right" vertical="center"/>
      <protection locked="0"/>
    </xf>
    <xf numFmtId="41" fontId="2" fillId="0" borderId="0" xfId="2" applyNumberFormat="1" applyFont="1" applyBorder="1" applyAlignment="1" applyProtection="1">
      <alignment vertical="center"/>
      <protection locked="0"/>
    </xf>
    <xf numFmtId="0" fontId="6" fillId="0" borderId="0" xfId="0" applyFont="1" applyBorder="1" applyAlignment="1" applyProtection="1">
      <alignment vertical="center"/>
      <protection locked="0"/>
    </xf>
    <xf numFmtId="0" fontId="6" fillId="6" borderId="0" xfId="0" applyFont="1" applyFill="1" applyBorder="1" applyAlignment="1" applyProtection="1">
      <alignment vertical="center"/>
      <protection locked="0"/>
    </xf>
    <xf numFmtId="0" fontId="6" fillId="0" borderId="0" xfId="0" applyFont="1" applyBorder="1" applyAlignment="1">
      <alignment vertical="center"/>
    </xf>
    <xf numFmtId="0" fontId="6" fillId="0" borderId="0" xfId="0" applyFont="1" applyFill="1" applyBorder="1" applyAlignment="1" applyProtection="1">
      <alignment vertical="center"/>
      <protection locked="0"/>
    </xf>
    <xf numFmtId="0" fontId="6" fillId="0" borderId="0" xfId="0" applyFont="1" applyBorder="1" applyAlignment="1" applyProtection="1">
      <alignment horizontal="center" vertical="center"/>
      <protection locked="0"/>
    </xf>
    <xf numFmtId="0" fontId="6" fillId="6" borderId="0" xfId="0" applyFont="1" applyFill="1" applyBorder="1" applyAlignment="1" applyProtection="1">
      <alignment horizontal="center" vertical="center"/>
      <protection locked="0"/>
    </xf>
    <xf numFmtId="1" fontId="7" fillId="0" borderId="0" xfId="0" applyNumberFormat="1" applyFont="1" applyBorder="1" applyAlignment="1">
      <alignment horizontal="center" vertical="center"/>
    </xf>
    <xf numFmtId="1" fontId="7" fillId="0" borderId="0" xfId="0" applyNumberFormat="1" applyFont="1" applyFill="1" applyBorder="1" applyAlignment="1">
      <alignment horizontal="center" vertical="center"/>
    </xf>
    <xf numFmtId="1" fontId="7" fillId="6" borderId="0" xfId="0" applyNumberFormat="1" applyFont="1" applyFill="1" applyBorder="1" applyAlignment="1">
      <alignment horizontal="center" vertical="center"/>
    </xf>
    <xf numFmtId="0" fontId="41" fillId="7" borderId="0" xfId="0" applyFont="1" applyFill="1" applyBorder="1" applyAlignment="1">
      <alignment vertical="center"/>
    </xf>
    <xf numFmtId="0" fontId="7" fillId="0" borderId="0" xfId="0" applyFont="1" applyBorder="1" applyAlignment="1">
      <alignment horizontal="center" vertical="center" wrapText="1"/>
    </xf>
    <xf numFmtId="0" fontId="3" fillId="6" borderId="0" xfId="0" applyFont="1" applyFill="1" applyBorder="1" applyAlignment="1">
      <alignment horizontal="center" vertical="center"/>
    </xf>
    <xf numFmtId="0" fontId="7" fillId="6" borderId="0" xfId="0" applyFont="1" applyFill="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7" fillId="6" borderId="0" xfId="0" applyFont="1" applyFill="1" applyBorder="1" applyAlignment="1" applyProtection="1">
      <alignment horizontal="center" vertical="center" wrapText="1"/>
      <protection locked="0"/>
    </xf>
    <xf numFmtId="10" fontId="6" fillId="0" borderId="0" xfId="3" applyNumberFormat="1" applyFont="1" applyBorder="1" applyAlignment="1" applyProtection="1">
      <alignment vertical="center"/>
      <protection locked="0"/>
    </xf>
    <xf numFmtId="43" fontId="6" fillId="0" borderId="0" xfId="0" applyNumberFormat="1" applyFont="1" applyBorder="1" applyAlignment="1" applyProtection="1">
      <alignment vertical="center"/>
      <protection locked="0"/>
    </xf>
    <xf numFmtId="41" fontId="6" fillId="0" borderId="0" xfId="0" applyNumberFormat="1" applyFont="1" applyBorder="1" applyAlignment="1" applyProtection="1">
      <alignment vertical="center"/>
      <protection locked="0"/>
    </xf>
    <xf numFmtId="41" fontId="2" fillId="0" borderId="0" xfId="2" applyNumberFormat="1" applyFont="1" applyBorder="1" applyAlignment="1">
      <alignment vertical="center"/>
    </xf>
    <xf numFmtId="41" fontId="2" fillId="0" borderId="0" xfId="2" applyNumberFormat="1" applyFont="1" applyFill="1" applyBorder="1" applyAlignment="1">
      <alignment vertical="center"/>
    </xf>
    <xf numFmtId="41" fontId="2" fillId="0" borderId="0" xfId="0" applyNumberFormat="1" applyFont="1" applyBorder="1" applyAlignment="1">
      <alignment vertical="center"/>
    </xf>
    <xf numFmtId="41" fontId="2" fillId="0" borderId="0" xfId="0" applyNumberFormat="1" applyFont="1" applyBorder="1" applyAlignment="1" applyProtection="1">
      <alignment vertical="center"/>
      <protection locked="0"/>
    </xf>
    <xf numFmtId="41" fontId="16" fillId="0" borderId="0" xfId="2" applyNumberFormat="1" applyFont="1" applyBorder="1" applyAlignment="1">
      <alignment vertical="center"/>
    </xf>
    <xf numFmtId="41" fontId="16" fillId="0" borderId="0" xfId="2" applyNumberFormat="1" applyFont="1" applyBorder="1" applyAlignment="1" applyProtection="1">
      <alignment vertical="center"/>
      <protection locked="0"/>
    </xf>
    <xf numFmtId="41" fontId="6" fillId="0" borderId="0" xfId="0" applyNumberFormat="1" applyFont="1" applyBorder="1" applyAlignment="1">
      <alignment vertical="center"/>
    </xf>
    <xf numFmtId="41" fontId="7" fillId="0" borderId="0" xfId="0" applyNumberFormat="1" applyFont="1" applyBorder="1" applyAlignment="1">
      <alignment vertical="center"/>
    </xf>
    <xf numFmtId="41" fontId="2" fillId="0" borderId="0" xfId="0" applyNumberFormat="1" applyFont="1" applyFill="1" applyBorder="1" applyAlignment="1" applyProtection="1">
      <alignment vertical="center"/>
      <protection locked="0"/>
    </xf>
    <xf numFmtId="41" fontId="16" fillId="0" borderId="0" xfId="0" applyNumberFormat="1" applyFont="1" applyBorder="1" applyAlignment="1">
      <alignment vertical="center"/>
    </xf>
    <xf numFmtId="41" fontId="16" fillId="0" borderId="0" xfId="0" applyNumberFormat="1" applyFont="1" applyBorder="1" applyAlignment="1" applyProtection="1">
      <alignment vertical="center"/>
      <protection locked="0"/>
    </xf>
    <xf numFmtId="41" fontId="3" fillId="0" borderId="0" xfId="2" applyNumberFormat="1" applyFont="1" applyBorder="1" applyAlignment="1">
      <alignment vertical="center"/>
    </xf>
    <xf numFmtId="41" fontId="3" fillId="0" borderId="0" xfId="0" applyNumberFormat="1" applyFont="1" applyBorder="1" applyAlignment="1">
      <alignment vertical="center"/>
    </xf>
    <xf numFmtId="41" fontId="2" fillId="0" borderId="0" xfId="2" applyNumberFormat="1" applyFont="1" applyBorder="1" applyAlignment="1">
      <alignment horizontal="right" vertical="center"/>
    </xf>
    <xf numFmtId="41" fontId="2" fillId="0" borderId="0" xfId="2" applyNumberFormat="1" applyFont="1" applyBorder="1" applyAlignment="1" applyProtection="1">
      <alignment horizontal="right" vertical="center"/>
      <protection locked="0"/>
    </xf>
    <xf numFmtId="164" fontId="6" fillId="0" borderId="0" xfId="2" applyNumberFormat="1" applyFont="1" applyBorder="1" applyAlignment="1" applyProtection="1">
      <alignment vertical="center"/>
      <protection locked="0"/>
    </xf>
    <xf numFmtId="41" fontId="3" fillId="0" borderId="0" xfId="2" applyNumberFormat="1" applyFont="1" applyBorder="1" applyAlignment="1">
      <alignment horizontal="right" vertical="center"/>
    </xf>
    <xf numFmtId="41" fontId="6" fillId="0" borderId="0" xfId="2" applyNumberFormat="1" applyFont="1" applyBorder="1" applyAlignment="1">
      <alignment vertical="center"/>
    </xf>
    <xf numFmtId="41" fontId="6" fillId="0" borderId="0" xfId="2" applyNumberFormat="1" applyFont="1" applyBorder="1" applyAlignment="1" applyProtection="1">
      <alignment vertical="center"/>
      <protection locked="0"/>
    </xf>
    <xf numFmtId="41" fontId="6" fillId="0" borderId="0" xfId="2" applyNumberFormat="1" applyFont="1" applyBorder="1" applyAlignment="1">
      <alignment horizontal="right" vertical="center"/>
    </xf>
    <xf numFmtId="0" fontId="7" fillId="0" borderId="0" xfId="0" applyFont="1" applyBorder="1" applyAlignment="1">
      <alignment vertical="center"/>
    </xf>
    <xf numFmtId="41" fontId="3" fillId="0" borderId="0" xfId="2" applyNumberFormat="1" applyFont="1" applyBorder="1" applyAlignment="1" applyProtection="1">
      <alignment horizontal="right" vertical="center"/>
      <protection locked="0"/>
    </xf>
    <xf numFmtId="41" fontId="2" fillId="0" borderId="0" xfId="2" applyNumberFormat="1" applyFont="1" applyFill="1" applyBorder="1" applyAlignment="1" applyProtection="1">
      <alignment vertical="center"/>
      <protection locked="0"/>
    </xf>
    <xf numFmtId="164" fontId="7" fillId="0" borderId="0" xfId="2" applyNumberFormat="1" applyFont="1" applyBorder="1" applyAlignment="1">
      <alignment vertical="center"/>
    </xf>
    <xf numFmtId="0" fontId="42" fillId="7" borderId="0" xfId="0" applyFont="1" applyFill="1" applyBorder="1" applyAlignment="1">
      <alignment vertical="center"/>
    </xf>
    <xf numFmtId="0" fontId="6" fillId="7" borderId="0" xfId="0" applyFont="1" applyFill="1" applyBorder="1" applyAlignment="1">
      <alignment vertical="center"/>
    </xf>
    <xf numFmtId="41" fontId="7" fillId="0" borderId="0" xfId="2" applyNumberFormat="1" applyFont="1" applyBorder="1" applyAlignment="1">
      <alignment vertical="center"/>
    </xf>
    <xf numFmtId="10" fontId="10" fillId="0" borderId="0" xfId="3" applyNumberFormat="1" applyFont="1" applyBorder="1" applyAlignment="1">
      <alignment vertical="center"/>
    </xf>
    <xf numFmtId="10" fontId="7" fillId="0" borderId="0" xfId="3" applyNumberFormat="1" applyFont="1" applyBorder="1" applyAlignment="1">
      <alignment vertical="center"/>
    </xf>
    <xf numFmtId="167" fontId="10" fillId="0" borderId="0" xfId="3" applyNumberFormat="1" applyFont="1" applyBorder="1" applyAlignment="1">
      <alignment vertical="center"/>
    </xf>
    <xf numFmtId="167" fontId="10" fillId="0" borderId="0" xfId="3" applyNumberFormat="1" applyFont="1" applyBorder="1" applyAlignment="1" applyProtection="1">
      <alignment vertical="center"/>
      <protection locked="0"/>
    </xf>
    <xf numFmtId="0" fontId="6" fillId="7" borderId="0" xfId="0" applyFont="1" applyFill="1" applyBorder="1" applyAlignment="1" applyProtection="1">
      <alignment vertical="center"/>
      <protection locked="0"/>
    </xf>
    <xf numFmtId="0" fontId="7" fillId="0" borderId="0" xfId="0" applyFont="1" applyBorder="1" applyAlignment="1" applyProtection="1">
      <alignment vertical="center"/>
      <protection locked="0"/>
    </xf>
    <xf numFmtId="167" fontId="7" fillId="0" borderId="0" xfId="0" applyNumberFormat="1" applyFont="1" applyBorder="1" applyAlignment="1">
      <alignment vertical="center"/>
    </xf>
    <xf numFmtId="167" fontId="7" fillId="0" borderId="0" xfId="0" applyNumberFormat="1" applyFont="1" applyBorder="1" applyAlignment="1" applyProtection="1">
      <alignment vertical="center"/>
      <protection locked="0"/>
    </xf>
    <xf numFmtId="41" fontId="7" fillId="0" borderId="0" xfId="0" applyNumberFormat="1" applyFont="1" applyBorder="1" applyAlignment="1" applyProtection="1">
      <alignment vertical="center"/>
      <protection locked="0"/>
    </xf>
    <xf numFmtId="41" fontId="17" fillId="0" borderId="0" xfId="2" applyNumberFormat="1" applyFont="1" applyBorder="1" applyAlignment="1">
      <alignment horizontal="right" vertical="center"/>
    </xf>
    <xf numFmtId="41" fontId="17" fillId="0" borderId="0" xfId="2" applyNumberFormat="1" applyFont="1" applyBorder="1" applyAlignment="1" applyProtection="1">
      <alignment horizontal="right" vertical="center"/>
      <protection locked="0"/>
    </xf>
    <xf numFmtId="167" fontId="6" fillId="0" borderId="0" xfId="0" applyNumberFormat="1" applyFont="1" applyFill="1" applyBorder="1" applyAlignment="1">
      <alignment vertical="center"/>
    </xf>
    <xf numFmtId="167" fontId="6" fillId="0" borderId="0" xfId="0" applyNumberFormat="1" applyFont="1" applyBorder="1" applyAlignment="1">
      <alignment vertical="center"/>
    </xf>
    <xf numFmtId="167" fontId="6" fillId="0" borderId="0" xfId="0" applyNumberFormat="1" applyFont="1" applyBorder="1" applyAlignment="1" applyProtection="1">
      <alignment vertical="center"/>
      <protection locked="0"/>
    </xf>
    <xf numFmtId="10" fontId="6" fillId="0" borderId="0" xfId="3" applyNumberFormat="1" applyFont="1" applyBorder="1" applyAlignment="1">
      <alignment vertical="center"/>
    </xf>
    <xf numFmtId="164" fontId="6" fillId="0" borderId="0" xfId="2" applyNumberFormat="1" applyFont="1" applyBorder="1" applyAlignment="1">
      <alignment vertical="center"/>
    </xf>
    <xf numFmtId="41" fontId="16" fillId="0" borderId="0" xfId="2" applyNumberFormat="1" applyFont="1" applyBorder="1" applyAlignment="1">
      <alignment horizontal="right" vertical="center"/>
    </xf>
    <xf numFmtId="41" fontId="16" fillId="0" borderId="0" xfId="2" applyNumberFormat="1" applyFont="1" applyBorder="1" applyAlignment="1" applyProtection="1">
      <alignment horizontal="right" vertical="center"/>
      <protection locked="0"/>
    </xf>
    <xf numFmtId="0" fontId="41" fillId="0" borderId="0" xfId="0" applyFont="1" applyBorder="1" applyAlignment="1">
      <alignment vertical="center"/>
    </xf>
    <xf numFmtId="41" fontId="2" fillId="0" borderId="0" xfId="2" applyNumberFormat="1" applyFont="1" applyFill="1" applyBorder="1" applyAlignment="1">
      <alignment horizontal="right" vertical="center"/>
    </xf>
    <xf numFmtId="41" fontId="2" fillId="0" borderId="0" xfId="0" applyNumberFormat="1" applyFont="1" applyFill="1" applyBorder="1" applyAlignment="1">
      <alignment vertical="center"/>
    </xf>
    <xf numFmtId="41" fontId="16" fillId="0" borderId="0" xfId="2" applyNumberFormat="1" applyFont="1" applyFill="1" applyBorder="1" applyAlignment="1">
      <alignment vertical="center"/>
    </xf>
    <xf numFmtId="41" fontId="7" fillId="0" borderId="0" xfId="2" applyNumberFormat="1" applyFont="1" applyBorder="1" applyAlignment="1" applyProtection="1">
      <alignment vertical="center"/>
      <protection locked="0"/>
    </xf>
    <xf numFmtId="41" fontId="16" fillId="0" borderId="0" xfId="2" applyNumberFormat="1" applyFont="1" applyFill="1" applyBorder="1" applyAlignment="1" applyProtection="1">
      <alignment vertical="center"/>
      <protection locked="0"/>
    </xf>
    <xf numFmtId="41" fontId="42" fillId="0" borderId="0" xfId="2" applyNumberFormat="1" applyFont="1" applyBorder="1" applyAlignment="1">
      <alignment vertical="center"/>
    </xf>
    <xf numFmtId="41" fontId="29" fillId="0" borderId="0" xfId="2" applyNumberFormat="1" applyFont="1" applyBorder="1" applyAlignment="1">
      <alignment vertical="center"/>
    </xf>
    <xf numFmtId="167" fontId="6" fillId="0" borderId="0" xfId="3" applyNumberFormat="1" applyFont="1" applyBorder="1" applyAlignment="1" applyProtection="1">
      <alignment vertical="center"/>
      <protection locked="0"/>
    </xf>
    <xf numFmtId="167" fontId="7" fillId="0" borderId="0" xfId="2" applyNumberFormat="1" applyFont="1" applyBorder="1" applyAlignment="1">
      <alignment vertical="center"/>
    </xf>
    <xf numFmtId="167" fontId="7" fillId="0" borderId="0" xfId="2" applyNumberFormat="1" applyFont="1" applyBorder="1" applyAlignment="1" applyProtection="1">
      <alignment vertical="center"/>
      <protection locked="0"/>
    </xf>
    <xf numFmtId="164" fontId="2" fillId="0" borderId="0" xfId="2" applyNumberFormat="1" applyFont="1" applyFill="1" applyBorder="1" applyAlignment="1" applyProtection="1">
      <alignment vertical="center"/>
      <protection locked="0"/>
    </xf>
    <xf numFmtId="41" fontId="6" fillId="0" borderId="0" xfId="0" applyNumberFormat="1" applyFont="1" applyFill="1" applyBorder="1" applyAlignment="1" applyProtection="1">
      <alignment vertical="center"/>
      <protection locked="0"/>
    </xf>
    <xf numFmtId="0" fontId="2" fillId="0" borderId="0" xfId="0" applyFont="1" applyBorder="1" applyAlignment="1">
      <alignment vertical="center"/>
    </xf>
    <xf numFmtId="41" fontId="17" fillId="0" borderId="0" xfId="2" applyNumberFormat="1" applyFont="1" applyBorder="1" applyAlignment="1">
      <alignment vertical="center"/>
    </xf>
    <xf numFmtId="9" fontId="7" fillId="0" borderId="0" xfId="3" applyFont="1" applyBorder="1" applyAlignment="1">
      <alignment vertical="center"/>
    </xf>
    <xf numFmtId="41" fontId="17" fillId="0" borderId="0" xfId="2" applyNumberFormat="1" applyFont="1" applyBorder="1" applyAlignment="1" applyProtection="1">
      <alignment vertical="center"/>
      <protection locked="0"/>
    </xf>
    <xf numFmtId="41" fontId="34" fillId="0" borderId="0" xfId="0" applyNumberFormat="1" applyFont="1" applyBorder="1" applyAlignment="1">
      <alignment vertical="center"/>
    </xf>
    <xf numFmtId="0" fontId="34" fillId="0" borderId="0" xfId="0" applyFont="1" applyBorder="1" applyAlignment="1">
      <alignment vertical="center"/>
    </xf>
    <xf numFmtId="41" fontId="36" fillId="0" borderId="0" xfId="0" applyNumberFormat="1" applyFont="1" applyBorder="1" applyAlignment="1">
      <alignment vertical="center"/>
    </xf>
    <xf numFmtId="0" fontId="36" fillId="0" borderId="0" xfId="0" applyFont="1" applyBorder="1" applyAlignment="1">
      <alignment vertical="center"/>
    </xf>
    <xf numFmtId="41" fontId="7" fillId="0" borderId="0" xfId="2" applyNumberFormat="1" applyFont="1" applyFill="1" applyBorder="1" applyAlignment="1">
      <alignment vertical="center"/>
    </xf>
    <xf numFmtId="41" fontId="17" fillId="0" borderId="0" xfId="0" applyNumberFormat="1" applyFont="1" applyBorder="1" applyAlignment="1">
      <alignment vertical="center"/>
    </xf>
    <xf numFmtId="41" fontId="41" fillId="7" borderId="0" xfId="3" applyNumberFormat="1" applyFont="1" applyFill="1" applyBorder="1" applyAlignment="1">
      <alignment vertical="center"/>
    </xf>
    <xf numFmtId="41" fontId="10" fillId="0" borderId="0" xfId="3" applyNumberFormat="1" applyFont="1" applyBorder="1" applyAlignment="1">
      <alignment vertical="center"/>
    </xf>
    <xf numFmtId="41" fontId="10" fillId="6" borderId="0" xfId="3" applyNumberFormat="1" applyFont="1" applyFill="1" applyBorder="1" applyAlignment="1">
      <alignment vertical="center"/>
    </xf>
    <xf numFmtId="0" fontId="9" fillId="0" borderId="0" xfId="0" applyFont="1" applyBorder="1" applyAlignment="1">
      <alignment vertical="center"/>
    </xf>
    <xf numFmtId="0" fontId="10" fillId="0" borderId="0" xfId="0" applyFont="1" applyBorder="1" applyAlignment="1">
      <alignment vertical="center"/>
    </xf>
    <xf numFmtId="41" fontId="10" fillId="0" borderId="0" xfId="2" applyNumberFormat="1" applyFont="1" applyBorder="1" applyAlignment="1">
      <alignment vertical="center"/>
    </xf>
    <xf numFmtId="41" fontId="10" fillId="6" borderId="0" xfId="2" applyNumberFormat="1" applyFont="1" applyFill="1" applyBorder="1" applyAlignment="1">
      <alignment vertical="center"/>
    </xf>
    <xf numFmtId="164" fontId="6" fillId="6" borderId="0" xfId="2" applyNumberFormat="1" applyFont="1" applyFill="1" applyBorder="1" applyAlignment="1">
      <alignment vertical="center"/>
    </xf>
    <xf numFmtId="164" fontId="17" fillId="0" borderId="0" xfId="2" applyNumberFormat="1" applyFont="1" applyBorder="1" applyAlignment="1">
      <alignment vertical="center"/>
    </xf>
    <xf numFmtId="164" fontId="17" fillId="6" borderId="0" xfId="2" applyNumberFormat="1" applyFont="1" applyFill="1" applyBorder="1" applyAlignment="1">
      <alignment vertical="center"/>
    </xf>
    <xf numFmtId="164" fontId="7" fillId="6" borderId="0" xfId="2" applyNumberFormat="1" applyFont="1" applyFill="1" applyBorder="1" applyAlignment="1">
      <alignment vertical="center"/>
    </xf>
    <xf numFmtId="164" fontId="9" fillId="0" borderId="0" xfId="2" applyNumberFormat="1" applyFont="1" applyBorder="1" applyAlignment="1">
      <alignment vertical="center"/>
    </xf>
    <xf numFmtId="164" fontId="9" fillId="6" borderId="0" xfId="2" applyNumberFormat="1" applyFont="1" applyFill="1" applyBorder="1" applyAlignment="1">
      <alignment vertical="center"/>
    </xf>
    <xf numFmtId="10" fontId="7" fillId="6" borderId="0" xfId="3" applyNumberFormat="1" applyFont="1" applyFill="1" applyBorder="1" applyAlignment="1">
      <alignment vertical="center"/>
    </xf>
    <xf numFmtId="41" fontId="7" fillId="0" borderId="0" xfId="2" applyNumberFormat="1" applyFont="1" applyBorder="1" applyAlignment="1">
      <alignment horizontal="center" vertical="center"/>
    </xf>
    <xf numFmtId="41" fontId="7" fillId="6" borderId="0" xfId="2" applyNumberFormat="1" applyFont="1" applyFill="1" applyBorder="1" applyAlignment="1">
      <alignment horizontal="center" vertical="center"/>
    </xf>
    <xf numFmtId="41" fontId="22" fillId="0" borderId="0" xfId="0" applyNumberFormat="1" applyFont="1" applyBorder="1" applyAlignment="1">
      <alignment vertical="center"/>
    </xf>
    <xf numFmtId="41" fontId="22" fillId="6" borderId="0" xfId="0" applyNumberFormat="1" applyFont="1" applyFill="1" applyBorder="1" applyAlignment="1">
      <alignment vertical="center"/>
    </xf>
    <xf numFmtId="41" fontId="2" fillId="6" borderId="0" xfId="0" applyNumberFormat="1" applyFont="1" applyFill="1" applyBorder="1" applyAlignment="1">
      <alignment vertical="center"/>
    </xf>
    <xf numFmtId="41" fontId="17" fillId="6" borderId="0" xfId="0" applyNumberFormat="1" applyFont="1" applyFill="1" applyBorder="1" applyAlignment="1">
      <alignment vertical="center"/>
    </xf>
    <xf numFmtId="41" fontId="15" fillId="6" borderId="0" xfId="0" applyNumberFormat="1" applyFont="1" applyFill="1" applyBorder="1" applyAlignment="1">
      <alignment vertical="center"/>
    </xf>
    <xf numFmtId="41" fontId="15" fillId="0" borderId="0" xfId="0" applyNumberFormat="1" applyFont="1" applyBorder="1" applyAlignment="1">
      <alignment vertical="center"/>
    </xf>
    <xf numFmtId="41" fontId="41" fillId="0" borderId="0" xfId="0" applyNumberFormat="1" applyFont="1" applyBorder="1" applyAlignment="1">
      <alignment vertical="center"/>
    </xf>
    <xf numFmtId="41" fontId="41" fillId="6" borderId="0" xfId="0" applyNumberFormat="1" applyFont="1" applyFill="1" applyBorder="1" applyAlignment="1">
      <alignment vertical="center"/>
    </xf>
    <xf numFmtId="41" fontId="16" fillId="6" borderId="0" xfId="0" applyNumberFormat="1" applyFont="1" applyFill="1" applyBorder="1" applyAlignment="1">
      <alignment vertical="center"/>
    </xf>
    <xf numFmtId="41" fontId="28" fillId="0" borderId="0" xfId="2" applyNumberFormat="1" applyFont="1" applyBorder="1" applyAlignment="1">
      <alignment vertical="center"/>
    </xf>
    <xf numFmtId="41" fontId="28" fillId="6" borderId="0" xfId="2" applyNumberFormat="1" applyFont="1" applyFill="1" applyBorder="1" applyAlignment="1">
      <alignment vertical="center"/>
    </xf>
    <xf numFmtId="41" fontId="45" fillId="0" borderId="0" xfId="2" applyNumberFormat="1" applyFont="1" applyBorder="1" applyAlignment="1">
      <alignment vertical="center"/>
    </xf>
    <xf numFmtId="41" fontId="45" fillId="6" borderId="0" xfId="2" applyNumberFormat="1" applyFont="1" applyFill="1" applyBorder="1" applyAlignment="1">
      <alignment vertical="center"/>
    </xf>
    <xf numFmtId="0" fontId="2" fillId="0" borderId="0" xfId="0" applyFont="1" applyAlignment="1">
      <alignment vertical="center"/>
    </xf>
    <xf numFmtId="0" fontId="6" fillId="0" borderId="0" xfId="0" applyFont="1" applyAlignment="1">
      <alignment vertical="center"/>
    </xf>
    <xf numFmtId="0" fontId="6" fillId="0" borderId="0" xfId="0" applyFont="1" applyFill="1" applyBorder="1" applyAlignment="1" applyProtection="1">
      <alignment horizontal="center" vertical="center"/>
      <protection locked="0"/>
    </xf>
    <xf numFmtId="41" fontId="7" fillId="0" borderId="0" xfId="0" applyNumberFormat="1" applyFont="1" applyFill="1" applyBorder="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2" fillId="0" borderId="0" xfId="0" applyFont="1" applyFill="1" applyAlignment="1">
      <alignment vertical="center"/>
    </xf>
    <xf numFmtId="0" fontId="41" fillId="0" borderId="0" xfId="0" applyFont="1" applyFill="1" applyAlignment="1">
      <alignment vertical="center"/>
    </xf>
    <xf numFmtId="164" fontId="6" fillId="0" borderId="0" xfId="2" applyNumberFormat="1" applyFont="1" applyFill="1" applyBorder="1" applyAlignment="1" applyProtection="1">
      <alignment vertical="center"/>
      <protection locked="0"/>
    </xf>
    <xf numFmtId="41" fontId="2" fillId="0" borderId="0" xfId="2" applyNumberFormat="1" applyFont="1" applyFill="1" applyBorder="1" applyAlignment="1" applyProtection="1">
      <alignment horizontal="right" vertical="center"/>
      <protection locked="0"/>
    </xf>
    <xf numFmtId="0" fontId="2" fillId="0" borderId="0" xfId="0" applyFont="1" applyFill="1" applyAlignment="1">
      <alignment horizontal="left" vertical="center"/>
    </xf>
    <xf numFmtId="0" fontId="2" fillId="0" borderId="0" xfId="0" applyFont="1" applyFill="1" applyAlignment="1">
      <alignment vertical="center" readingOrder="1"/>
    </xf>
    <xf numFmtId="0" fontId="7" fillId="0" borderId="0" xfId="0" applyFont="1" applyFill="1" applyAlignment="1">
      <alignment horizontal="left" vertical="center"/>
    </xf>
    <xf numFmtId="0" fontId="6"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left" vertical="center"/>
    </xf>
    <xf numFmtId="0" fontId="6" fillId="0" borderId="0" xfId="0" applyFont="1" applyAlignment="1">
      <alignment vertical="center"/>
    </xf>
    <xf numFmtId="0" fontId="2" fillId="0" borderId="0" xfId="0" applyFont="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41" fontId="17" fillId="0" borderId="0" xfId="2" applyNumberFormat="1" applyFont="1" applyFill="1" applyBorder="1" applyAlignment="1" applyProtection="1">
      <alignment horizontal="right" vertical="center"/>
      <protection locked="0"/>
    </xf>
    <xf numFmtId="167" fontId="10" fillId="0" borderId="0" xfId="3" applyNumberFormat="1" applyFont="1" applyFill="1" applyBorder="1" applyAlignment="1">
      <alignment vertical="center"/>
    </xf>
    <xf numFmtId="0" fontId="6" fillId="0" borderId="0" xfId="0" applyFont="1" applyFill="1" applyAlignment="1">
      <alignment horizontal="left" vertical="center"/>
    </xf>
    <xf numFmtId="41" fontId="6" fillId="0" borderId="0" xfId="2" applyNumberFormat="1" applyFont="1" applyFill="1" applyBorder="1" applyAlignment="1" applyProtection="1">
      <alignment vertical="center"/>
      <protection locked="0"/>
    </xf>
    <xf numFmtId="0" fontId="6" fillId="0" borderId="0" xfId="0" applyFont="1" applyAlignment="1">
      <alignment horizontal="left" vertical="center"/>
    </xf>
    <xf numFmtId="0" fontId="6"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51" fillId="0" borderId="0" xfId="0" applyFont="1" applyFill="1" applyAlignment="1">
      <alignment vertical="center"/>
    </xf>
    <xf numFmtId="0" fontId="10" fillId="0" borderId="0" xfId="0" applyFont="1" applyFill="1" applyAlignment="1">
      <alignment horizontal="left" vertical="center"/>
    </xf>
    <xf numFmtId="0" fontId="3" fillId="0" borderId="0" xfId="0" applyFont="1" applyFill="1" applyAlignment="1">
      <alignment horizontal="left" vertical="center"/>
    </xf>
    <xf numFmtId="0" fontId="9" fillId="0" borderId="0" xfId="0" applyFont="1" applyFill="1" applyAlignment="1">
      <alignment horizontal="lef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6" fillId="0" borderId="0" xfId="0" applyFont="1" applyAlignment="1">
      <alignment vertical="center"/>
    </xf>
    <xf numFmtId="0" fontId="2" fillId="0" borderId="0" xfId="0" applyFont="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vertical="center"/>
    </xf>
    <xf numFmtId="41" fontId="29" fillId="0" borderId="0" xfId="2" applyNumberFormat="1" applyFont="1" applyFill="1" applyBorder="1" applyAlignment="1">
      <alignment vertical="center"/>
    </xf>
    <xf numFmtId="10" fontId="10" fillId="0" borderId="0" xfId="3" applyNumberFormat="1" applyFont="1" applyFill="1" applyBorder="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41" fontId="6" fillId="0" borderId="0" xfId="2" applyNumberFormat="1" applyFont="1" applyFill="1" applyBorder="1" applyAlignment="1" applyProtection="1">
      <alignment horizontal="right" vertical="center"/>
      <protection locked="0"/>
    </xf>
    <xf numFmtId="43" fontId="2" fillId="0" borderId="0" xfId="2" applyFont="1" applyAlignment="1">
      <alignment vertical="center"/>
    </xf>
    <xf numFmtId="10" fontId="6" fillId="6" borderId="0" xfId="3" applyNumberFormat="1" applyFont="1" applyFill="1" applyBorder="1" applyAlignment="1">
      <alignment vertical="center"/>
    </xf>
    <xf numFmtId="41" fontId="3" fillId="0" borderId="0" xfId="2" applyNumberFormat="1" applyFont="1" applyFill="1" applyBorder="1" applyAlignment="1">
      <alignment vertical="center"/>
    </xf>
    <xf numFmtId="0" fontId="6" fillId="0" borderId="0" xfId="0" applyFont="1" applyAlignment="1">
      <alignment vertical="center"/>
    </xf>
    <xf numFmtId="0" fontId="43" fillId="0" borderId="0" xfId="0" applyFont="1" applyFill="1" applyAlignment="1">
      <alignment vertical="center"/>
    </xf>
    <xf numFmtId="0" fontId="44" fillId="0" borderId="0" xfId="0" applyFont="1" applyFill="1" applyAlignment="1">
      <alignment vertical="center"/>
    </xf>
    <xf numFmtId="10" fontId="42" fillId="0" borderId="0" xfId="3" applyNumberFormat="1" applyFont="1" applyFill="1" applyBorder="1" applyAlignment="1">
      <alignment vertical="center"/>
    </xf>
    <xf numFmtId="0" fontId="43" fillId="0" borderId="0" xfId="0" applyFont="1" applyFill="1" applyBorder="1" applyAlignment="1">
      <alignment vertical="center"/>
    </xf>
    <xf numFmtId="10" fontId="42" fillId="6" borderId="0" xfId="3" applyNumberFormat="1" applyFont="1" applyFill="1" applyBorder="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10" fontId="18" fillId="6" borderId="0" xfId="3" applyNumberFormat="1" applyFont="1" applyFill="1" applyBorder="1" applyAlignment="1">
      <alignment vertical="center"/>
    </xf>
    <xf numFmtId="41" fontId="3" fillId="0" borderId="0" xfId="0" applyNumberFormat="1" applyFont="1" applyFill="1" applyBorder="1" applyAlignment="1">
      <alignment vertical="center"/>
    </xf>
    <xf numFmtId="10" fontId="18" fillId="0" borderId="0" xfId="3" applyNumberFormat="1" applyFont="1" applyFill="1" applyBorder="1" applyAlignment="1">
      <alignment vertical="center"/>
    </xf>
    <xf numFmtId="41" fontId="6" fillId="0" borderId="0" xfId="2" applyNumberFormat="1" applyFont="1" applyFill="1" applyBorder="1" applyAlignment="1">
      <alignment horizontal="right" vertical="center"/>
    </xf>
    <xf numFmtId="9" fontId="6" fillId="0" borderId="0" xfId="3" applyNumberFormat="1" applyFont="1" applyBorder="1" applyAlignment="1" applyProtection="1">
      <alignment vertical="center"/>
      <protection locked="0"/>
    </xf>
    <xf numFmtId="41" fontId="16" fillId="0" borderId="0" xfId="0" applyNumberFormat="1" applyFont="1" applyFill="1" applyBorder="1" applyAlignment="1" applyProtection="1">
      <alignment vertical="center"/>
      <protection locked="0"/>
    </xf>
    <xf numFmtId="41" fontId="7" fillId="0" borderId="0" xfId="0" applyNumberFormat="1" applyFont="1" applyFill="1" applyBorder="1" applyAlignment="1" applyProtection="1">
      <alignment vertical="center"/>
      <protection locked="0"/>
    </xf>
    <xf numFmtId="0" fontId="19" fillId="0" borderId="0" xfId="0" applyFont="1" applyAlignment="1">
      <alignment horizontal="center" vertical="center"/>
    </xf>
    <xf numFmtId="0" fontId="23" fillId="0" borderId="0" xfId="0" applyFont="1" applyAlignment="1">
      <alignment horizontal="center" vertical="center"/>
    </xf>
    <xf numFmtId="0" fontId="19" fillId="0" borderId="0" xfId="0" applyFont="1" applyAlignment="1">
      <alignment horizontal="center" vertical="center" wrapText="1"/>
    </xf>
    <xf numFmtId="0" fontId="6" fillId="0" borderId="0" xfId="0" applyFont="1" applyAlignment="1">
      <alignment vertical="top" wrapText="1"/>
    </xf>
    <xf numFmtId="0" fontId="2" fillId="0" borderId="0" xfId="0" applyFont="1" applyAlignment="1">
      <alignment vertical="center" wrapText="1"/>
    </xf>
    <xf numFmtId="0" fontId="2" fillId="0" borderId="0" xfId="0" applyFont="1" applyAlignment="1">
      <alignment vertical="top" wrapText="1"/>
    </xf>
    <xf numFmtId="0" fontId="46" fillId="0" borderId="0" xfId="0" applyFont="1" applyAlignment="1">
      <alignment vertical="center" wrapText="1"/>
    </xf>
    <xf numFmtId="0" fontId="6"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9"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12" fillId="0" borderId="0" xfId="0" applyFont="1" applyAlignment="1">
      <alignment horizontal="left" vertical="center"/>
    </xf>
    <xf numFmtId="0" fontId="7" fillId="0" borderId="0" xfId="0" applyFont="1" applyAlignment="1">
      <alignment horizontal="left" vertical="center" wrapText="1"/>
    </xf>
    <xf numFmtId="0" fontId="2" fillId="0" borderId="0" xfId="0" applyFont="1" applyAlignment="1">
      <alignment vertical="center" shrinkToFit="1"/>
    </xf>
    <xf numFmtId="0" fontId="40" fillId="7" borderId="0" xfId="0" applyFont="1" applyFill="1" applyAlignment="1">
      <alignment horizontal="center" vertical="center"/>
    </xf>
    <xf numFmtId="0" fontId="31" fillId="0" borderId="0" xfId="0" applyFont="1" applyAlignment="1">
      <alignment horizontal="center" vertical="center"/>
    </xf>
    <xf numFmtId="0" fontId="31" fillId="0" borderId="0" xfId="0" applyFont="1" applyFill="1" applyAlignment="1">
      <alignment horizontal="center" vertical="center"/>
    </xf>
    <xf numFmtId="0" fontId="13" fillId="0" borderId="0" xfId="0" applyFont="1" applyAlignment="1">
      <alignment horizontal="center" vertical="center"/>
    </xf>
    <xf numFmtId="0" fontId="3" fillId="0" borderId="0" xfId="0" applyFont="1" applyAlignment="1">
      <alignment horizontal="center" vertical="center"/>
    </xf>
    <xf numFmtId="0" fontId="49" fillId="0" borderId="0" xfId="0" applyFont="1" applyAlignment="1">
      <alignment horizontal="center" vertical="center"/>
    </xf>
    <xf numFmtId="0" fontId="22" fillId="0" borderId="0" xfId="0" applyFont="1" applyAlignment="1">
      <alignment horizontal="center" vertical="center"/>
    </xf>
    <xf numFmtId="0" fontId="47" fillId="7" borderId="0" xfId="0" applyFont="1" applyFill="1" applyAlignment="1" applyProtection="1">
      <alignment horizontal="center" vertical="center"/>
      <protection locked="0"/>
    </xf>
    <xf numFmtId="0" fontId="38"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center" vertical="center" textRotation="180"/>
    </xf>
  </cellXfs>
  <cellStyles count="5">
    <cellStyle name="Activity Heading" xfId="1" xr:uid="{00000000-0005-0000-0000-000000000000}"/>
    <cellStyle name="Comma" xfId="2" builtinId="3"/>
    <cellStyle name="Normal" xfId="0" builtinId="0"/>
    <cellStyle name="Percent" xfId="3" builtinId="5"/>
    <cellStyle name="Shading for Budget" xfId="4"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100523184550044"/>
          <c:y val="0.11658398950131239"/>
          <c:w val="0.77880157594904464"/>
          <c:h val="0.76270085272722365"/>
        </c:manualLayout>
      </c:layout>
      <c:lineChart>
        <c:grouping val="standard"/>
        <c:varyColors val="0"/>
        <c:ser>
          <c:idx val="0"/>
          <c:order val="0"/>
          <c:val>
            <c:numRef>
              <c:f>'Gen Fd Cover Sheets'!$C$16:$K$16</c:f>
              <c:numCache>
                <c:formatCode>_(* #,##0_);_(* \(#,##0\);_(* "-"??_);_(@_)</c:formatCode>
                <c:ptCount val="9"/>
                <c:pt idx="0">
                  <c:v>860857</c:v>
                </c:pt>
                <c:pt idx="1">
                  <c:v>934742</c:v>
                </c:pt>
                <c:pt idx="2">
                  <c:v>964684</c:v>
                </c:pt>
                <c:pt idx="3">
                  <c:v>966327</c:v>
                </c:pt>
                <c:pt idx="4">
                  <c:v>992350</c:v>
                </c:pt>
                <c:pt idx="5">
                  <c:v>1019901</c:v>
                </c:pt>
                <c:pt idx="6">
                  <c:v>1057820</c:v>
                </c:pt>
                <c:pt idx="7">
                  <c:v>1114363</c:v>
                </c:pt>
                <c:pt idx="8">
                  <c:v>1152910</c:v>
                </c:pt>
              </c:numCache>
            </c:numRef>
          </c:val>
          <c:smooth val="0"/>
          <c:extLst>
            <c:ext xmlns:c16="http://schemas.microsoft.com/office/drawing/2014/chart" uri="{C3380CC4-5D6E-409C-BE32-E72D297353CC}">
              <c16:uniqueId val="{00000000-35E4-4034-BA96-3A93ED36A1F2}"/>
            </c:ext>
          </c:extLst>
        </c:ser>
        <c:dLbls>
          <c:showLegendKey val="0"/>
          <c:showVal val="0"/>
          <c:showCatName val="0"/>
          <c:showSerName val="0"/>
          <c:showPercent val="0"/>
          <c:showBubbleSize val="0"/>
        </c:dLbls>
        <c:marker val="1"/>
        <c:smooth val="0"/>
        <c:axId val="52091136"/>
        <c:axId val="52367360"/>
      </c:lineChart>
      <c:catAx>
        <c:axId val="52091136"/>
        <c:scaling>
          <c:orientation val="minMax"/>
        </c:scaling>
        <c:delete val="0"/>
        <c:axPos val="b"/>
        <c:majorTickMark val="out"/>
        <c:minorTickMark val="none"/>
        <c:tickLblPos val="none"/>
        <c:crossAx val="52367360"/>
        <c:crosses val="autoZero"/>
        <c:auto val="1"/>
        <c:lblAlgn val="ctr"/>
        <c:lblOffset val="100"/>
        <c:tickMarkSkip val="1"/>
        <c:noMultiLvlLbl val="0"/>
      </c:catAx>
      <c:valAx>
        <c:axId val="52367360"/>
        <c:scaling>
          <c:orientation val="minMax"/>
        </c:scaling>
        <c:delete val="0"/>
        <c:axPos val="l"/>
        <c:numFmt formatCode="\$#,##0_);\(\$#,##0\)" sourceLinked="0"/>
        <c:majorTickMark val="out"/>
        <c:minorTickMark val="none"/>
        <c:tickLblPos val="nextTo"/>
        <c:txPr>
          <a:bodyPr rot="0" vert="horz"/>
          <a:lstStyle/>
          <a:p>
            <a:pPr>
              <a:defRPr/>
            </a:pPr>
            <a:endParaRPr lang="en-US"/>
          </a:p>
        </c:txPr>
        <c:crossAx val="52091136"/>
        <c:crosses val="autoZero"/>
        <c:crossBetween val="between"/>
        <c:dispUnits>
          <c:builtInUnit val="thousands"/>
          <c:dispUnitsLbl>
            <c:layout>
              <c:manualLayout>
                <c:xMode val="edge"/>
                <c:yMode val="edge"/>
                <c:x val="0.14416406675580648"/>
                <c:y val="0.15547287839020121"/>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254867442906209"/>
          <c:y val="1.6609973753280837E-2"/>
        </c:manualLayout>
      </c:layout>
      <c:overlay val="0"/>
    </c:title>
    <c:autoTitleDeleted val="0"/>
    <c:plotArea>
      <c:layout>
        <c:manualLayout>
          <c:layoutTarget val="inner"/>
          <c:xMode val="edge"/>
          <c:yMode val="edge"/>
          <c:x val="0.22700453907858967"/>
          <c:y val="0.17990508131504543"/>
          <c:w val="0.76827217160415562"/>
          <c:h val="0.53840924541128476"/>
        </c:manualLayout>
      </c:layout>
      <c:lineChart>
        <c:grouping val="standard"/>
        <c:varyColors val="0"/>
        <c:ser>
          <c:idx val="0"/>
          <c:order val="0"/>
          <c:val>
            <c:numRef>
              <c:f>'Fund Cover Sheets'!$C$101:$K$101</c:f>
              <c:numCache>
                <c:formatCode>_(* #,##0_);_(* \(#,##0\);_(* "-"??_);_(@_)</c:formatCode>
                <c:ptCount val="9"/>
                <c:pt idx="0">
                  <c:v>-21251</c:v>
                </c:pt>
                <c:pt idx="1">
                  <c:v>-22626</c:v>
                </c:pt>
                <c:pt idx="2">
                  <c:v>-28236</c:v>
                </c:pt>
                <c:pt idx="3">
                  <c:v>-18667</c:v>
                </c:pt>
                <c:pt idx="4">
                  <c:v>-18630</c:v>
                </c:pt>
                <c:pt idx="5">
                  <c:v>-16526</c:v>
                </c:pt>
                <c:pt idx="6">
                  <c:v>-12246</c:v>
                </c:pt>
                <c:pt idx="7">
                  <c:v>-7238</c:v>
                </c:pt>
                <c:pt idx="8">
                  <c:v>-71</c:v>
                </c:pt>
              </c:numCache>
            </c:numRef>
          </c:val>
          <c:smooth val="0"/>
          <c:extLst>
            <c:ext xmlns:c16="http://schemas.microsoft.com/office/drawing/2014/chart" uri="{C3380CC4-5D6E-409C-BE32-E72D297353CC}">
              <c16:uniqueId val="{00000000-1D4A-483A-8D37-A53F578D5A4B}"/>
            </c:ext>
          </c:extLst>
        </c:ser>
        <c:dLbls>
          <c:showLegendKey val="0"/>
          <c:showVal val="0"/>
          <c:showCatName val="0"/>
          <c:showSerName val="0"/>
          <c:showPercent val="0"/>
          <c:showBubbleSize val="0"/>
        </c:dLbls>
        <c:marker val="1"/>
        <c:smooth val="0"/>
        <c:axId val="102999168"/>
        <c:axId val="103000704"/>
      </c:lineChart>
      <c:catAx>
        <c:axId val="102999168"/>
        <c:scaling>
          <c:orientation val="minMax"/>
        </c:scaling>
        <c:delete val="0"/>
        <c:axPos val="b"/>
        <c:majorTickMark val="out"/>
        <c:minorTickMark val="none"/>
        <c:tickLblPos val="none"/>
        <c:crossAx val="103000704"/>
        <c:crosses val="autoZero"/>
        <c:auto val="0"/>
        <c:lblAlgn val="ctr"/>
        <c:lblOffset val="100"/>
        <c:tickMarkSkip val="1"/>
        <c:noMultiLvlLbl val="0"/>
      </c:catAx>
      <c:valAx>
        <c:axId val="103000704"/>
        <c:scaling>
          <c:orientation val="minMax"/>
        </c:scaling>
        <c:delete val="0"/>
        <c:axPos val="l"/>
        <c:numFmt formatCode="\$#,##0_);\(\$#,##0\)" sourceLinked="0"/>
        <c:majorTickMark val="out"/>
        <c:minorTickMark val="none"/>
        <c:tickLblPos val="nextTo"/>
        <c:txPr>
          <a:bodyPr rot="0" vert="horz"/>
          <a:lstStyle/>
          <a:p>
            <a:pPr>
              <a:defRPr/>
            </a:pPr>
            <a:endParaRPr lang="en-US"/>
          </a:p>
        </c:txPr>
        <c:crossAx val="102999168"/>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95406696381"/>
          <c:y val="4.9943551576600867E-2"/>
        </c:manualLayout>
      </c:layout>
      <c:overlay val="0"/>
    </c:title>
    <c:autoTitleDeleted val="0"/>
    <c:plotArea>
      <c:layout>
        <c:manualLayout>
          <c:layoutTarget val="inner"/>
          <c:xMode val="edge"/>
          <c:yMode val="edge"/>
          <c:x val="0.22044891648817871"/>
          <c:y val="0.17946974847050684"/>
          <c:w val="0.77955108351184565"/>
          <c:h val="0.53840924541128476"/>
        </c:manualLayout>
      </c:layout>
      <c:lineChart>
        <c:grouping val="standard"/>
        <c:varyColors val="0"/>
        <c:ser>
          <c:idx val="0"/>
          <c:order val="0"/>
          <c:val>
            <c:numRef>
              <c:f>'Fund Cover Sheets'!$C$140:$K$140</c:f>
              <c:numCache>
                <c:formatCode>_(* #,##0_);_(* \(#,##0\);_(* "-"??_);_(@_)</c:formatCode>
                <c:ptCount val="9"/>
                <c:pt idx="0">
                  <c:v>698493</c:v>
                </c:pt>
                <c:pt idx="1">
                  <c:v>635382</c:v>
                </c:pt>
                <c:pt idx="2">
                  <c:v>428536</c:v>
                </c:pt>
                <c:pt idx="3">
                  <c:v>648923.69999999995</c:v>
                </c:pt>
                <c:pt idx="4">
                  <c:v>345322.69999999995</c:v>
                </c:pt>
                <c:pt idx="5">
                  <c:v>159462.69999999995</c:v>
                </c:pt>
                <c:pt idx="6">
                  <c:v>50542.699999999953</c:v>
                </c:pt>
                <c:pt idx="7">
                  <c:v>-5331.3000000000466</c:v>
                </c:pt>
                <c:pt idx="8">
                  <c:v>-44123.300000000047</c:v>
                </c:pt>
              </c:numCache>
            </c:numRef>
          </c:val>
          <c:smooth val="0"/>
          <c:extLst>
            <c:ext xmlns:c16="http://schemas.microsoft.com/office/drawing/2014/chart" uri="{C3380CC4-5D6E-409C-BE32-E72D297353CC}">
              <c16:uniqueId val="{00000000-5B58-4FC9-822F-27F0A27D4BD1}"/>
            </c:ext>
          </c:extLst>
        </c:ser>
        <c:dLbls>
          <c:showLegendKey val="0"/>
          <c:showVal val="0"/>
          <c:showCatName val="0"/>
          <c:showSerName val="0"/>
          <c:showPercent val="0"/>
          <c:showBubbleSize val="0"/>
        </c:dLbls>
        <c:marker val="1"/>
        <c:smooth val="0"/>
        <c:axId val="103028992"/>
        <c:axId val="103034880"/>
      </c:lineChart>
      <c:catAx>
        <c:axId val="103028992"/>
        <c:scaling>
          <c:orientation val="minMax"/>
        </c:scaling>
        <c:delete val="0"/>
        <c:axPos val="b"/>
        <c:majorTickMark val="out"/>
        <c:minorTickMark val="none"/>
        <c:tickLblPos val="none"/>
        <c:crossAx val="103034880"/>
        <c:crosses val="autoZero"/>
        <c:auto val="0"/>
        <c:lblAlgn val="ctr"/>
        <c:lblOffset val="100"/>
        <c:tickMarkSkip val="1"/>
        <c:noMultiLvlLbl val="0"/>
      </c:catAx>
      <c:valAx>
        <c:axId val="103034880"/>
        <c:scaling>
          <c:orientation val="minMax"/>
        </c:scaling>
        <c:delete val="0"/>
        <c:axPos val="l"/>
        <c:numFmt formatCode="\$#,##0_);\(\$#,##0\)" sourceLinked="0"/>
        <c:majorTickMark val="out"/>
        <c:minorTickMark val="none"/>
        <c:tickLblPos val="nextTo"/>
        <c:txPr>
          <a:bodyPr rot="0" vert="horz"/>
          <a:lstStyle/>
          <a:p>
            <a:pPr>
              <a:defRPr/>
            </a:pPr>
            <a:endParaRPr lang="en-US"/>
          </a:p>
        </c:txPr>
        <c:crossAx val="10302899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 Equivalent</a:t>
            </a:r>
          </a:p>
        </c:rich>
      </c:tx>
      <c:layout>
        <c:manualLayout>
          <c:xMode val="edge"/>
          <c:yMode val="edge"/>
          <c:x val="0.44497889518196565"/>
          <c:y val="4.9943049571633737E-2"/>
        </c:manualLayout>
      </c:layout>
      <c:overlay val="0"/>
    </c:title>
    <c:autoTitleDeleted val="0"/>
    <c:plotArea>
      <c:layout>
        <c:manualLayout>
          <c:layoutTarget val="inner"/>
          <c:xMode val="edge"/>
          <c:yMode val="edge"/>
          <c:x val="0.22598612765719694"/>
          <c:y val="0.19204813943043303"/>
          <c:w val="0.7727917381706183"/>
          <c:h val="0.53840924541128476"/>
        </c:manualLayout>
      </c:layout>
      <c:lineChart>
        <c:grouping val="standard"/>
        <c:varyColors val="0"/>
        <c:ser>
          <c:idx val="0"/>
          <c:order val="0"/>
          <c:val>
            <c:numRef>
              <c:f>'Fund Cover Sheets'!$C$382:$K$382</c:f>
              <c:numCache>
                <c:formatCode>_(* #,##0_);_(* \(#,##0\);_(* "-"??_);_(@_)</c:formatCode>
                <c:ptCount val="9"/>
                <c:pt idx="0">
                  <c:v>1411053</c:v>
                </c:pt>
                <c:pt idx="1">
                  <c:v>1110251</c:v>
                </c:pt>
                <c:pt idx="2">
                  <c:v>705765</c:v>
                </c:pt>
                <c:pt idx="3">
                  <c:v>1075504</c:v>
                </c:pt>
                <c:pt idx="4">
                  <c:v>606819</c:v>
                </c:pt>
                <c:pt idx="5">
                  <c:v>604060</c:v>
                </c:pt>
                <c:pt idx="6">
                  <c:v>808277</c:v>
                </c:pt>
                <c:pt idx="7">
                  <c:v>1337074</c:v>
                </c:pt>
                <c:pt idx="8">
                  <c:v>1690512</c:v>
                </c:pt>
              </c:numCache>
            </c:numRef>
          </c:val>
          <c:smooth val="0"/>
          <c:extLst>
            <c:ext xmlns:c16="http://schemas.microsoft.com/office/drawing/2014/chart" uri="{C3380CC4-5D6E-409C-BE32-E72D297353CC}">
              <c16:uniqueId val="{00000000-EE31-48E6-9963-61F03F8DF56B}"/>
            </c:ext>
          </c:extLst>
        </c:ser>
        <c:dLbls>
          <c:showLegendKey val="0"/>
          <c:showVal val="0"/>
          <c:showCatName val="0"/>
          <c:showSerName val="0"/>
          <c:showPercent val="0"/>
          <c:showBubbleSize val="0"/>
        </c:dLbls>
        <c:marker val="1"/>
        <c:smooth val="0"/>
        <c:axId val="103046528"/>
        <c:axId val="103048320"/>
      </c:lineChart>
      <c:catAx>
        <c:axId val="103046528"/>
        <c:scaling>
          <c:orientation val="minMax"/>
        </c:scaling>
        <c:delete val="0"/>
        <c:axPos val="b"/>
        <c:majorTickMark val="out"/>
        <c:minorTickMark val="none"/>
        <c:tickLblPos val="none"/>
        <c:crossAx val="103048320"/>
        <c:crosses val="autoZero"/>
        <c:auto val="0"/>
        <c:lblAlgn val="ctr"/>
        <c:lblOffset val="100"/>
        <c:tickMarkSkip val="1"/>
        <c:noMultiLvlLbl val="0"/>
      </c:catAx>
      <c:valAx>
        <c:axId val="103048320"/>
        <c:scaling>
          <c:orientation val="minMax"/>
        </c:scaling>
        <c:delete val="0"/>
        <c:axPos val="l"/>
        <c:numFmt formatCode="\$#,##0_);\(\$#,##0\)" sourceLinked="0"/>
        <c:majorTickMark val="out"/>
        <c:minorTickMark val="none"/>
        <c:tickLblPos val="nextTo"/>
        <c:txPr>
          <a:bodyPr rot="0" vert="horz"/>
          <a:lstStyle/>
          <a:p>
            <a:pPr>
              <a:defRPr/>
            </a:pPr>
            <a:endParaRPr lang="en-US"/>
          </a:p>
        </c:txPr>
        <c:crossAx val="103046528"/>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50481638774744075"/>
          <c:y val="9.7421490655376728E-3"/>
        </c:manualLayout>
      </c:layout>
      <c:overlay val="0"/>
    </c:title>
    <c:autoTitleDeleted val="0"/>
    <c:plotArea>
      <c:layout>
        <c:manualLayout>
          <c:layoutTarget val="inner"/>
          <c:xMode val="edge"/>
          <c:yMode val="edge"/>
          <c:x val="0.22196428607124793"/>
          <c:y val="0.2598715361584828"/>
          <c:w val="0.77803571392875193"/>
          <c:h val="0.53840924541128476"/>
        </c:manualLayout>
      </c:layout>
      <c:lineChart>
        <c:grouping val="standard"/>
        <c:varyColors val="0"/>
        <c:ser>
          <c:idx val="0"/>
          <c:order val="0"/>
          <c:val>
            <c:numRef>
              <c:f>'Fund Cover Sheets'!$C$425:$K$425</c:f>
              <c:numCache>
                <c:formatCode>_(* #,##0_);_(* \(#,##0\);_(* "-"??_);_(@_)</c:formatCode>
                <c:ptCount val="9"/>
                <c:pt idx="0">
                  <c:v>-278204</c:v>
                </c:pt>
                <c:pt idx="1">
                  <c:v>211832</c:v>
                </c:pt>
                <c:pt idx="2">
                  <c:v>62362</c:v>
                </c:pt>
                <c:pt idx="3">
                  <c:v>245673</c:v>
                </c:pt>
                <c:pt idx="4">
                  <c:v>39244</c:v>
                </c:pt>
                <c:pt idx="5">
                  <c:v>-14547</c:v>
                </c:pt>
                <c:pt idx="6">
                  <c:v>3978</c:v>
                </c:pt>
                <c:pt idx="7">
                  <c:v>3312</c:v>
                </c:pt>
                <c:pt idx="8">
                  <c:v>2340</c:v>
                </c:pt>
              </c:numCache>
            </c:numRef>
          </c:val>
          <c:smooth val="0"/>
          <c:extLst>
            <c:ext xmlns:c16="http://schemas.microsoft.com/office/drawing/2014/chart" uri="{C3380CC4-5D6E-409C-BE32-E72D297353CC}">
              <c16:uniqueId val="{00000000-DFFC-4C7F-B53B-C0E547C77CE5}"/>
            </c:ext>
          </c:extLst>
        </c:ser>
        <c:dLbls>
          <c:showLegendKey val="0"/>
          <c:showVal val="0"/>
          <c:showCatName val="0"/>
          <c:showSerName val="0"/>
          <c:showPercent val="0"/>
          <c:showBubbleSize val="0"/>
        </c:dLbls>
        <c:marker val="1"/>
        <c:smooth val="0"/>
        <c:axId val="103166720"/>
        <c:axId val="103168256"/>
      </c:lineChart>
      <c:catAx>
        <c:axId val="103166720"/>
        <c:scaling>
          <c:orientation val="minMax"/>
        </c:scaling>
        <c:delete val="0"/>
        <c:axPos val="b"/>
        <c:majorTickMark val="out"/>
        <c:minorTickMark val="none"/>
        <c:tickLblPos val="none"/>
        <c:crossAx val="103168256"/>
        <c:crosses val="autoZero"/>
        <c:auto val="0"/>
        <c:lblAlgn val="ctr"/>
        <c:lblOffset val="100"/>
        <c:tickMarkSkip val="1"/>
        <c:noMultiLvlLbl val="0"/>
      </c:catAx>
      <c:valAx>
        <c:axId val="103168256"/>
        <c:scaling>
          <c:orientation val="minMax"/>
        </c:scaling>
        <c:delete val="0"/>
        <c:axPos val="l"/>
        <c:numFmt formatCode="\$#,##0_);\(\$#,##0\)" sourceLinked="0"/>
        <c:majorTickMark val="out"/>
        <c:minorTickMark val="none"/>
        <c:tickLblPos val="nextTo"/>
        <c:txPr>
          <a:bodyPr rot="0" vert="horz"/>
          <a:lstStyle/>
          <a:p>
            <a:pPr>
              <a:defRPr/>
            </a:pPr>
            <a:endParaRPr lang="en-US"/>
          </a:p>
        </c:txPr>
        <c:crossAx val="103166720"/>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91386765637"/>
          <c:y val="4.9943330947267994E-2"/>
        </c:manualLayout>
      </c:layout>
      <c:overlay val="0"/>
    </c:title>
    <c:autoTitleDeleted val="0"/>
    <c:plotArea>
      <c:layout>
        <c:manualLayout>
          <c:layoutTarget val="inner"/>
          <c:xMode val="edge"/>
          <c:yMode val="edge"/>
          <c:x val="0.22197354984882209"/>
          <c:y val="0.17946974847050848"/>
          <c:w val="0.778026450151178"/>
          <c:h val="0.53840924541128476"/>
        </c:manualLayout>
      </c:layout>
      <c:lineChart>
        <c:grouping val="standard"/>
        <c:varyColors val="0"/>
        <c:ser>
          <c:idx val="0"/>
          <c:order val="0"/>
          <c:val>
            <c:numRef>
              <c:f>'Fund Cover Sheets'!$C$469:$K$469</c:f>
              <c:numCache>
                <c:formatCode>_(* #,##0_);_(* \(#,##0\);_(* "-"??_);_(@_)</c:formatCode>
                <c:ptCount val="9"/>
                <c:pt idx="0">
                  <c:v>473852</c:v>
                </c:pt>
                <c:pt idx="1">
                  <c:v>452914</c:v>
                </c:pt>
                <c:pt idx="2">
                  <c:v>312946</c:v>
                </c:pt>
                <c:pt idx="3">
                  <c:v>369462</c:v>
                </c:pt>
                <c:pt idx="4">
                  <c:v>0</c:v>
                </c:pt>
                <c:pt idx="5">
                  <c:v>0</c:v>
                </c:pt>
                <c:pt idx="6">
                  <c:v>0</c:v>
                </c:pt>
                <c:pt idx="7">
                  <c:v>0</c:v>
                </c:pt>
                <c:pt idx="8">
                  <c:v>0</c:v>
                </c:pt>
              </c:numCache>
            </c:numRef>
          </c:val>
          <c:smooth val="0"/>
          <c:extLst>
            <c:ext xmlns:c16="http://schemas.microsoft.com/office/drawing/2014/chart" uri="{C3380CC4-5D6E-409C-BE32-E72D297353CC}">
              <c16:uniqueId val="{00000000-DBB7-40D6-979D-53545902B825}"/>
            </c:ext>
          </c:extLst>
        </c:ser>
        <c:dLbls>
          <c:showLegendKey val="0"/>
          <c:showVal val="0"/>
          <c:showCatName val="0"/>
          <c:showSerName val="0"/>
          <c:showPercent val="0"/>
          <c:showBubbleSize val="0"/>
        </c:dLbls>
        <c:marker val="1"/>
        <c:smooth val="0"/>
        <c:axId val="103184256"/>
        <c:axId val="103185792"/>
      </c:lineChart>
      <c:catAx>
        <c:axId val="103184256"/>
        <c:scaling>
          <c:orientation val="minMax"/>
        </c:scaling>
        <c:delete val="0"/>
        <c:axPos val="b"/>
        <c:majorTickMark val="out"/>
        <c:minorTickMark val="none"/>
        <c:tickLblPos val="none"/>
        <c:crossAx val="103185792"/>
        <c:crosses val="autoZero"/>
        <c:auto val="0"/>
        <c:lblAlgn val="ctr"/>
        <c:lblOffset val="100"/>
        <c:tickMarkSkip val="1"/>
        <c:noMultiLvlLbl val="0"/>
      </c:catAx>
      <c:valAx>
        <c:axId val="103185792"/>
        <c:scaling>
          <c:orientation val="minMax"/>
        </c:scaling>
        <c:delete val="0"/>
        <c:axPos val="l"/>
        <c:numFmt formatCode="\$#,##0_);\(\$#,##0\)" sourceLinked="0"/>
        <c:majorTickMark val="out"/>
        <c:minorTickMark val="none"/>
        <c:tickLblPos val="nextTo"/>
        <c:txPr>
          <a:bodyPr rot="0" vert="horz"/>
          <a:lstStyle/>
          <a:p>
            <a:pPr>
              <a:defRPr/>
            </a:pPr>
            <a:endParaRPr lang="en-US"/>
          </a:p>
        </c:txPr>
        <c:crossAx val="10318425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656056074386313"/>
          <c:y val="9.7422700211253991E-3"/>
        </c:manualLayout>
      </c:layout>
      <c:overlay val="0"/>
    </c:title>
    <c:autoTitleDeleted val="0"/>
    <c:plotArea>
      <c:layout>
        <c:manualLayout>
          <c:layoutTarget val="inner"/>
          <c:xMode val="edge"/>
          <c:yMode val="edge"/>
          <c:x val="0.22201220293137044"/>
          <c:y val="0.2062701961249819"/>
          <c:w val="0.77798779706863264"/>
          <c:h val="0.53840924541128476"/>
        </c:manualLayout>
      </c:layout>
      <c:lineChart>
        <c:grouping val="standard"/>
        <c:varyColors val="0"/>
        <c:ser>
          <c:idx val="0"/>
          <c:order val="0"/>
          <c:val>
            <c:numRef>
              <c:f>'Fund Cover Sheets'!$C$514:$K$514</c:f>
              <c:numCache>
                <c:formatCode>_(* #,##0_);_(* \(#,##0\);_(* "-"??_);_(@_)</c:formatCode>
                <c:ptCount val="9"/>
                <c:pt idx="0">
                  <c:v>510355</c:v>
                </c:pt>
                <c:pt idx="1">
                  <c:v>554271</c:v>
                </c:pt>
                <c:pt idx="2">
                  <c:v>474039</c:v>
                </c:pt>
                <c:pt idx="3">
                  <c:v>574688</c:v>
                </c:pt>
                <c:pt idx="4">
                  <c:v>557653</c:v>
                </c:pt>
                <c:pt idx="5">
                  <c:v>526658</c:v>
                </c:pt>
                <c:pt idx="6">
                  <c:v>481374</c:v>
                </c:pt>
                <c:pt idx="7">
                  <c:v>421437</c:v>
                </c:pt>
                <c:pt idx="8">
                  <c:v>347383</c:v>
                </c:pt>
              </c:numCache>
            </c:numRef>
          </c:val>
          <c:smooth val="0"/>
          <c:extLst>
            <c:ext xmlns:c16="http://schemas.microsoft.com/office/drawing/2014/chart" uri="{C3380CC4-5D6E-409C-BE32-E72D297353CC}">
              <c16:uniqueId val="{00000000-329C-4806-9526-65FF323ED2BC}"/>
            </c:ext>
          </c:extLst>
        </c:ser>
        <c:dLbls>
          <c:showLegendKey val="0"/>
          <c:showVal val="0"/>
          <c:showCatName val="0"/>
          <c:showSerName val="0"/>
          <c:showPercent val="0"/>
          <c:showBubbleSize val="0"/>
        </c:dLbls>
        <c:marker val="1"/>
        <c:smooth val="0"/>
        <c:axId val="103095296"/>
        <c:axId val="103097088"/>
      </c:lineChart>
      <c:catAx>
        <c:axId val="103095296"/>
        <c:scaling>
          <c:orientation val="minMax"/>
        </c:scaling>
        <c:delete val="0"/>
        <c:axPos val="b"/>
        <c:majorTickMark val="out"/>
        <c:minorTickMark val="none"/>
        <c:tickLblPos val="none"/>
        <c:crossAx val="103097088"/>
        <c:crosses val="autoZero"/>
        <c:auto val="0"/>
        <c:lblAlgn val="ctr"/>
        <c:lblOffset val="100"/>
        <c:tickMarkSkip val="1"/>
        <c:noMultiLvlLbl val="0"/>
      </c:catAx>
      <c:valAx>
        <c:axId val="103097088"/>
        <c:scaling>
          <c:orientation val="minMax"/>
        </c:scaling>
        <c:delete val="0"/>
        <c:axPos val="l"/>
        <c:numFmt formatCode="\$#,##0_);\(\$#,##0\)" sourceLinked="0"/>
        <c:majorTickMark val="out"/>
        <c:minorTickMark val="none"/>
        <c:tickLblPos val="nextTo"/>
        <c:txPr>
          <a:bodyPr rot="0" vert="horz"/>
          <a:lstStyle/>
          <a:p>
            <a:pPr>
              <a:defRPr/>
            </a:pPr>
            <a:endParaRPr lang="en-US"/>
          </a:p>
        </c:txPr>
        <c:crossAx val="10309529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 </a:t>
            </a:r>
          </a:p>
        </c:rich>
      </c:tx>
      <c:layout>
        <c:manualLayout>
          <c:xMode val="edge"/>
          <c:yMode val="edge"/>
          <c:x val="0.44182687358255446"/>
          <c:y val="3.0419947506562144E-3"/>
        </c:manualLayout>
      </c:layout>
      <c:overlay val="0"/>
    </c:title>
    <c:autoTitleDeleted val="0"/>
    <c:plotArea>
      <c:layout>
        <c:manualLayout>
          <c:layoutTarget val="inner"/>
          <c:xMode val="edge"/>
          <c:yMode val="edge"/>
          <c:x val="0.22102294031427891"/>
          <c:y val="0.17946952610823144"/>
          <c:w val="0.77897705968572106"/>
          <c:h val="0.53840924541128476"/>
        </c:manualLayout>
      </c:layout>
      <c:lineChart>
        <c:grouping val="standard"/>
        <c:varyColors val="0"/>
        <c:ser>
          <c:idx val="0"/>
          <c:order val="0"/>
          <c:val>
            <c:numRef>
              <c:f>'Fund Cover Sheets'!$C$555:$K$555</c:f>
              <c:numCache>
                <c:formatCode>_(* #,##0_);_(* \(#,##0\);_(* "-"??_);_(@_)</c:formatCode>
                <c:ptCount val="9"/>
                <c:pt idx="0">
                  <c:v>58443</c:v>
                </c:pt>
                <c:pt idx="1">
                  <c:v>83260</c:v>
                </c:pt>
                <c:pt idx="2">
                  <c:v>31274</c:v>
                </c:pt>
                <c:pt idx="3">
                  <c:v>129485</c:v>
                </c:pt>
                <c:pt idx="4">
                  <c:v>104485</c:v>
                </c:pt>
                <c:pt idx="5">
                  <c:v>79235</c:v>
                </c:pt>
                <c:pt idx="6">
                  <c:v>53985</c:v>
                </c:pt>
                <c:pt idx="7">
                  <c:v>28735</c:v>
                </c:pt>
                <c:pt idx="8">
                  <c:v>17125</c:v>
                </c:pt>
              </c:numCache>
            </c:numRef>
          </c:val>
          <c:smooth val="0"/>
          <c:extLst>
            <c:ext xmlns:c16="http://schemas.microsoft.com/office/drawing/2014/chart" uri="{C3380CC4-5D6E-409C-BE32-E72D297353CC}">
              <c16:uniqueId val="{00000000-5786-40A5-96DC-1D2A0F769039}"/>
            </c:ext>
          </c:extLst>
        </c:ser>
        <c:dLbls>
          <c:showLegendKey val="0"/>
          <c:showVal val="0"/>
          <c:showCatName val="0"/>
          <c:showSerName val="0"/>
          <c:showPercent val="0"/>
          <c:showBubbleSize val="0"/>
        </c:dLbls>
        <c:marker val="1"/>
        <c:smooth val="0"/>
        <c:axId val="103117184"/>
        <c:axId val="103118720"/>
      </c:lineChart>
      <c:catAx>
        <c:axId val="103117184"/>
        <c:scaling>
          <c:orientation val="minMax"/>
        </c:scaling>
        <c:delete val="0"/>
        <c:axPos val="b"/>
        <c:majorTickMark val="out"/>
        <c:minorTickMark val="none"/>
        <c:tickLblPos val="none"/>
        <c:crossAx val="103118720"/>
        <c:crosses val="autoZero"/>
        <c:auto val="0"/>
        <c:lblAlgn val="ctr"/>
        <c:lblOffset val="100"/>
        <c:tickMarkSkip val="1"/>
        <c:noMultiLvlLbl val="0"/>
      </c:catAx>
      <c:valAx>
        <c:axId val="103118720"/>
        <c:scaling>
          <c:orientation val="minMax"/>
        </c:scaling>
        <c:delete val="0"/>
        <c:axPos val="l"/>
        <c:numFmt formatCode="\$#,##0_);\(\$#,##0\)" sourceLinked="0"/>
        <c:majorTickMark val="out"/>
        <c:minorTickMark val="none"/>
        <c:tickLblPos val="nextTo"/>
        <c:txPr>
          <a:bodyPr rot="0" vert="horz"/>
          <a:lstStyle/>
          <a:p>
            <a:pPr>
              <a:defRPr/>
            </a:pPr>
            <a:endParaRPr lang="en-US"/>
          </a:p>
        </c:txPr>
        <c:crossAx val="103117184"/>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5000302288553744"/>
          <c:y val="2.2624671916010503E-2"/>
        </c:manualLayout>
      </c:layout>
      <c:overlay val="0"/>
    </c:title>
    <c:autoTitleDeleted val="0"/>
    <c:plotArea>
      <c:layout>
        <c:manualLayout>
          <c:layoutTarget val="inner"/>
          <c:xMode val="edge"/>
          <c:yMode val="edge"/>
          <c:x val="0.22479586722153416"/>
          <c:y val="0.17276935860404391"/>
          <c:w val="0.77520413277846589"/>
          <c:h val="0.53840924541128476"/>
        </c:manualLayout>
      </c:layout>
      <c:lineChart>
        <c:grouping val="standard"/>
        <c:varyColors val="0"/>
        <c:ser>
          <c:idx val="0"/>
          <c:order val="0"/>
          <c:val>
            <c:numRef>
              <c:f>'Fund Cover Sheets'!$C$592:$K$592</c:f>
              <c:numCache>
                <c:formatCode>_(* #,##0_);_(* \(#,##0\);_(* "-"??_);_(@_)</c:formatCode>
                <c:ptCount val="9"/>
                <c:pt idx="0">
                  <c:v>-459819</c:v>
                </c:pt>
                <c:pt idx="1">
                  <c:v>-422459</c:v>
                </c:pt>
                <c:pt idx="2">
                  <c:v>-1077343</c:v>
                </c:pt>
                <c:pt idx="3">
                  <c:v>-1141344</c:v>
                </c:pt>
                <c:pt idx="4">
                  <c:v>-1209865</c:v>
                </c:pt>
                <c:pt idx="5">
                  <c:v>-1146800</c:v>
                </c:pt>
                <c:pt idx="6">
                  <c:v>-1004960</c:v>
                </c:pt>
                <c:pt idx="7">
                  <c:v>-854982</c:v>
                </c:pt>
                <c:pt idx="8">
                  <c:v>-695114</c:v>
                </c:pt>
              </c:numCache>
            </c:numRef>
          </c:val>
          <c:smooth val="0"/>
          <c:extLst>
            <c:ext xmlns:c16="http://schemas.microsoft.com/office/drawing/2014/chart" uri="{C3380CC4-5D6E-409C-BE32-E72D297353CC}">
              <c16:uniqueId val="{00000000-4B98-41E7-A696-8A605BDD45EA}"/>
            </c:ext>
          </c:extLst>
        </c:ser>
        <c:dLbls>
          <c:showLegendKey val="0"/>
          <c:showVal val="0"/>
          <c:showCatName val="0"/>
          <c:showSerName val="0"/>
          <c:showPercent val="0"/>
          <c:showBubbleSize val="0"/>
        </c:dLbls>
        <c:marker val="1"/>
        <c:smooth val="0"/>
        <c:axId val="103225216"/>
        <c:axId val="103226752"/>
      </c:lineChart>
      <c:catAx>
        <c:axId val="103225216"/>
        <c:scaling>
          <c:orientation val="minMax"/>
        </c:scaling>
        <c:delete val="0"/>
        <c:axPos val="b"/>
        <c:majorTickMark val="out"/>
        <c:minorTickMark val="none"/>
        <c:tickLblPos val="none"/>
        <c:crossAx val="103226752"/>
        <c:crosses val="autoZero"/>
        <c:auto val="0"/>
        <c:lblAlgn val="ctr"/>
        <c:lblOffset val="100"/>
        <c:tickMarkSkip val="1"/>
        <c:noMultiLvlLbl val="0"/>
      </c:catAx>
      <c:valAx>
        <c:axId val="103226752"/>
        <c:scaling>
          <c:orientation val="minMax"/>
        </c:scaling>
        <c:delete val="0"/>
        <c:axPos val="l"/>
        <c:numFmt formatCode="\$#,##0_);\(\$#,##0\)" sourceLinked="0"/>
        <c:majorTickMark val="out"/>
        <c:minorTickMark val="none"/>
        <c:tickLblPos val="nextTo"/>
        <c:txPr>
          <a:bodyPr rot="0" vert="horz"/>
          <a:lstStyle/>
          <a:p>
            <a:pPr>
              <a:defRPr/>
            </a:pPr>
            <a:endParaRPr lang="en-US"/>
          </a:p>
        </c:txPr>
        <c:crossAx val="10322521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533791050508931"/>
          <c:y val="0.20723567308097182"/>
        </c:manualLayout>
      </c:layout>
      <c:overlay val="0"/>
    </c:title>
    <c:autoTitleDeleted val="0"/>
    <c:plotArea>
      <c:layout>
        <c:manualLayout>
          <c:layoutTarget val="inner"/>
          <c:xMode val="edge"/>
          <c:yMode val="edge"/>
          <c:x val="0.22178090364387537"/>
          <c:y val="0.16606919109985624"/>
          <c:w val="0.77821909635623165"/>
          <c:h val="0.53840924541128476"/>
        </c:manualLayout>
      </c:layout>
      <c:lineChart>
        <c:grouping val="standard"/>
        <c:varyColors val="0"/>
        <c:ser>
          <c:idx val="0"/>
          <c:order val="0"/>
          <c:val>
            <c:numRef>
              <c:f>'Fund Cover Sheets'!$C$630:$K$630</c:f>
              <c:numCache>
                <c:formatCode>_(* #,##0_);_(* \(#,##0\);_(* "-"??_);_(@_)</c:formatCode>
                <c:ptCount val="9"/>
                <c:pt idx="0">
                  <c:v>-681305</c:v>
                </c:pt>
                <c:pt idx="1">
                  <c:v>-1024518</c:v>
                </c:pt>
                <c:pt idx="2">
                  <c:v>-1194280</c:v>
                </c:pt>
                <c:pt idx="3">
                  <c:v>-1242840</c:v>
                </c:pt>
                <c:pt idx="4">
                  <c:v>-1472892</c:v>
                </c:pt>
                <c:pt idx="5">
                  <c:v>-1694177</c:v>
                </c:pt>
                <c:pt idx="6">
                  <c:v>-1705306</c:v>
                </c:pt>
                <c:pt idx="7">
                  <c:v>-1715705</c:v>
                </c:pt>
                <c:pt idx="8">
                  <c:v>-1728592</c:v>
                </c:pt>
              </c:numCache>
            </c:numRef>
          </c:val>
          <c:smooth val="0"/>
          <c:extLst>
            <c:ext xmlns:c16="http://schemas.microsoft.com/office/drawing/2014/chart" uri="{C3380CC4-5D6E-409C-BE32-E72D297353CC}">
              <c16:uniqueId val="{00000000-E30B-41AC-B217-155841275727}"/>
            </c:ext>
          </c:extLst>
        </c:ser>
        <c:dLbls>
          <c:showLegendKey val="0"/>
          <c:showVal val="0"/>
          <c:showCatName val="0"/>
          <c:showSerName val="0"/>
          <c:showPercent val="0"/>
          <c:showBubbleSize val="0"/>
        </c:dLbls>
        <c:marker val="1"/>
        <c:smooth val="0"/>
        <c:axId val="103234560"/>
        <c:axId val="103260928"/>
      </c:lineChart>
      <c:catAx>
        <c:axId val="103234560"/>
        <c:scaling>
          <c:orientation val="minMax"/>
        </c:scaling>
        <c:delete val="0"/>
        <c:axPos val="b"/>
        <c:majorTickMark val="out"/>
        <c:minorTickMark val="none"/>
        <c:tickLblPos val="none"/>
        <c:crossAx val="103260928"/>
        <c:crosses val="autoZero"/>
        <c:auto val="0"/>
        <c:lblAlgn val="ctr"/>
        <c:lblOffset val="100"/>
        <c:tickMarkSkip val="1"/>
        <c:noMultiLvlLbl val="0"/>
      </c:catAx>
      <c:valAx>
        <c:axId val="103260928"/>
        <c:scaling>
          <c:orientation val="minMax"/>
        </c:scaling>
        <c:delete val="0"/>
        <c:axPos val="l"/>
        <c:numFmt formatCode="\$#,##0_);\(\$#,##0\)" sourceLinked="0"/>
        <c:majorTickMark val="out"/>
        <c:minorTickMark val="none"/>
        <c:tickLblPos val="nextTo"/>
        <c:txPr>
          <a:bodyPr rot="0" vert="horz"/>
          <a:lstStyle/>
          <a:p>
            <a:pPr>
              <a:defRPr/>
            </a:pPr>
            <a:endParaRPr lang="en-US"/>
          </a:p>
        </c:txPr>
        <c:crossAx val="103234560"/>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91071009132"/>
          <c:y val="4.9943447790675673E-2"/>
        </c:manualLayout>
      </c:layout>
      <c:overlay val="0"/>
    </c:title>
    <c:autoTitleDeleted val="0"/>
    <c:plotArea>
      <c:layout>
        <c:manualLayout>
          <c:layoutTarget val="inner"/>
          <c:xMode val="edge"/>
          <c:yMode val="edge"/>
          <c:x val="0.22207940592791756"/>
          <c:y val="0.17946974847050723"/>
          <c:w val="0.77792058543304365"/>
          <c:h val="0.53840924541128476"/>
        </c:manualLayout>
      </c:layout>
      <c:lineChart>
        <c:grouping val="standard"/>
        <c:varyColors val="0"/>
        <c:ser>
          <c:idx val="0"/>
          <c:order val="0"/>
          <c:val>
            <c:numRef>
              <c:f>'Fund Cover Sheets'!$C$292:$K$292</c:f>
              <c:numCache>
                <c:formatCode>_(* #,##0_);_(* \(#,##0\);_(* "-"??_);_(@_)</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0-94CC-4770-8632-EF64A79E4CB2}"/>
            </c:ext>
          </c:extLst>
        </c:ser>
        <c:dLbls>
          <c:showLegendKey val="0"/>
          <c:showVal val="0"/>
          <c:showCatName val="0"/>
          <c:showSerName val="0"/>
          <c:showPercent val="0"/>
          <c:showBubbleSize val="0"/>
        </c:dLbls>
        <c:marker val="1"/>
        <c:smooth val="0"/>
        <c:axId val="103281024"/>
        <c:axId val="103282560"/>
      </c:lineChart>
      <c:catAx>
        <c:axId val="103281024"/>
        <c:scaling>
          <c:orientation val="minMax"/>
        </c:scaling>
        <c:delete val="0"/>
        <c:axPos val="b"/>
        <c:majorTickMark val="out"/>
        <c:minorTickMark val="none"/>
        <c:tickLblPos val="none"/>
        <c:crossAx val="103282560"/>
        <c:crosses val="autoZero"/>
        <c:auto val="0"/>
        <c:lblAlgn val="ctr"/>
        <c:lblOffset val="100"/>
        <c:tickMarkSkip val="1"/>
        <c:noMultiLvlLbl val="0"/>
      </c:catAx>
      <c:valAx>
        <c:axId val="103282560"/>
        <c:scaling>
          <c:orientation val="minMax"/>
        </c:scaling>
        <c:delete val="0"/>
        <c:axPos val="l"/>
        <c:numFmt formatCode="\$#,##0_);\(\$#,##0\)" sourceLinked="0"/>
        <c:majorTickMark val="out"/>
        <c:minorTickMark val="none"/>
        <c:tickLblPos val="nextTo"/>
        <c:txPr>
          <a:bodyPr rot="0" vert="horz"/>
          <a:lstStyle/>
          <a:p>
            <a:pPr>
              <a:defRPr/>
            </a:pPr>
            <a:endParaRPr lang="en-US"/>
          </a:p>
        </c:txPr>
        <c:crossAx val="103281024"/>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245215616775879"/>
          <c:y val="0.11154855643044605"/>
          <c:w val="0.77754779357742465"/>
          <c:h val="0.79527559055120001"/>
        </c:manualLayout>
      </c:layout>
      <c:lineChart>
        <c:grouping val="standard"/>
        <c:varyColors val="0"/>
        <c:ser>
          <c:idx val="0"/>
          <c:order val="0"/>
          <c:val>
            <c:numRef>
              <c:f>'Gen Fd Cover Sheets'!$C$47:$K$47</c:f>
              <c:numCache>
                <c:formatCode>_(* #,##0_);_(* \(#,##0\);_(* "-"??_);_(@_)</c:formatCode>
                <c:ptCount val="9"/>
                <c:pt idx="0">
                  <c:v>444035</c:v>
                </c:pt>
                <c:pt idx="1">
                  <c:v>473924</c:v>
                </c:pt>
                <c:pt idx="2">
                  <c:v>533741</c:v>
                </c:pt>
                <c:pt idx="3">
                  <c:v>512303</c:v>
                </c:pt>
                <c:pt idx="4">
                  <c:v>562508</c:v>
                </c:pt>
                <c:pt idx="5">
                  <c:v>583934</c:v>
                </c:pt>
                <c:pt idx="6">
                  <c:v>606245</c:v>
                </c:pt>
                <c:pt idx="7">
                  <c:v>625179</c:v>
                </c:pt>
                <c:pt idx="8">
                  <c:v>644033</c:v>
                </c:pt>
              </c:numCache>
            </c:numRef>
          </c:val>
          <c:smooth val="0"/>
          <c:extLst>
            <c:ext xmlns:c16="http://schemas.microsoft.com/office/drawing/2014/chart" uri="{C3380CC4-5D6E-409C-BE32-E72D297353CC}">
              <c16:uniqueId val="{00000000-38CC-47E5-8240-AFF530F7ED0E}"/>
            </c:ext>
          </c:extLst>
        </c:ser>
        <c:dLbls>
          <c:showLegendKey val="0"/>
          <c:showVal val="0"/>
          <c:showCatName val="0"/>
          <c:showSerName val="0"/>
          <c:showPercent val="0"/>
          <c:showBubbleSize val="0"/>
        </c:dLbls>
        <c:marker val="1"/>
        <c:smooth val="0"/>
        <c:axId val="52399488"/>
        <c:axId val="52401280"/>
      </c:lineChart>
      <c:catAx>
        <c:axId val="52399488"/>
        <c:scaling>
          <c:orientation val="minMax"/>
        </c:scaling>
        <c:delete val="1"/>
        <c:axPos val="b"/>
        <c:majorTickMark val="out"/>
        <c:minorTickMark val="none"/>
        <c:tickLblPos val="none"/>
        <c:crossAx val="52401280"/>
        <c:crosses val="autoZero"/>
        <c:auto val="1"/>
        <c:lblAlgn val="ctr"/>
        <c:lblOffset val="100"/>
        <c:noMultiLvlLbl val="0"/>
      </c:catAx>
      <c:valAx>
        <c:axId val="52401280"/>
        <c:scaling>
          <c:orientation val="minMax"/>
          <c:min val="0"/>
        </c:scaling>
        <c:delete val="0"/>
        <c:axPos val="l"/>
        <c:numFmt formatCode="\$#,##0_);\(\$#,##0\)" sourceLinked="0"/>
        <c:majorTickMark val="out"/>
        <c:minorTickMark val="none"/>
        <c:tickLblPos val="nextTo"/>
        <c:txPr>
          <a:bodyPr rot="0" vert="horz"/>
          <a:lstStyle/>
          <a:p>
            <a:pPr>
              <a:defRPr/>
            </a:pPr>
            <a:endParaRPr lang="en-US"/>
          </a:p>
        </c:txPr>
        <c:crossAx val="52399488"/>
        <c:crosses val="autoZero"/>
        <c:crossBetween val="between"/>
        <c:dispUnits>
          <c:builtInUnit val="thousands"/>
          <c:dispUnitsLbl>
            <c:layout>
              <c:manualLayout>
                <c:xMode val="edge"/>
                <c:yMode val="edge"/>
                <c:x val="0.15631141965249676"/>
                <c:y val="0.22309711286090494"/>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5912983207196184"/>
          <c:y val="2.3142622193684983E-2"/>
        </c:manualLayout>
      </c:layout>
      <c:overlay val="0"/>
    </c:title>
    <c:autoTitleDeleted val="0"/>
    <c:plotArea>
      <c:layout>
        <c:manualLayout>
          <c:layoutTarget val="inner"/>
          <c:xMode val="edge"/>
          <c:yMode val="edge"/>
          <c:x val="0.22286824555490894"/>
          <c:y val="0.17947000279788144"/>
          <c:w val="0.7770240258429234"/>
          <c:h val="0.53840924541128476"/>
        </c:manualLayout>
      </c:layout>
      <c:lineChart>
        <c:grouping val="standard"/>
        <c:varyColors val="0"/>
        <c:ser>
          <c:idx val="0"/>
          <c:order val="0"/>
          <c:val>
            <c:numRef>
              <c:f>'Fund Cover Sheets'!$C$184:$K$184</c:f>
              <c:numCache>
                <c:formatCode>_(* #,##0_);_(* \(#,##0\);_(* "-"??_);_(@_)</c:formatCode>
                <c:ptCount val="9"/>
                <c:pt idx="0">
                  <c:v>388897</c:v>
                </c:pt>
                <c:pt idx="1">
                  <c:v>629429</c:v>
                </c:pt>
                <c:pt idx="2">
                  <c:v>-30817</c:v>
                </c:pt>
                <c:pt idx="3">
                  <c:v>371437</c:v>
                </c:pt>
                <c:pt idx="4">
                  <c:v>78960</c:v>
                </c:pt>
                <c:pt idx="5">
                  <c:v>-47551</c:v>
                </c:pt>
                <c:pt idx="6">
                  <c:v>38179</c:v>
                </c:pt>
                <c:pt idx="7">
                  <c:v>15643</c:v>
                </c:pt>
                <c:pt idx="8">
                  <c:v>-13167</c:v>
                </c:pt>
              </c:numCache>
            </c:numRef>
          </c:val>
          <c:smooth val="0"/>
          <c:extLst>
            <c:ext xmlns:c16="http://schemas.microsoft.com/office/drawing/2014/chart" uri="{C3380CC4-5D6E-409C-BE32-E72D297353CC}">
              <c16:uniqueId val="{00000000-E590-4F57-ABF0-FE7C85B7201B}"/>
            </c:ext>
          </c:extLst>
        </c:ser>
        <c:dLbls>
          <c:showLegendKey val="0"/>
          <c:showVal val="0"/>
          <c:showCatName val="0"/>
          <c:showSerName val="0"/>
          <c:showPercent val="0"/>
          <c:showBubbleSize val="0"/>
        </c:dLbls>
        <c:marker val="1"/>
        <c:smooth val="0"/>
        <c:axId val="103323136"/>
        <c:axId val="103324672"/>
      </c:lineChart>
      <c:catAx>
        <c:axId val="103323136"/>
        <c:scaling>
          <c:orientation val="minMax"/>
        </c:scaling>
        <c:delete val="0"/>
        <c:axPos val="b"/>
        <c:majorTickMark val="out"/>
        <c:minorTickMark val="none"/>
        <c:tickLblPos val="none"/>
        <c:crossAx val="103324672"/>
        <c:crosses val="autoZero"/>
        <c:auto val="0"/>
        <c:lblAlgn val="ctr"/>
        <c:lblOffset val="100"/>
        <c:tickMarkSkip val="1"/>
        <c:noMultiLvlLbl val="0"/>
      </c:catAx>
      <c:valAx>
        <c:axId val="103324672"/>
        <c:scaling>
          <c:orientation val="minMax"/>
        </c:scaling>
        <c:delete val="0"/>
        <c:axPos val="l"/>
        <c:numFmt formatCode="\$#,##0_);\(\$#,##0\)" sourceLinked="0"/>
        <c:majorTickMark val="out"/>
        <c:minorTickMark val="none"/>
        <c:tickLblPos val="nextTo"/>
        <c:txPr>
          <a:bodyPr rot="0" vert="horz"/>
          <a:lstStyle/>
          <a:p>
            <a:pPr>
              <a:defRPr/>
            </a:pPr>
            <a:endParaRPr lang="en-US"/>
          </a:p>
        </c:txPr>
        <c:crossAx val="10332313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5912991234970774"/>
          <c:y val="2.3142411767057038E-2"/>
        </c:manualLayout>
      </c:layout>
      <c:overlay val="0"/>
    </c:title>
    <c:autoTitleDeleted val="0"/>
    <c:plotArea>
      <c:layout>
        <c:manualLayout>
          <c:layoutTarget val="inner"/>
          <c:xMode val="edge"/>
          <c:yMode val="edge"/>
          <c:x val="0.22286824555490894"/>
          <c:y val="0.17946974847050684"/>
          <c:w val="0.7770240258429234"/>
          <c:h val="0.53840924541128476"/>
        </c:manualLayout>
      </c:layout>
      <c:lineChart>
        <c:grouping val="standard"/>
        <c:varyColors val="0"/>
        <c:ser>
          <c:idx val="0"/>
          <c:order val="0"/>
          <c:val>
            <c:numRef>
              <c:f>'Fund Cover Sheets'!$C$257:$K$257</c:f>
              <c:numCache>
                <c:formatCode>_(* #,##0_);_(* \(#,##0\);_(* "-"??_);_(@_)</c:formatCode>
                <c:ptCount val="9"/>
                <c:pt idx="0">
                  <c:v>357246</c:v>
                </c:pt>
                <c:pt idx="1">
                  <c:v>496042</c:v>
                </c:pt>
                <c:pt idx="2">
                  <c:v>263801</c:v>
                </c:pt>
                <c:pt idx="3">
                  <c:v>467984</c:v>
                </c:pt>
                <c:pt idx="4">
                  <c:v>265013</c:v>
                </c:pt>
                <c:pt idx="5">
                  <c:v>261839</c:v>
                </c:pt>
                <c:pt idx="6">
                  <c:v>258665</c:v>
                </c:pt>
                <c:pt idx="7">
                  <c:v>255491</c:v>
                </c:pt>
                <c:pt idx="8">
                  <c:v>252317</c:v>
                </c:pt>
              </c:numCache>
            </c:numRef>
          </c:val>
          <c:smooth val="0"/>
          <c:extLst>
            <c:ext xmlns:c16="http://schemas.microsoft.com/office/drawing/2014/chart" uri="{C3380CC4-5D6E-409C-BE32-E72D297353CC}">
              <c16:uniqueId val="{00000000-4ADA-4FAB-94E1-7F3BD30A125D}"/>
            </c:ext>
          </c:extLst>
        </c:ser>
        <c:dLbls>
          <c:showLegendKey val="0"/>
          <c:showVal val="0"/>
          <c:showCatName val="0"/>
          <c:showSerName val="0"/>
          <c:showPercent val="0"/>
          <c:showBubbleSize val="0"/>
        </c:dLbls>
        <c:marker val="1"/>
        <c:smooth val="0"/>
        <c:axId val="103348864"/>
        <c:axId val="111088000"/>
      </c:lineChart>
      <c:catAx>
        <c:axId val="103348864"/>
        <c:scaling>
          <c:orientation val="minMax"/>
        </c:scaling>
        <c:delete val="0"/>
        <c:axPos val="b"/>
        <c:majorTickMark val="out"/>
        <c:minorTickMark val="none"/>
        <c:tickLblPos val="none"/>
        <c:crossAx val="111088000"/>
        <c:crosses val="autoZero"/>
        <c:auto val="0"/>
        <c:lblAlgn val="ctr"/>
        <c:lblOffset val="100"/>
        <c:tickMarkSkip val="1"/>
        <c:noMultiLvlLbl val="0"/>
      </c:catAx>
      <c:valAx>
        <c:axId val="111088000"/>
        <c:scaling>
          <c:orientation val="minMax"/>
        </c:scaling>
        <c:delete val="0"/>
        <c:axPos val="l"/>
        <c:numFmt formatCode="\$#,##0_);\(\$#,##0\)" sourceLinked="0"/>
        <c:majorTickMark val="out"/>
        <c:minorTickMark val="none"/>
        <c:tickLblPos val="nextTo"/>
        <c:txPr>
          <a:bodyPr rot="0" vert="horz"/>
          <a:lstStyle/>
          <a:p>
            <a:pPr>
              <a:defRPr/>
            </a:pPr>
            <a:endParaRPr lang="en-US"/>
          </a:p>
        </c:txPr>
        <c:crossAx val="103348864"/>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 Equivalent</a:t>
            </a:r>
          </a:p>
        </c:rich>
      </c:tx>
      <c:layout>
        <c:manualLayout>
          <c:xMode val="edge"/>
          <c:yMode val="edge"/>
          <c:x val="0.44497886743749238"/>
          <c:y val="4.9943447790675673E-2"/>
        </c:manualLayout>
      </c:layout>
      <c:overlay val="0"/>
    </c:title>
    <c:autoTitleDeleted val="0"/>
    <c:plotArea>
      <c:layout>
        <c:manualLayout>
          <c:layoutTarget val="inner"/>
          <c:xMode val="edge"/>
          <c:yMode val="edge"/>
          <c:x val="0.22207940592791756"/>
          <c:y val="0.17946974847050728"/>
          <c:w val="0.77792058543304365"/>
          <c:h val="0.53840924541128476"/>
        </c:manualLayout>
      </c:layout>
      <c:lineChart>
        <c:grouping val="standard"/>
        <c:varyColors val="0"/>
        <c:ser>
          <c:idx val="0"/>
          <c:order val="0"/>
          <c:val>
            <c:numRef>
              <c:f>'Fund Cover Sheets'!$C$336:$K$336</c:f>
              <c:numCache>
                <c:formatCode>_(* #,##0_);_(* \(#,##0\);_(* "-"??_);_(@_)</c:formatCode>
                <c:ptCount val="9"/>
                <c:pt idx="0">
                  <c:v>2584259</c:v>
                </c:pt>
                <c:pt idx="1">
                  <c:v>3533027</c:v>
                </c:pt>
                <c:pt idx="2">
                  <c:v>1952155</c:v>
                </c:pt>
                <c:pt idx="3">
                  <c:v>3003158</c:v>
                </c:pt>
                <c:pt idx="4">
                  <c:v>1827113</c:v>
                </c:pt>
                <c:pt idx="5">
                  <c:v>1308776</c:v>
                </c:pt>
                <c:pt idx="6">
                  <c:v>970141</c:v>
                </c:pt>
                <c:pt idx="7">
                  <c:v>2181220</c:v>
                </c:pt>
                <c:pt idx="8">
                  <c:v>3577368</c:v>
                </c:pt>
              </c:numCache>
            </c:numRef>
          </c:val>
          <c:smooth val="0"/>
          <c:extLst>
            <c:ext xmlns:c16="http://schemas.microsoft.com/office/drawing/2014/chart" uri="{C3380CC4-5D6E-409C-BE32-E72D297353CC}">
              <c16:uniqueId val="{00000000-1555-4724-8D21-C2770358DF73}"/>
            </c:ext>
          </c:extLst>
        </c:ser>
        <c:dLbls>
          <c:showLegendKey val="0"/>
          <c:showVal val="0"/>
          <c:showCatName val="0"/>
          <c:showSerName val="0"/>
          <c:showPercent val="0"/>
          <c:showBubbleSize val="0"/>
        </c:dLbls>
        <c:marker val="1"/>
        <c:smooth val="0"/>
        <c:axId val="111112192"/>
        <c:axId val="111113728"/>
      </c:lineChart>
      <c:catAx>
        <c:axId val="111112192"/>
        <c:scaling>
          <c:orientation val="minMax"/>
        </c:scaling>
        <c:delete val="0"/>
        <c:axPos val="b"/>
        <c:majorTickMark val="out"/>
        <c:minorTickMark val="none"/>
        <c:tickLblPos val="none"/>
        <c:crossAx val="111113728"/>
        <c:crosses val="autoZero"/>
        <c:auto val="0"/>
        <c:lblAlgn val="ctr"/>
        <c:lblOffset val="100"/>
        <c:tickMarkSkip val="1"/>
        <c:noMultiLvlLbl val="0"/>
      </c:catAx>
      <c:valAx>
        <c:axId val="111113728"/>
        <c:scaling>
          <c:orientation val="minMax"/>
        </c:scaling>
        <c:delete val="0"/>
        <c:axPos val="l"/>
        <c:numFmt formatCode="\$#,##0_);\(\$#,##0\)" sourceLinked="0"/>
        <c:majorTickMark val="out"/>
        <c:minorTickMark val="none"/>
        <c:tickLblPos val="nextTo"/>
        <c:txPr>
          <a:bodyPr rot="0" vert="horz"/>
          <a:lstStyle/>
          <a:p>
            <a:pPr>
              <a:defRPr/>
            </a:pPr>
            <a:endParaRPr lang="en-US"/>
          </a:p>
        </c:txPr>
        <c:crossAx val="11111219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88297425958"/>
          <c:y val="4.9943389429262505E-2"/>
        </c:manualLayout>
      </c:layout>
      <c:overlay val="0"/>
    </c:title>
    <c:autoTitleDeleted val="0"/>
    <c:plotArea>
      <c:layout>
        <c:manualLayout>
          <c:layoutTarget val="inner"/>
          <c:xMode val="edge"/>
          <c:yMode val="edge"/>
          <c:x val="0.21991279087532681"/>
          <c:y val="0.22514661347785564"/>
          <c:w val="0.7775003970307226"/>
          <c:h val="0.53840924541128476"/>
        </c:manualLayout>
      </c:layout>
      <c:lineChart>
        <c:grouping val="standard"/>
        <c:varyColors val="0"/>
        <c:ser>
          <c:idx val="0"/>
          <c:order val="0"/>
          <c:val>
            <c:numRef>
              <c:f>'Fund Cover Sheets'!$C$717:$K$717</c:f>
              <c:numCache>
                <c:formatCode>_(* #,##0_);_(* \(#,##0\);_(* "-"??_);_(@_)</c:formatCode>
                <c:ptCount val="9"/>
                <c:pt idx="0">
                  <c:v>10182982</c:v>
                </c:pt>
                <c:pt idx="1">
                  <c:v>11629797</c:v>
                </c:pt>
                <c:pt idx="2">
                  <c:v>6293309</c:v>
                </c:pt>
                <c:pt idx="3">
                  <c:v>10303767.699999999</c:v>
                </c:pt>
                <c:pt idx="4">
                  <c:v>7436855.6999999993</c:v>
                </c:pt>
                <c:pt idx="5">
                  <c:v>5690472.6999999993</c:v>
                </c:pt>
                <c:pt idx="6">
                  <c:v>4574789.6999999993</c:v>
                </c:pt>
                <c:pt idx="7">
                  <c:v>5319652.6999999993</c:v>
                </c:pt>
                <c:pt idx="8">
                  <c:v>5811515.6999999993</c:v>
                </c:pt>
              </c:numCache>
            </c:numRef>
          </c:val>
          <c:smooth val="0"/>
          <c:extLst>
            <c:ext xmlns:c16="http://schemas.microsoft.com/office/drawing/2014/chart" uri="{C3380CC4-5D6E-409C-BE32-E72D297353CC}">
              <c16:uniqueId val="{00000000-D205-4E46-8958-95F9D7460A37}"/>
            </c:ext>
          </c:extLst>
        </c:ser>
        <c:dLbls>
          <c:showLegendKey val="0"/>
          <c:showVal val="0"/>
          <c:showCatName val="0"/>
          <c:showSerName val="0"/>
          <c:showPercent val="0"/>
          <c:showBubbleSize val="0"/>
        </c:dLbls>
        <c:marker val="1"/>
        <c:smooth val="0"/>
        <c:axId val="111146112"/>
        <c:axId val="111147648"/>
      </c:lineChart>
      <c:catAx>
        <c:axId val="111146112"/>
        <c:scaling>
          <c:orientation val="minMax"/>
        </c:scaling>
        <c:delete val="0"/>
        <c:axPos val="b"/>
        <c:majorTickMark val="out"/>
        <c:minorTickMark val="none"/>
        <c:tickLblPos val="none"/>
        <c:crossAx val="111147648"/>
        <c:crosses val="autoZero"/>
        <c:auto val="0"/>
        <c:lblAlgn val="ctr"/>
        <c:lblOffset val="100"/>
        <c:tickMarkSkip val="1"/>
        <c:noMultiLvlLbl val="0"/>
      </c:catAx>
      <c:valAx>
        <c:axId val="111147648"/>
        <c:scaling>
          <c:orientation val="minMax"/>
        </c:scaling>
        <c:delete val="0"/>
        <c:axPos val="l"/>
        <c:numFmt formatCode="\$#,##0_);\(\$#,##0\)" sourceLinked="0"/>
        <c:majorTickMark val="out"/>
        <c:minorTickMark val="none"/>
        <c:tickLblPos val="nextTo"/>
        <c:txPr>
          <a:bodyPr rot="0" vert="horz"/>
          <a:lstStyle/>
          <a:p>
            <a:pPr>
              <a:defRPr/>
            </a:pPr>
            <a:endParaRPr lang="en-US"/>
          </a:p>
        </c:txPr>
        <c:crossAx val="111146112"/>
        <c:crosses val="autoZero"/>
        <c:crossBetween val="between"/>
        <c:dispUnits>
          <c:builtInUnit val="thousands"/>
          <c:dispUnitsLbl>
            <c:layout>
              <c:manualLayout>
                <c:xMode val="edge"/>
                <c:yMode val="edge"/>
                <c:x val="0.13842327257378204"/>
                <c:y val="0.19904545814214863"/>
              </c:manualLayout>
            </c:layout>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656056074386313"/>
          <c:y val="9.7419072615923009E-3"/>
        </c:manualLayout>
      </c:layout>
      <c:overlay val="0"/>
    </c:title>
    <c:autoTitleDeleted val="0"/>
    <c:plotArea>
      <c:layout>
        <c:manualLayout>
          <c:layoutTarget val="inner"/>
          <c:xMode val="edge"/>
          <c:yMode val="edge"/>
          <c:x val="0.22201220293137044"/>
          <c:y val="0.2062701961249819"/>
          <c:w val="0.77798779706863264"/>
          <c:h val="0.53840924541128476"/>
        </c:manualLayout>
      </c:layout>
      <c:lineChart>
        <c:grouping val="standard"/>
        <c:varyColors val="0"/>
        <c:ser>
          <c:idx val="0"/>
          <c:order val="0"/>
          <c:val>
            <c:numRef>
              <c:f>'Fund Cover Sheets'!$C$766:$K$766</c:f>
              <c:numCache>
                <c:formatCode>_(* #,##0_);_(* \(#,##0\);_(* "-"??_);_(@_)</c:formatCode>
                <c:ptCount val="9"/>
                <c:pt idx="0">
                  <c:v>568798</c:v>
                </c:pt>
                <c:pt idx="1">
                  <c:v>637531</c:v>
                </c:pt>
                <c:pt idx="2">
                  <c:v>505313</c:v>
                </c:pt>
                <c:pt idx="3">
                  <c:v>704173</c:v>
                </c:pt>
                <c:pt idx="4">
                  <c:v>662138</c:v>
                </c:pt>
                <c:pt idx="5">
                  <c:v>605893</c:v>
                </c:pt>
                <c:pt idx="6">
                  <c:v>535359</c:v>
                </c:pt>
                <c:pt idx="7">
                  <c:v>450172</c:v>
                </c:pt>
                <c:pt idx="8">
                  <c:v>364508</c:v>
                </c:pt>
              </c:numCache>
            </c:numRef>
          </c:val>
          <c:smooth val="0"/>
          <c:extLst>
            <c:ext xmlns:c16="http://schemas.microsoft.com/office/drawing/2014/chart" uri="{C3380CC4-5D6E-409C-BE32-E72D297353CC}">
              <c16:uniqueId val="{00000000-23C0-4C60-80B3-9DD0E4ACF5C1}"/>
            </c:ext>
          </c:extLst>
        </c:ser>
        <c:dLbls>
          <c:showLegendKey val="0"/>
          <c:showVal val="0"/>
          <c:showCatName val="0"/>
          <c:showSerName val="0"/>
          <c:showPercent val="0"/>
          <c:showBubbleSize val="0"/>
        </c:dLbls>
        <c:marker val="1"/>
        <c:smooth val="0"/>
        <c:axId val="111175552"/>
        <c:axId val="111177088"/>
      </c:lineChart>
      <c:catAx>
        <c:axId val="111175552"/>
        <c:scaling>
          <c:orientation val="minMax"/>
        </c:scaling>
        <c:delete val="0"/>
        <c:axPos val="b"/>
        <c:majorTickMark val="out"/>
        <c:minorTickMark val="none"/>
        <c:tickLblPos val="none"/>
        <c:crossAx val="111177088"/>
        <c:crosses val="autoZero"/>
        <c:auto val="0"/>
        <c:lblAlgn val="ctr"/>
        <c:lblOffset val="100"/>
        <c:tickMarkSkip val="1"/>
        <c:noMultiLvlLbl val="0"/>
      </c:catAx>
      <c:valAx>
        <c:axId val="111177088"/>
        <c:scaling>
          <c:orientation val="minMax"/>
        </c:scaling>
        <c:delete val="0"/>
        <c:axPos val="l"/>
        <c:numFmt formatCode="\$#,##0_);\(\$#,##0\)" sourceLinked="0"/>
        <c:majorTickMark val="out"/>
        <c:minorTickMark val="none"/>
        <c:tickLblPos val="nextTo"/>
        <c:txPr>
          <a:bodyPr rot="0" vert="horz"/>
          <a:lstStyle/>
          <a:p>
            <a:pPr>
              <a:defRPr/>
            </a:pPr>
            <a:endParaRPr lang="en-US"/>
          </a:p>
        </c:txPr>
        <c:crossAx val="11117555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91386765637"/>
          <c:y val="4.9943254299916424E-2"/>
        </c:manualLayout>
      </c:layout>
      <c:overlay val="0"/>
    </c:title>
    <c:autoTitleDeleted val="0"/>
    <c:plotArea>
      <c:layout>
        <c:manualLayout>
          <c:layoutTarget val="inner"/>
          <c:xMode val="edge"/>
          <c:yMode val="edge"/>
          <c:x val="0.26503331314354939"/>
          <c:y val="0.17946974847050853"/>
          <c:w val="0.7349666868564505"/>
          <c:h val="0.53840924541128476"/>
        </c:manualLayout>
      </c:layout>
      <c:lineChart>
        <c:grouping val="standard"/>
        <c:varyColors val="0"/>
        <c:ser>
          <c:idx val="0"/>
          <c:order val="0"/>
          <c:val>
            <c:numRef>
              <c:f>'Fund Cover Sheets'!$C$814:$K$814</c:f>
              <c:numCache>
                <c:formatCode>_(* #,##0_);_(* \(#,##0\);_(* "-"??_);_(@_)</c:formatCode>
                <c:ptCount val="9"/>
                <c:pt idx="0">
                  <c:v>793168</c:v>
                </c:pt>
                <c:pt idx="1">
                  <c:v>857049</c:v>
                </c:pt>
                <c:pt idx="2">
                  <c:v>570312</c:v>
                </c:pt>
                <c:pt idx="3">
                  <c:v>699795</c:v>
                </c:pt>
                <c:pt idx="4">
                  <c:v>264563</c:v>
                </c:pt>
                <c:pt idx="5">
                  <c:v>261389</c:v>
                </c:pt>
                <c:pt idx="6">
                  <c:v>258215</c:v>
                </c:pt>
                <c:pt idx="7">
                  <c:v>255041</c:v>
                </c:pt>
                <c:pt idx="8">
                  <c:v>251867</c:v>
                </c:pt>
              </c:numCache>
            </c:numRef>
          </c:val>
          <c:smooth val="0"/>
          <c:extLst>
            <c:ext xmlns:c16="http://schemas.microsoft.com/office/drawing/2014/chart" uri="{C3380CC4-5D6E-409C-BE32-E72D297353CC}">
              <c16:uniqueId val="{00000000-A04E-4F7D-8FC0-7A4F56F28C23}"/>
            </c:ext>
          </c:extLst>
        </c:ser>
        <c:dLbls>
          <c:showLegendKey val="0"/>
          <c:showVal val="0"/>
          <c:showCatName val="0"/>
          <c:showSerName val="0"/>
          <c:showPercent val="0"/>
          <c:showBubbleSize val="0"/>
        </c:dLbls>
        <c:marker val="1"/>
        <c:smooth val="0"/>
        <c:axId val="111184896"/>
        <c:axId val="111203072"/>
      </c:lineChart>
      <c:catAx>
        <c:axId val="111184896"/>
        <c:scaling>
          <c:orientation val="minMax"/>
        </c:scaling>
        <c:delete val="0"/>
        <c:axPos val="b"/>
        <c:majorTickMark val="out"/>
        <c:minorTickMark val="none"/>
        <c:tickLblPos val="none"/>
        <c:crossAx val="111203072"/>
        <c:crosses val="autoZero"/>
        <c:auto val="0"/>
        <c:lblAlgn val="ctr"/>
        <c:lblOffset val="100"/>
        <c:tickMarkSkip val="1"/>
        <c:noMultiLvlLbl val="0"/>
      </c:catAx>
      <c:valAx>
        <c:axId val="111203072"/>
        <c:scaling>
          <c:orientation val="minMax"/>
        </c:scaling>
        <c:delete val="0"/>
        <c:axPos val="l"/>
        <c:numFmt formatCode="\$#,##0_);\(\$#,##0\)" sourceLinked="0"/>
        <c:majorTickMark val="out"/>
        <c:minorTickMark val="none"/>
        <c:tickLblPos val="nextTo"/>
        <c:txPr>
          <a:bodyPr rot="0" vert="horz"/>
          <a:lstStyle/>
          <a:p>
            <a:pPr>
              <a:defRPr/>
            </a:pPr>
            <a:endParaRPr lang="en-US"/>
          </a:p>
        </c:txPr>
        <c:crossAx val="11118489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53490560783560581"/>
          <c:y val="0.22899434362148585"/>
        </c:manualLayout>
      </c:layout>
      <c:overlay val="0"/>
    </c:title>
    <c:autoTitleDeleted val="0"/>
    <c:plotArea>
      <c:layout>
        <c:manualLayout>
          <c:layoutTarget val="inner"/>
          <c:xMode val="edge"/>
          <c:yMode val="edge"/>
          <c:x val="0.22178090364387537"/>
          <c:y val="0.16606919109985624"/>
          <c:w val="0.77821909635623165"/>
          <c:h val="0.53840924541128476"/>
        </c:manualLayout>
      </c:layout>
      <c:lineChart>
        <c:grouping val="standard"/>
        <c:varyColors val="0"/>
        <c:ser>
          <c:idx val="0"/>
          <c:order val="0"/>
          <c:val>
            <c:numRef>
              <c:f>'Fund Cover Sheets'!$C$664:$K$664</c:f>
              <c:numCache>
                <c:formatCode>_(* #,##0_);_(* \(#,##0\);_(* "-"??_);_(@_)</c:formatCode>
                <c:ptCount val="9"/>
                <c:pt idx="0">
                  <c:v>0</c:v>
                </c:pt>
                <c:pt idx="1">
                  <c:v>-2736</c:v>
                </c:pt>
                <c:pt idx="2">
                  <c:v>-10000</c:v>
                </c:pt>
                <c:pt idx="3">
                  <c:v>-68565</c:v>
                </c:pt>
                <c:pt idx="4">
                  <c:v>-66065</c:v>
                </c:pt>
                <c:pt idx="5">
                  <c:v>-63565</c:v>
                </c:pt>
                <c:pt idx="6">
                  <c:v>-43565</c:v>
                </c:pt>
                <c:pt idx="7">
                  <c:v>-23565</c:v>
                </c:pt>
                <c:pt idx="8">
                  <c:v>-2109</c:v>
                </c:pt>
              </c:numCache>
            </c:numRef>
          </c:val>
          <c:smooth val="0"/>
          <c:extLst>
            <c:ext xmlns:c16="http://schemas.microsoft.com/office/drawing/2014/chart" uri="{C3380CC4-5D6E-409C-BE32-E72D297353CC}">
              <c16:uniqueId val="{00000000-99A6-4091-A6DD-4D4C7BD8A08E}"/>
            </c:ext>
          </c:extLst>
        </c:ser>
        <c:dLbls>
          <c:showLegendKey val="0"/>
          <c:showVal val="0"/>
          <c:showCatName val="0"/>
          <c:showSerName val="0"/>
          <c:showPercent val="0"/>
          <c:showBubbleSize val="0"/>
        </c:dLbls>
        <c:marker val="1"/>
        <c:smooth val="0"/>
        <c:axId val="52975104"/>
        <c:axId val="52976640"/>
      </c:lineChart>
      <c:catAx>
        <c:axId val="52975104"/>
        <c:scaling>
          <c:orientation val="minMax"/>
        </c:scaling>
        <c:delete val="0"/>
        <c:axPos val="b"/>
        <c:majorTickMark val="out"/>
        <c:minorTickMark val="none"/>
        <c:tickLblPos val="none"/>
        <c:crossAx val="52976640"/>
        <c:crosses val="autoZero"/>
        <c:auto val="0"/>
        <c:lblAlgn val="ctr"/>
        <c:lblOffset val="100"/>
        <c:tickMarkSkip val="1"/>
        <c:noMultiLvlLbl val="0"/>
      </c:catAx>
      <c:valAx>
        <c:axId val="52976640"/>
        <c:scaling>
          <c:orientation val="minMax"/>
        </c:scaling>
        <c:delete val="0"/>
        <c:axPos val="l"/>
        <c:numFmt formatCode="\$#,##0_);\(\$#,##0\)" sourceLinked="0"/>
        <c:majorTickMark val="out"/>
        <c:minorTickMark val="none"/>
        <c:tickLblPos val="nextTo"/>
        <c:txPr>
          <a:bodyPr rot="0" vert="horz"/>
          <a:lstStyle/>
          <a:p>
            <a:pPr>
              <a:defRPr/>
            </a:pPr>
            <a:endParaRPr lang="en-US"/>
          </a:p>
        </c:txPr>
        <c:crossAx val="52975104"/>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55422379970497"/>
          <c:y val="8.3758656673940224E-2"/>
          <c:w val="0.77410116164820064"/>
          <c:h val="0.8156606851549757"/>
        </c:manualLayout>
      </c:layout>
      <c:lineChart>
        <c:grouping val="stacked"/>
        <c:varyColors val="0"/>
        <c:ser>
          <c:idx val="0"/>
          <c:order val="0"/>
          <c:val>
            <c:numRef>
              <c:f>'Gen Fd Cover Sheets'!$C$75:$K$75</c:f>
              <c:numCache>
                <c:formatCode>_(* #,##0_);_(* \(#,##0\);_(* "-"??_);_(@_)</c:formatCode>
                <c:ptCount val="9"/>
                <c:pt idx="0">
                  <c:v>5283553</c:v>
                </c:pt>
                <c:pt idx="1">
                  <c:v>5351135</c:v>
                </c:pt>
                <c:pt idx="2">
                  <c:v>5935224</c:v>
                </c:pt>
                <c:pt idx="3">
                  <c:v>5904534</c:v>
                </c:pt>
                <c:pt idx="4">
                  <c:v>6064220</c:v>
                </c:pt>
                <c:pt idx="5">
                  <c:v>6478220</c:v>
                </c:pt>
                <c:pt idx="6">
                  <c:v>6760555</c:v>
                </c:pt>
                <c:pt idx="7">
                  <c:v>6906027</c:v>
                </c:pt>
                <c:pt idx="8">
                  <c:v>7118693</c:v>
                </c:pt>
              </c:numCache>
            </c:numRef>
          </c:val>
          <c:smooth val="0"/>
          <c:extLst>
            <c:ext xmlns:c16="http://schemas.microsoft.com/office/drawing/2014/chart" uri="{C3380CC4-5D6E-409C-BE32-E72D297353CC}">
              <c16:uniqueId val="{00000000-918B-4389-B721-AF6159ECC9F6}"/>
            </c:ext>
          </c:extLst>
        </c:ser>
        <c:dLbls>
          <c:showLegendKey val="0"/>
          <c:showVal val="0"/>
          <c:showCatName val="0"/>
          <c:showSerName val="0"/>
          <c:showPercent val="0"/>
          <c:showBubbleSize val="0"/>
        </c:dLbls>
        <c:marker val="1"/>
        <c:smooth val="0"/>
        <c:axId val="52416896"/>
        <c:axId val="52418432"/>
      </c:lineChart>
      <c:catAx>
        <c:axId val="52416896"/>
        <c:scaling>
          <c:orientation val="minMax"/>
        </c:scaling>
        <c:delete val="1"/>
        <c:axPos val="b"/>
        <c:majorTickMark val="out"/>
        <c:minorTickMark val="none"/>
        <c:tickLblPos val="none"/>
        <c:crossAx val="52418432"/>
        <c:crosses val="autoZero"/>
        <c:auto val="1"/>
        <c:lblAlgn val="ctr"/>
        <c:lblOffset val="100"/>
        <c:noMultiLvlLbl val="0"/>
      </c:catAx>
      <c:valAx>
        <c:axId val="52418432"/>
        <c:scaling>
          <c:orientation val="minMax"/>
        </c:scaling>
        <c:delete val="0"/>
        <c:axPos val="l"/>
        <c:numFmt formatCode="\$#,##0_);\(\$#,##0\)" sourceLinked="0"/>
        <c:majorTickMark val="out"/>
        <c:minorTickMark val="none"/>
        <c:tickLblPos val="nextTo"/>
        <c:txPr>
          <a:bodyPr rot="0" vert="horz"/>
          <a:lstStyle/>
          <a:p>
            <a:pPr>
              <a:defRPr/>
            </a:pPr>
            <a:endParaRPr lang="en-US"/>
          </a:p>
        </c:txPr>
        <c:crossAx val="52416896"/>
        <c:crosses val="autoZero"/>
        <c:crossBetween val="between"/>
        <c:dispUnits>
          <c:builtInUnit val="thousands"/>
          <c:dispUnitsLbl>
            <c:layout>
              <c:manualLayout>
                <c:xMode val="edge"/>
                <c:yMode val="edge"/>
                <c:x val="0.13727009359680944"/>
                <c:y val="0.20862294493318617"/>
              </c:manualLayout>
            </c:layout>
            <c:txPr>
              <a:bodyPr rot="-5400000" vert="horz"/>
              <a:lstStyle/>
              <a:p>
                <a:pPr>
                  <a:defRPr/>
                </a:pPr>
                <a:endParaRPr lang="en-US"/>
              </a:p>
            </c:txPr>
          </c:dispUnitsLbl>
        </c:dispUnits>
      </c:valAx>
    </c:plotArea>
    <c:plotVisOnly val="1"/>
    <c:dispBlanksAs val="zero"/>
    <c:showDLblsOverMax val="0"/>
  </c:chart>
  <c:printSettings>
    <c:headerFooter alignWithMargins="0"/>
    <c:pageMargins b="1" l="0.75000000000001465" r="0.7500000000000146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811355042197792"/>
          <c:y val="0.1640419947506562"/>
          <c:w val="0.77188649815220001"/>
          <c:h val="0.79527559055120001"/>
        </c:manualLayout>
      </c:layout>
      <c:lineChart>
        <c:grouping val="standard"/>
        <c:varyColors val="0"/>
        <c:ser>
          <c:idx val="0"/>
          <c:order val="0"/>
          <c:val>
            <c:numRef>
              <c:f>'Gen Fd Cover Sheets'!$C$108:$K$108</c:f>
              <c:numCache>
                <c:formatCode>_(* #,##0_);_(* \(#,##0\);_(* "-"??_);_(@_)</c:formatCode>
                <c:ptCount val="9"/>
                <c:pt idx="0">
                  <c:v>629893</c:v>
                </c:pt>
                <c:pt idx="1">
                  <c:v>869045</c:v>
                </c:pt>
                <c:pt idx="2">
                  <c:v>933186</c:v>
                </c:pt>
                <c:pt idx="3">
                  <c:v>882099</c:v>
                </c:pt>
                <c:pt idx="4">
                  <c:v>942154</c:v>
                </c:pt>
                <c:pt idx="5">
                  <c:v>888062</c:v>
                </c:pt>
                <c:pt idx="6">
                  <c:v>926992</c:v>
                </c:pt>
                <c:pt idx="7">
                  <c:v>952574</c:v>
                </c:pt>
                <c:pt idx="8">
                  <c:v>982379</c:v>
                </c:pt>
              </c:numCache>
            </c:numRef>
          </c:val>
          <c:smooth val="0"/>
          <c:extLst>
            <c:ext xmlns:c16="http://schemas.microsoft.com/office/drawing/2014/chart" uri="{C3380CC4-5D6E-409C-BE32-E72D297353CC}">
              <c16:uniqueId val="{00000000-FA4C-4375-8526-1362F9C65348}"/>
            </c:ext>
          </c:extLst>
        </c:ser>
        <c:dLbls>
          <c:showLegendKey val="0"/>
          <c:showVal val="0"/>
          <c:showCatName val="0"/>
          <c:showSerName val="0"/>
          <c:showPercent val="0"/>
          <c:showBubbleSize val="0"/>
        </c:dLbls>
        <c:marker val="1"/>
        <c:smooth val="0"/>
        <c:axId val="52843648"/>
        <c:axId val="52845184"/>
      </c:lineChart>
      <c:catAx>
        <c:axId val="52843648"/>
        <c:scaling>
          <c:orientation val="minMax"/>
        </c:scaling>
        <c:delete val="1"/>
        <c:axPos val="b"/>
        <c:majorTickMark val="out"/>
        <c:minorTickMark val="none"/>
        <c:tickLblPos val="none"/>
        <c:crossAx val="52845184"/>
        <c:crosses val="autoZero"/>
        <c:auto val="1"/>
        <c:lblAlgn val="ctr"/>
        <c:lblOffset val="100"/>
        <c:noMultiLvlLbl val="0"/>
      </c:catAx>
      <c:valAx>
        <c:axId val="52845184"/>
        <c:scaling>
          <c:orientation val="minMax"/>
          <c:min val="0"/>
        </c:scaling>
        <c:delete val="0"/>
        <c:axPos val="l"/>
        <c:numFmt formatCode="\$#,##0_);\(\$#,##0\)" sourceLinked="0"/>
        <c:majorTickMark val="out"/>
        <c:minorTickMark val="none"/>
        <c:tickLblPos val="nextTo"/>
        <c:txPr>
          <a:bodyPr rot="0" vert="horz"/>
          <a:lstStyle/>
          <a:p>
            <a:pPr>
              <a:defRPr/>
            </a:pPr>
            <a:endParaRPr lang="en-US"/>
          </a:p>
        </c:txPr>
        <c:crossAx val="52843648"/>
        <c:crosses val="autoZero"/>
        <c:crossBetween val="between"/>
        <c:dispUnits>
          <c:builtInUnit val="thousands"/>
          <c:dispUnitsLbl>
            <c:layout>
              <c:manualLayout>
                <c:xMode val="edge"/>
                <c:yMode val="edge"/>
                <c:x val="0.15047424170664594"/>
                <c:y val="0.19028871391076116"/>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190385094280844"/>
          <c:y val="9.2177413634106503E-2"/>
          <c:w val="0.78985932633768163"/>
          <c:h val="0.80607414494849161"/>
        </c:manualLayout>
      </c:layout>
      <c:lineChart>
        <c:grouping val="standard"/>
        <c:varyColors val="0"/>
        <c:ser>
          <c:idx val="0"/>
          <c:order val="0"/>
          <c:val>
            <c:numRef>
              <c:f>'Gen Fd Cover Sheets'!$C$136:$K$136</c:f>
              <c:numCache>
                <c:formatCode>_(* #,##0_);_(* \(#,##0\);_(* "-"??_);_(@_)</c:formatCode>
                <c:ptCount val="9"/>
                <c:pt idx="0">
                  <c:v>1928581</c:v>
                </c:pt>
                <c:pt idx="1">
                  <c:v>2077939</c:v>
                </c:pt>
                <c:pt idx="2">
                  <c:v>2320194</c:v>
                </c:pt>
                <c:pt idx="3">
                  <c:v>2239182</c:v>
                </c:pt>
                <c:pt idx="4">
                  <c:v>2512538</c:v>
                </c:pt>
                <c:pt idx="5">
                  <c:v>2547940</c:v>
                </c:pt>
                <c:pt idx="6">
                  <c:v>2642578</c:v>
                </c:pt>
                <c:pt idx="7">
                  <c:v>2698316</c:v>
                </c:pt>
                <c:pt idx="8">
                  <c:v>2777148</c:v>
                </c:pt>
              </c:numCache>
            </c:numRef>
          </c:val>
          <c:smooth val="0"/>
          <c:extLst>
            <c:ext xmlns:c16="http://schemas.microsoft.com/office/drawing/2014/chart" uri="{C3380CC4-5D6E-409C-BE32-E72D297353CC}">
              <c16:uniqueId val="{00000000-8797-4CE9-80CE-32559CB73CF3}"/>
            </c:ext>
          </c:extLst>
        </c:ser>
        <c:dLbls>
          <c:showLegendKey val="0"/>
          <c:showVal val="0"/>
          <c:showCatName val="0"/>
          <c:showSerName val="0"/>
          <c:showPercent val="0"/>
          <c:showBubbleSize val="0"/>
        </c:dLbls>
        <c:marker val="1"/>
        <c:smooth val="0"/>
        <c:axId val="52868992"/>
        <c:axId val="52870528"/>
      </c:lineChart>
      <c:catAx>
        <c:axId val="52868992"/>
        <c:scaling>
          <c:orientation val="minMax"/>
        </c:scaling>
        <c:delete val="1"/>
        <c:axPos val="b"/>
        <c:majorTickMark val="out"/>
        <c:minorTickMark val="none"/>
        <c:tickLblPos val="none"/>
        <c:crossAx val="52870528"/>
        <c:crosses val="autoZero"/>
        <c:auto val="1"/>
        <c:lblAlgn val="ctr"/>
        <c:lblOffset val="100"/>
        <c:noMultiLvlLbl val="0"/>
      </c:catAx>
      <c:valAx>
        <c:axId val="52870528"/>
        <c:scaling>
          <c:orientation val="minMax"/>
        </c:scaling>
        <c:delete val="0"/>
        <c:axPos val="l"/>
        <c:numFmt formatCode="\$#,##0_);\(\$#,##0\)" sourceLinked="0"/>
        <c:majorTickMark val="out"/>
        <c:minorTickMark val="none"/>
        <c:tickLblPos val="nextTo"/>
        <c:txPr>
          <a:bodyPr rot="0" vert="horz"/>
          <a:lstStyle/>
          <a:p>
            <a:pPr>
              <a:defRPr/>
            </a:pPr>
            <a:endParaRPr lang="en-US"/>
          </a:p>
        </c:txPr>
        <c:crossAx val="52868992"/>
        <c:crosses val="autoZero"/>
        <c:crossBetween val="between"/>
        <c:dispUnits>
          <c:builtInUnit val="thousands"/>
          <c:dispUnitsLbl>
            <c:layout>
              <c:manualLayout>
                <c:xMode val="edge"/>
                <c:yMode val="edge"/>
                <c:x val="0.11749695671602722"/>
                <c:y val="0.13159182804852088"/>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234598557698207"/>
          <c:y val="8.9162123965274245E-2"/>
          <c:w val="0.74765403742235759"/>
          <c:h val="0.82398155265190065"/>
        </c:manualLayout>
      </c:layout>
      <c:lineChart>
        <c:grouping val="standard"/>
        <c:varyColors val="0"/>
        <c:ser>
          <c:idx val="0"/>
          <c:order val="0"/>
          <c:val>
            <c:numRef>
              <c:f>'Gen Fd Cover Sheets'!$C$169:$K$169</c:f>
              <c:numCache>
                <c:formatCode>_(* #,##0_);_(* \(#,##0\);_(* "-"??_);_(@_)</c:formatCode>
                <c:ptCount val="9"/>
                <c:pt idx="0">
                  <c:v>6072995</c:v>
                </c:pt>
                <c:pt idx="1">
                  <c:v>6332095</c:v>
                </c:pt>
                <c:pt idx="2">
                  <c:v>6096620</c:v>
                </c:pt>
                <c:pt idx="3">
                  <c:v>5933074</c:v>
                </c:pt>
                <c:pt idx="4">
                  <c:v>5824862</c:v>
                </c:pt>
                <c:pt idx="5">
                  <c:v>6472222</c:v>
                </c:pt>
                <c:pt idx="6">
                  <c:v>6757214</c:v>
                </c:pt>
                <c:pt idx="7">
                  <c:v>6701172</c:v>
                </c:pt>
                <c:pt idx="8">
                  <c:v>6907972</c:v>
                </c:pt>
              </c:numCache>
            </c:numRef>
          </c:val>
          <c:smooth val="0"/>
          <c:extLst>
            <c:ext xmlns:c16="http://schemas.microsoft.com/office/drawing/2014/chart" uri="{C3380CC4-5D6E-409C-BE32-E72D297353CC}">
              <c16:uniqueId val="{00000000-5B1E-45F0-BD4C-269BF3321430}"/>
            </c:ext>
          </c:extLst>
        </c:ser>
        <c:dLbls>
          <c:showLegendKey val="0"/>
          <c:showVal val="0"/>
          <c:showCatName val="0"/>
          <c:showSerName val="0"/>
          <c:showPercent val="0"/>
          <c:showBubbleSize val="0"/>
        </c:dLbls>
        <c:marker val="1"/>
        <c:smooth val="0"/>
        <c:axId val="52898432"/>
        <c:axId val="52908416"/>
      </c:lineChart>
      <c:catAx>
        <c:axId val="52898432"/>
        <c:scaling>
          <c:orientation val="minMax"/>
        </c:scaling>
        <c:delete val="1"/>
        <c:axPos val="b"/>
        <c:majorTickMark val="out"/>
        <c:minorTickMark val="none"/>
        <c:tickLblPos val="none"/>
        <c:crossAx val="52908416"/>
        <c:crosses val="autoZero"/>
        <c:auto val="1"/>
        <c:lblAlgn val="ctr"/>
        <c:lblOffset val="100"/>
        <c:noMultiLvlLbl val="0"/>
      </c:catAx>
      <c:valAx>
        <c:axId val="52908416"/>
        <c:scaling>
          <c:orientation val="minMax"/>
        </c:scaling>
        <c:delete val="0"/>
        <c:axPos val="l"/>
        <c:numFmt formatCode="\$#,##0_);\(\$#,##0\)" sourceLinked="0"/>
        <c:majorTickMark val="out"/>
        <c:minorTickMark val="none"/>
        <c:tickLblPos val="nextTo"/>
        <c:txPr>
          <a:bodyPr rot="0" vert="horz"/>
          <a:lstStyle/>
          <a:p>
            <a:pPr>
              <a:defRPr/>
            </a:pPr>
            <a:endParaRPr lang="en-US"/>
          </a:p>
        </c:txPr>
        <c:crossAx val="52898432"/>
        <c:crosses val="autoZero"/>
        <c:crossBetween val="between"/>
        <c:dispUnits>
          <c:builtInUnit val="thousands"/>
          <c:dispUnitsLbl>
            <c:layout>
              <c:manualLayout>
                <c:xMode val="edge"/>
                <c:yMode val="edge"/>
                <c:x val="0.17527220196003246"/>
                <c:y val="0.17634161114476074"/>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88297425958"/>
          <c:y val="4.9943389429262505E-2"/>
        </c:manualLayout>
      </c:layout>
      <c:overlay val="0"/>
    </c:title>
    <c:autoTitleDeleted val="0"/>
    <c:plotArea>
      <c:layout>
        <c:manualLayout>
          <c:layoutTarget val="inner"/>
          <c:xMode val="edge"/>
          <c:yMode val="edge"/>
          <c:x val="0.22249960629925289"/>
          <c:y val="0.22514661347785561"/>
          <c:w val="0.7775003970307226"/>
          <c:h val="0.53840924541128476"/>
        </c:manualLayout>
      </c:layout>
      <c:lineChart>
        <c:grouping val="standard"/>
        <c:varyColors val="0"/>
        <c:ser>
          <c:idx val="0"/>
          <c:order val="0"/>
          <c:val>
            <c:numRef>
              <c:f>'Fund Cover Sheets'!$C$32:$K$32</c:f>
              <c:numCache>
                <c:formatCode>_(* #,##0_);_(* \(#,##0\);_(* "-"??_);_(@_)</c:formatCode>
                <c:ptCount val="9"/>
                <c:pt idx="0">
                  <c:v>6496373</c:v>
                </c:pt>
                <c:pt idx="1">
                  <c:v>6879823</c:v>
                </c:pt>
                <c:pt idx="2">
                  <c:v>5468778</c:v>
                </c:pt>
                <c:pt idx="3">
                  <c:v>7287159</c:v>
                </c:pt>
                <c:pt idx="4">
                  <c:v>7322013</c:v>
                </c:pt>
                <c:pt idx="5">
                  <c:v>6636974</c:v>
                </c:pt>
                <c:pt idx="6">
                  <c:v>5496597</c:v>
                </c:pt>
                <c:pt idx="7">
                  <c:v>4404479</c:v>
                </c:pt>
                <c:pt idx="8">
                  <c:v>3023893</c:v>
                </c:pt>
              </c:numCache>
            </c:numRef>
          </c:val>
          <c:smooth val="0"/>
          <c:extLst>
            <c:ext xmlns:c16="http://schemas.microsoft.com/office/drawing/2014/chart" uri="{C3380CC4-5D6E-409C-BE32-E72D297353CC}">
              <c16:uniqueId val="{00000000-C9CE-4597-B8C4-DFB75AA78FA1}"/>
            </c:ext>
          </c:extLst>
        </c:ser>
        <c:dLbls>
          <c:showLegendKey val="0"/>
          <c:showVal val="0"/>
          <c:showCatName val="0"/>
          <c:showSerName val="0"/>
          <c:showPercent val="0"/>
          <c:showBubbleSize val="0"/>
        </c:dLbls>
        <c:marker val="1"/>
        <c:smooth val="0"/>
        <c:axId val="54527104"/>
        <c:axId val="54528640"/>
      </c:lineChart>
      <c:catAx>
        <c:axId val="54527104"/>
        <c:scaling>
          <c:orientation val="minMax"/>
        </c:scaling>
        <c:delete val="0"/>
        <c:axPos val="b"/>
        <c:majorTickMark val="out"/>
        <c:minorTickMark val="none"/>
        <c:tickLblPos val="none"/>
        <c:crossAx val="54528640"/>
        <c:crosses val="autoZero"/>
        <c:auto val="0"/>
        <c:lblAlgn val="ctr"/>
        <c:lblOffset val="100"/>
        <c:tickMarkSkip val="1"/>
        <c:noMultiLvlLbl val="0"/>
      </c:catAx>
      <c:valAx>
        <c:axId val="54528640"/>
        <c:scaling>
          <c:orientation val="minMax"/>
        </c:scaling>
        <c:delete val="0"/>
        <c:axPos val="l"/>
        <c:numFmt formatCode="\$#,##0_);\(\$#,##0\)" sourceLinked="0"/>
        <c:majorTickMark val="out"/>
        <c:minorTickMark val="none"/>
        <c:tickLblPos val="nextTo"/>
        <c:txPr>
          <a:bodyPr rot="0" vert="horz"/>
          <a:lstStyle/>
          <a:p>
            <a:pPr>
              <a:defRPr/>
            </a:pPr>
            <a:endParaRPr lang="en-US"/>
          </a:p>
        </c:txPr>
        <c:crossAx val="54527104"/>
        <c:crosses val="autoZero"/>
        <c:crossBetween val="between"/>
        <c:dispUnits>
          <c:builtInUnit val="thousands"/>
          <c:dispUnitsLbl>
            <c:layout>
              <c:manualLayout>
                <c:xMode val="edge"/>
                <c:yMode val="edge"/>
                <c:x val="0.13842327257378204"/>
                <c:y val="0.19904545814214852"/>
              </c:manualLayout>
            </c:layout>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Fund Balance</a:t>
            </a:r>
          </a:p>
        </c:rich>
      </c:tx>
      <c:layout>
        <c:manualLayout>
          <c:xMode val="edge"/>
          <c:yMode val="edge"/>
          <c:x val="0.4373294635099001"/>
          <c:y val="4.9943330947267994E-2"/>
        </c:manualLayout>
      </c:layout>
      <c:overlay val="0"/>
      <c:spPr>
        <a:noFill/>
        <a:ln w="25400">
          <a:noFill/>
        </a:ln>
      </c:spPr>
    </c:title>
    <c:autoTitleDeleted val="0"/>
    <c:plotArea>
      <c:layout>
        <c:manualLayout>
          <c:layoutTarget val="inner"/>
          <c:xMode val="edge"/>
          <c:yMode val="edge"/>
          <c:x val="5.9299681139162924E-2"/>
          <c:y val="0.17946974847050687"/>
          <c:w val="0.92473125950364365"/>
          <c:h val="0.53840924541128476"/>
        </c:manualLayout>
      </c:layout>
      <c:lineChart>
        <c:grouping val="standard"/>
        <c:varyColors val="0"/>
        <c:ser>
          <c:idx val="2"/>
          <c:order val="0"/>
          <c:tx>
            <c:v>Fund Balance</c:v>
          </c:tx>
          <c:spPr>
            <a:ln w="3175">
              <a:solidFill>
                <a:srgbClr val="000000"/>
              </a:solidFill>
              <a:prstDash val="solid"/>
            </a:ln>
          </c:spPr>
          <c:marker>
            <c:symbol val="triangle"/>
            <c:size val="7"/>
            <c:spPr>
              <a:solidFill>
                <a:srgbClr val="000000"/>
              </a:solidFill>
              <a:ln>
                <a:solidFill>
                  <a:srgbClr val="000000"/>
                </a:solidFill>
                <a:prstDash val="solid"/>
              </a:ln>
            </c:spPr>
          </c:marker>
          <c:dLbls>
            <c:spPr>
              <a:noFill/>
              <a:ln w="25400">
                <a:noFill/>
              </a:ln>
            </c:spPr>
            <c:txPr>
              <a:bodyPr/>
              <a:lstStyle/>
              <a:p>
                <a:pPr>
                  <a:defRPr sz="45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5"/>
              <c:pt idx="0">
                <c:v>-534828</c:v>
              </c:pt>
              <c:pt idx="1">
                <c:v>-2374704</c:v>
              </c:pt>
              <c:pt idx="2">
                <c:v>270222</c:v>
              </c:pt>
              <c:pt idx="3">
                <c:v>-1131924</c:v>
              </c:pt>
              <c:pt idx="4">
                <c:v>-1068555</c:v>
              </c:pt>
            </c:numLit>
          </c:val>
          <c:smooth val="0"/>
          <c:extLst>
            <c:ext xmlns:c16="http://schemas.microsoft.com/office/drawing/2014/chart" uri="{C3380CC4-5D6E-409C-BE32-E72D297353CC}">
              <c16:uniqueId val="{00000000-950B-4671-A5EF-D8FADAF9B3FA}"/>
            </c:ext>
          </c:extLst>
        </c:ser>
        <c:dLbls>
          <c:showLegendKey val="0"/>
          <c:showVal val="0"/>
          <c:showCatName val="0"/>
          <c:showSerName val="0"/>
          <c:showPercent val="0"/>
          <c:showBubbleSize val="0"/>
        </c:dLbls>
        <c:marker val="1"/>
        <c:smooth val="0"/>
        <c:axId val="54573696"/>
        <c:axId val="54579584"/>
      </c:lineChart>
      <c:catAx>
        <c:axId val="54573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3180000" vert="horz"/>
          <a:lstStyle/>
          <a:p>
            <a:pPr>
              <a:defRPr sz="450" b="0" i="0" u="none" strike="noStrike" baseline="0">
                <a:solidFill>
                  <a:srgbClr val="000000"/>
                </a:solidFill>
                <a:latin typeface="Arial"/>
                <a:ea typeface="Arial"/>
                <a:cs typeface="Arial"/>
              </a:defRPr>
            </a:pPr>
            <a:endParaRPr lang="en-US"/>
          </a:p>
        </c:txPr>
        <c:crossAx val="54579584"/>
        <c:crosses val="autoZero"/>
        <c:auto val="0"/>
        <c:lblAlgn val="ctr"/>
        <c:lblOffset val="100"/>
        <c:tickLblSkip val="1"/>
        <c:tickMarkSkip val="1"/>
        <c:noMultiLvlLbl val="0"/>
      </c:catAx>
      <c:valAx>
        <c:axId val="54579584"/>
        <c:scaling>
          <c:orientation val="minMax"/>
        </c:scaling>
        <c:delete val="0"/>
        <c:axPos val="l"/>
        <c:numFmt formatCode="\$#,##0_);\(\$#,##0\)" sourceLinked="0"/>
        <c:majorTickMark val="out"/>
        <c:minorTickMark val="none"/>
        <c:tickLblPos val="nextTo"/>
        <c:spPr>
          <a:ln w="3175">
            <a:solidFill>
              <a:srgbClr val="000000"/>
            </a:solidFill>
            <a:prstDash val="solid"/>
          </a:ln>
        </c:spPr>
        <c:txPr>
          <a:bodyPr rot="0" vert="horz"/>
          <a:lstStyle/>
          <a:p>
            <a:pPr>
              <a:defRPr sz="450" b="0" i="0" u="none" strike="noStrike" baseline="0">
                <a:solidFill>
                  <a:srgbClr val="000000"/>
                </a:solidFill>
                <a:latin typeface="Arial"/>
                <a:ea typeface="Arial"/>
                <a:cs typeface="Arial"/>
              </a:defRPr>
            </a:pPr>
            <a:endParaRPr lang="en-US"/>
          </a:p>
        </c:txPr>
        <c:crossAx val="54573696"/>
        <c:crosses val="autoZero"/>
        <c:crossBetween val="between"/>
        <c:dispUnits>
          <c:builtInUnit val="thousands"/>
          <c:dispUnitsLbl>
            <c:layout>
              <c:manualLayout>
                <c:xMode val="edge"/>
                <c:yMode val="edge"/>
                <c:x val="2.5885558583107492E-2"/>
                <c:y val="0.28149829738948456"/>
              </c:manualLayout>
            </c:layout>
            <c:spPr>
              <a:noFill/>
              <a:ln w="25400">
                <a:noFill/>
              </a:ln>
            </c:spPr>
            <c:txPr>
              <a:bodyPr rot="-5400000" vert="horz"/>
              <a:lstStyle/>
              <a:p>
                <a:pPr algn="ctr">
                  <a:defRPr sz="525" b="1" i="0" u="none" strike="noStrike" baseline="0">
                    <a:solidFill>
                      <a:srgbClr val="000000"/>
                    </a:solidFill>
                    <a:latin typeface="Arial"/>
                    <a:ea typeface="Arial"/>
                    <a:cs typeface="Arial"/>
                  </a:defRPr>
                </a:pPr>
                <a:endParaRPr lang="en-US"/>
              </a:p>
            </c:txPr>
          </c:dispUnitsLbl>
        </c:dispUnits>
      </c:valAx>
      <c:spPr>
        <a:solidFill>
          <a:srgbClr val="FFFFFF"/>
        </a:solidFill>
        <a:ln w="12700">
          <a:solidFill>
            <a:srgbClr val="FFFFFF"/>
          </a:solidFill>
          <a:prstDash val="solid"/>
        </a:ln>
      </c:spPr>
    </c:plotArea>
    <c:plotVisOnly val="1"/>
    <c:dispBlanksAs val="gap"/>
    <c:showDLblsOverMax val="0"/>
  </c:chart>
  <c:spPr>
    <a:solidFill>
      <a:srgbClr val="FFFFFF"/>
    </a:solidFill>
    <a:ln w="9525">
      <a:noFill/>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85539936505"/>
          <c:y val="4.9943154090663293E-2"/>
        </c:manualLayout>
      </c:layout>
      <c:overlay val="0"/>
    </c:title>
    <c:autoTitleDeleted val="0"/>
    <c:plotArea>
      <c:layout>
        <c:manualLayout>
          <c:layoutTarget val="inner"/>
          <c:xMode val="edge"/>
          <c:yMode val="edge"/>
          <c:x val="0.21913566926583156"/>
          <c:y val="0.18616969361245544"/>
          <c:w val="0.78086433073416839"/>
          <c:h val="0.53840924541128476"/>
        </c:manualLayout>
      </c:layout>
      <c:lineChart>
        <c:grouping val="standard"/>
        <c:varyColors val="0"/>
        <c:ser>
          <c:idx val="0"/>
          <c:order val="0"/>
          <c:val>
            <c:numRef>
              <c:f>'Fund Cover Sheets'!$C$66:$K$66</c:f>
              <c:numCache>
                <c:formatCode>_(* #,##0_);_(* \(#,##0\);_(* "-"??_);_(@_)</c:formatCode>
                <c:ptCount val="9"/>
                <c:pt idx="0">
                  <c:v>6556</c:v>
                </c:pt>
                <c:pt idx="1">
                  <c:v>10485</c:v>
                </c:pt>
                <c:pt idx="2">
                  <c:v>9954</c:v>
                </c:pt>
                <c:pt idx="3">
                  <c:v>5678</c:v>
                </c:pt>
                <c:pt idx="4">
                  <c:v>-15614</c:v>
                </c:pt>
                <c:pt idx="5">
                  <c:v>-36084</c:v>
                </c:pt>
                <c:pt idx="6">
                  <c:v>-27298</c:v>
                </c:pt>
                <c:pt idx="7">
                  <c:v>-15704</c:v>
                </c:pt>
                <c:pt idx="8">
                  <c:v>129</c:v>
                </c:pt>
              </c:numCache>
            </c:numRef>
          </c:val>
          <c:smooth val="0"/>
          <c:extLst>
            <c:ext xmlns:c16="http://schemas.microsoft.com/office/drawing/2014/chart" uri="{C3380CC4-5D6E-409C-BE32-E72D297353CC}">
              <c16:uniqueId val="{00000000-2AF0-4B1B-8372-86D1D3B026F1}"/>
            </c:ext>
          </c:extLst>
        </c:ser>
        <c:dLbls>
          <c:showLegendKey val="0"/>
          <c:showVal val="0"/>
          <c:showCatName val="0"/>
          <c:showSerName val="0"/>
          <c:showPercent val="0"/>
          <c:showBubbleSize val="0"/>
        </c:dLbls>
        <c:marker val="1"/>
        <c:smooth val="0"/>
        <c:axId val="54546432"/>
        <c:axId val="54547968"/>
      </c:lineChart>
      <c:catAx>
        <c:axId val="54546432"/>
        <c:scaling>
          <c:orientation val="minMax"/>
        </c:scaling>
        <c:delete val="0"/>
        <c:axPos val="b"/>
        <c:majorTickMark val="out"/>
        <c:minorTickMark val="none"/>
        <c:tickLblPos val="none"/>
        <c:crossAx val="54547968"/>
        <c:crosses val="autoZero"/>
        <c:auto val="0"/>
        <c:lblAlgn val="ctr"/>
        <c:lblOffset val="100"/>
        <c:tickMarkSkip val="1"/>
        <c:noMultiLvlLbl val="0"/>
      </c:catAx>
      <c:valAx>
        <c:axId val="54547968"/>
        <c:scaling>
          <c:orientation val="minMax"/>
        </c:scaling>
        <c:delete val="0"/>
        <c:axPos val="l"/>
        <c:numFmt formatCode="\$#,##0_);\(\$#,##0\)" sourceLinked="0"/>
        <c:majorTickMark val="out"/>
        <c:minorTickMark val="none"/>
        <c:tickLblPos val="nextTo"/>
        <c:txPr>
          <a:bodyPr rot="0" vert="horz"/>
          <a:lstStyle/>
          <a:p>
            <a:pPr>
              <a:defRPr/>
            </a:pPr>
            <a:endParaRPr lang="en-US"/>
          </a:p>
        </c:txPr>
        <c:crossAx val="5454643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4.xml"/><Relationship Id="rId13" Type="http://schemas.openxmlformats.org/officeDocument/2006/relationships/chart" Target="../charts/chart19.xml"/><Relationship Id="rId18" Type="http://schemas.openxmlformats.org/officeDocument/2006/relationships/chart" Target="../charts/chart24.xml"/><Relationship Id="rId3" Type="http://schemas.openxmlformats.org/officeDocument/2006/relationships/chart" Target="../charts/chart9.xml"/><Relationship Id="rId7" Type="http://schemas.openxmlformats.org/officeDocument/2006/relationships/chart" Target="../charts/chart13.xml"/><Relationship Id="rId12" Type="http://schemas.openxmlformats.org/officeDocument/2006/relationships/chart" Target="../charts/chart18.xml"/><Relationship Id="rId17" Type="http://schemas.openxmlformats.org/officeDocument/2006/relationships/chart" Target="../charts/chart23.xml"/><Relationship Id="rId2" Type="http://schemas.openxmlformats.org/officeDocument/2006/relationships/chart" Target="../charts/chart8.xml"/><Relationship Id="rId16" Type="http://schemas.openxmlformats.org/officeDocument/2006/relationships/chart" Target="../charts/chart22.xml"/><Relationship Id="rId20" Type="http://schemas.openxmlformats.org/officeDocument/2006/relationships/chart" Target="../charts/chart26.xml"/><Relationship Id="rId1" Type="http://schemas.openxmlformats.org/officeDocument/2006/relationships/chart" Target="../charts/chart7.xml"/><Relationship Id="rId6" Type="http://schemas.openxmlformats.org/officeDocument/2006/relationships/chart" Target="../charts/chart12.xml"/><Relationship Id="rId11" Type="http://schemas.openxmlformats.org/officeDocument/2006/relationships/chart" Target="../charts/chart17.xml"/><Relationship Id="rId5" Type="http://schemas.openxmlformats.org/officeDocument/2006/relationships/chart" Target="../charts/chart11.xml"/><Relationship Id="rId15" Type="http://schemas.openxmlformats.org/officeDocument/2006/relationships/chart" Target="../charts/chart21.xml"/><Relationship Id="rId10" Type="http://schemas.openxmlformats.org/officeDocument/2006/relationships/chart" Target="../charts/chart16.xml"/><Relationship Id="rId19" Type="http://schemas.openxmlformats.org/officeDocument/2006/relationships/chart" Target="../charts/chart25.xml"/><Relationship Id="rId4" Type="http://schemas.openxmlformats.org/officeDocument/2006/relationships/chart" Target="../charts/chart10.xml"/><Relationship Id="rId9" Type="http://schemas.openxmlformats.org/officeDocument/2006/relationships/chart" Target="../charts/chart15.xml"/><Relationship Id="rId1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twoCellAnchor>
    <xdr:from>
      <xdr:col>1</xdr:col>
      <xdr:colOff>38100</xdr:colOff>
      <xdr:row>17</xdr:row>
      <xdr:rowOff>190500</xdr:rowOff>
    </xdr:from>
    <xdr:to>
      <xdr:col>10</xdr:col>
      <xdr:colOff>809625</xdr:colOff>
      <xdr:row>29</xdr:row>
      <xdr:rowOff>133350</xdr:rowOff>
    </xdr:to>
    <xdr:graphicFrame macro="">
      <xdr:nvGraphicFramePr>
        <xdr:cNvPr id="8415" name="Chart 3">
          <a:extLst>
            <a:ext uri="{FF2B5EF4-FFF2-40B4-BE49-F238E27FC236}">
              <a16:creationId xmlns:a16="http://schemas.microsoft.com/office/drawing/2014/main" id="{00000000-0008-0000-0400-0000D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49</xdr:row>
      <xdr:rowOff>9525</xdr:rowOff>
    </xdr:from>
    <xdr:to>
      <xdr:col>10</xdr:col>
      <xdr:colOff>819150</xdr:colOff>
      <xdr:row>59</xdr:row>
      <xdr:rowOff>38100</xdr:rowOff>
    </xdr:to>
    <xdr:graphicFrame macro="">
      <xdr:nvGraphicFramePr>
        <xdr:cNvPr id="8416" name="Chart 3">
          <a:extLst>
            <a:ext uri="{FF2B5EF4-FFF2-40B4-BE49-F238E27FC236}">
              <a16:creationId xmlns:a16="http://schemas.microsoft.com/office/drawing/2014/main" id="{00000000-0008-0000-0400-0000E0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209550</xdr:colOff>
      <xdr:row>76</xdr:row>
      <xdr:rowOff>161925</xdr:rowOff>
    </xdr:from>
    <xdr:to>
      <xdr:col>10</xdr:col>
      <xdr:colOff>847725</xdr:colOff>
      <xdr:row>90</xdr:row>
      <xdr:rowOff>19050</xdr:rowOff>
    </xdr:to>
    <xdr:graphicFrame macro="">
      <xdr:nvGraphicFramePr>
        <xdr:cNvPr id="8417" name="Chart 3">
          <a:extLst>
            <a:ext uri="{FF2B5EF4-FFF2-40B4-BE49-F238E27FC236}">
              <a16:creationId xmlns:a16="http://schemas.microsoft.com/office/drawing/2014/main" id="{00000000-0008-0000-0400-0000E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110</xdr:row>
      <xdr:rowOff>9525</xdr:rowOff>
    </xdr:from>
    <xdr:to>
      <xdr:col>10</xdr:col>
      <xdr:colOff>838200</xdr:colOff>
      <xdr:row>120</xdr:row>
      <xdr:rowOff>38100</xdr:rowOff>
    </xdr:to>
    <xdr:graphicFrame macro="">
      <xdr:nvGraphicFramePr>
        <xdr:cNvPr id="8418" name="Chart 3">
          <a:extLst>
            <a:ext uri="{FF2B5EF4-FFF2-40B4-BE49-F238E27FC236}">
              <a16:creationId xmlns:a16="http://schemas.microsoft.com/office/drawing/2014/main" id="{00000000-0008-0000-0400-0000E2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138</xdr:row>
      <xdr:rowOff>180975</xdr:rowOff>
    </xdr:from>
    <xdr:to>
      <xdr:col>10</xdr:col>
      <xdr:colOff>838200</xdr:colOff>
      <xdr:row>150</xdr:row>
      <xdr:rowOff>152400</xdr:rowOff>
    </xdr:to>
    <xdr:graphicFrame macro="">
      <xdr:nvGraphicFramePr>
        <xdr:cNvPr id="8419" name="Chart 2">
          <a:extLst>
            <a:ext uri="{FF2B5EF4-FFF2-40B4-BE49-F238E27FC236}">
              <a16:creationId xmlns:a16="http://schemas.microsoft.com/office/drawing/2014/main" id="{00000000-0008-0000-0400-0000E3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209550</xdr:colOff>
      <xdr:row>171</xdr:row>
      <xdr:rowOff>0</xdr:rowOff>
    </xdr:from>
    <xdr:to>
      <xdr:col>10</xdr:col>
      <xdr:colOff>819150</xdr:colOff>
      <xdr:row>184</xdr:row>
      <xdr:rowOff>0</xdr:rowOff>
    </xdr:to>
    <xdr:graphicFrame macro="">
      <xdr:nvGraphicFramePr>
        <xdr:cNvPr id="8420" name="Chart 2">
          <a:extLst>
            <a:ext uri="{FF2B5EF4-FFF2-40B4-BE49-F238E27FC236}">
              <a16:creationId xmlns:a16="http://schemas.microsoft.com/office/drawing/2014/main" id="{00000000-0008-0000-0400-0000E4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34</xdr:row>
      <xdr:rowOff>9525</xdr:rowOff>
    </xdr:from>
    <xdr:to>
      <xdr:col>10</xdr:col>
      <xdr:colOff>838200</xdr:colOff>
      <xdr:row>44</xdr:row>
      <xdr:rowOff>47625</xdr:rowOff>
    </xdr:to>
    <xdr:graphicFrame macro="">
      <xdr:nvGraphicFramePr>
        <xdr:cNvPr id="1447073" name="Chart 4">
          <a:extLst>
            <a:ext uri="{FF2B5EF4-FFF2-40B4-BE49-F238E27FC236}">
              <a16:creationId xmlns:a16="http://schemas.microsoft.com/office/drawing/2014/main" id="{00000000-0008-0000-0600-0000A1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69</xdr:row>
      <xdr:rowOff>0</xdr:rowOff>
    </xdr:from>
    <xdr:to>
      <xdr:col>2</xdr:col>
      <xdr:colOff>590550</xdr:colOff>
      <xdr:row>77</xdr:row>
      <xdr:rowOff>152400</xdr:rowOff>
    </xdr:to>
    <xdr:graphicFrame macro="">
      <xdr:nvGraphicFramePr>
        <xdr:cNvPr id="1447074" name="Chart 3">
          <a:extLst>
            <a:ext uri="{FF2B5EF4-FFF2-40B4-BE49-F238E27FC236}">
              <a16:creationId xmlns:a16="http://schemas.microsoft.com/office/drawing/2014/main" id="{00000000-0008-0000-0600-0000A2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68</xdr:row>
      <xdr:rowOff>190500</xdr:rowOff>
    </xdr:from>
    <xdr:to>
      <xdr:col>10</xdr:col>
      <xdr:colOff>838200</xdr:colOff>
      <xdr:row>78</xdr:row>
      <xdr:rowOff>180975</xdr:rowOff>
    </xdr:to>
    <xdr:graphicFrame macro="">
      <xdr:nvGraphicFramePr>
        <xdr:cNvPr id="1447075" name="Chart 4">
          <a:extLst>
            <a:ext uri="{FF2B5EF4-FFF2-40B4-BE49-F238E27FC236}">
              <a16:creationId xmlns:a16="http://schemas.microsoft.com/office/drawing/2014/main" id="{00000000-0008-0000-0600-0000A3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103</xdr:row>
      <xdr:rowOff>123825</xdr:rowOff>
    </xdr:from>
    <xdr:to>
      <xdr:col>10</xdr:col>
      <xdr:colOff>838200</xdr:colOff>
      <xdr:row>113</xdr:row>
      <xdr:rowOff>123825</xdr:rowOff>
    </xdr:to>
    <xdr:graphicFrame macro="">
      <xdr:nvGraphicFramePr>
        <xdr:cNvPr id="1447076" name="Chart 4">
          <a:extLst>
            <a:ext uri="{FF2B5EF4-FFF2-40B4-BE49-F238E27FC236}">
              <a16:creationId xmlns:a16="http://schemas.microsoft.com/office/drawing/2014/main" id="{00000000-0008-0000-0600-0000A4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141</xdr:row>
      <xdr:rowOff>38100</xdr:rowOff>
    </xdr:from>
    <xdr:to>
      <xdr:col>10</xdr:col>
      <xdr:colOff>828675</xdr:colOff>
      <xdr:row>152</xdr:row>
      <xdr:rowOff>28575</xdr:rowOff>
    </xdr:to>
    <xdr:graphicFrame macro="">
      <xdr:nvGraphicFramePr>
        <xdr:cNvPr id="1447077" name="Chart 4">
          <a:extLst>
            <a:ext uri="{FF2B5EF4-FFF2-40B4-BE49-F238E27FC236}">
              <a16:creationId xmlns:a16="http://schemas.microsoft.com/office/drawing/2014/main" id="{00000000-0008-0000-0600-0000A5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28575</xdr:colOff>
      <xdr:row>385</xdr:row>
      <xdr:rowOff>66675</xdr:rowOff>
    </xdr:from>
    <xdr:to>
      <xdr:col>10</xdr:col>
      <xdr:colOff>790575</xdr:colOff>
      <xdr:row>395</xdr:row>
      <xdr:rowOff>180975</xdr:rowOff>
    </xdr:to>
    <xdr:graphicFrame macro="">
      <xdr:nvGraphicFramePr>
        <xdr:cNvPr id="1447078" name="Chart 4">
          <a:extLst>
            <a:ext uri="{FF2B5EF4-FFF2-40B4-BE49-F238E27FC236}">
              <a16:creationId xmlns:a16="http://schemas.microsoft.com/office/drawing/2014/main" id="{00000000-0008-0000-0600-0000A6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38100</xdr:colOff>
      <xdr:row>426</xdr:row>
      <xdr:rowOff>152400</xdr:rowOff>
    </xdr:from>
    <xdr:to>
      <xdr:col>10</xdr:col>
      <xdr:colOff>830580</xdr:colOff>
      <xdr:row>436</xdr:row>
      <xdr:rowOff>142875</xdr:rowOff>
    </xdr:to>
    <xdr:graphicFrame macro="">
      <xdr:nvGraphicFramePr>
        <xdr:cNvPr id="1447079" name="Chart 4">
          <a:extLst>
            <a:ext uri="{FF2B5EF4-FFF2-40B4-BE49-F238E27FC236}">
              <a16:creationId xmlns:a16="http://schemas.microsoft.com/office/drawing/2014/main" id="{00000000-0008-0000-0600-0000A7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38100</xdr:colOff>
      <xdr:row>471</xdr:row>
      <xdr:rowOff>22860</xdr:rowOff>
    </xdr:from>
    <xdr:to>
      <xdr:col>10</xdr:col>
      <xdr:colOff>853440</xdr:colOff>
      <xdr:row>480</xdr:row>
      <xdr:rowOff>0</xdr:rowOff>
    </xdr:to>
    <xdr:graphicFrame macro="">
      <xdr:nvGraphicFramePr>
        <xdr:cNvPr id="1447080" name="Chart 4">
          <a:extLst>
            <a:ext uri="{FF2B5EF4-FFF2-40B4-BE49-F238E27FC236}">
              <a16:creationId xmlns:a16="http://schemas.microsoft.com/office/drawing/2014/main" id="{00000000-0008-0000-0600-0000A8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9525</xdr:colOff>
      <xdr:row>517</xdr:row>
      <xdr:rowOff>85725</xdr:rowOff>
    </xdr:from>
    <xdr:to>
      <xdr:col>10</xdr:col>
      <xdr:colOff>828675</xdr:colOff>
      <xdr:row>527</xdr:row>
      <xdr:rowOff>133350</xdr:rowOff>
    </xdr:to>
    <xdr:graphicFrame macro="">
      <xdr:nvGraphicFramePr>
        <xdr:cNvPr id="1447081" name="Chart 4">
          <a:extLst>
            <a:ext uri="{FF2B5EF4-FFF2-40B4-BE49-F238E27FC236}">
              <a16:creationId xmlns:a16="http://schemas.microsoft.com/office/drawing/2014/main" id="{00000000-0008-0000-0600-0000A9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38100</xdr:colOff>
      <xdr:row>557</xdr:row>
      <xdr:rowOff>152400</xdr:rowOff>
    </xdr:from>
    <xdr:to>
      <xdr:col>10</xdr:col>
      <xdr:colOff>800100</xdr:colOff>
      <xdr:row>567</xdr:row>
      <xdr:rowOff>152400</xdr:rowOff>
    </xdr:to>
    <xdr:graphicFrame macro="">
      <xdr:nvGraphicFramePr>
        <xdr:cNvPr id="1447082" name="Chart 4">
          <a:extLst>
            <a:ext uri="{FF2B5EF4-FFF2-40B4-BE49-F238E27FC236}">
              <a16:creationId xmlns:a16="http://schemas.microsoft.com/office/drawing/2014/main" id="{00000000-0008-0000-0600-0000AA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38100</xdr:colOff>
      <xdr:row>594</xdr:row>
      <xdr:rowOff>9525</xdr:rowOff>
    </xdr:from>
    <xdr:to>
      <xdr:col>10</xdr:col>
      <xdr:colOff>830580</xdr:colOff>
      <xdr:row>603</xdr:row>
      <xdr:rowOff>142875</xdr:rowOff>
    </xdr:to>
    <xdr:graphicFrame macro="">
      <xdr:nvGraphicFramePr>
        <xdr:cNvPr id="1447083" name="Chart 4">
          <a:extLst>
            <a:ext uri="{FF2B5EF4-FFF2-40B4-BE49-F238E27FC236}">
              <a16:creationId xmlns:a16="http://schemas.microsoft.com/office/drawing/2014/main" id="{00000000-0008-0000-0600-0000AB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9525</xdr:colOff>
      <xdr:row>632</xdr:row>
      <xdr:rowOff>28575</xdr:rowOff>
    </xdr:from>
    <xdr:to>
      <xdr:col>10</xdr:col>
      <xdr:colOff>809625</xdr:colOff>
      <xdr:row>641</xdr:row>
      <xdr:rowOff>95250</xdr:rowOff>
    </xdr:to>
    <xdr:graphicFrame macro="">
      <xdr:nvGraphicFramePr>
        <xdr:cNvPr id="1447084" name="Chart 4">
          <a:extLst>
            <a:ext uri="{FF2B5EF4-FFF2-40B4-BE49-F238E27FC236}">
              <a16:creationId xmlns:a16="http://schemas.microsoft.com/office/drawing/2014/main" id="{00000000-0008-0000-0600-0000AC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247650</xdr:colOff>
      <xdr:row>293</xdr:row>
      <xdr:rowOff>95250</xdr:rowOff>
    </xdr:from>
    <xdr:to>
      <xdr:col>10</xdr:col>
      <xdr:colOff>790575</xdr:colOff>
      <xdr:row>303</xdr:row>
      <xdr:rowOff>38100</xdr:rowOff>
    </xdr:to>
    <xdr:graphicFrame macro="">
      <xdr:nvGraphicFramePr>
        <xdr:cNvPr id="1447085" name="Chart 4">
          <a:extLst>
            <a:ext uri="{FF2B5EF4-FFF2-40B4-BE49-F238E27FC236}">
              <a16:creationId xmlns:a16="http://schemas.microsoft.com/office/drawing/2014/main" id="{00000000-0008-0000-0600-0000AD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30480</xdr:colOff>
      <xdr:row>185</xdr:row>
      <xdr:rowOff>114300</xdr:rowOff>
    </xdr:from>
    <xdr:to>
      <xdr:col>10</xdr:col>
      <xdr:colOff>853440</xdr:colOff>
      <xdr:row>197</xdr:row>
      <xdr:rowOff>47625</xdr:rowOff>
    </xdr:to>
    <xdr:graphicFrame macro="">
      <xdr:nvGraphicFramePr>
        <xdr:cNvPr id="1447086" name="Chart 4">
          <a:extLst>
            <a:ext uri="{FF2B5EF4-FFF2-40B4-BE49-F238E27FC236}">
              <a16:creationId xmlns:a16="http://schemas.microsoft.com/office/drawing/2014/main" id="{00000000-0008-0000-0600-0000AE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258</xdr:row>
      <xdr:rowOff>0</xdr:rowOff>
    </xdr:from>
    <xdr:to>
      <xdr:col>10</xdr:col>
      <xdr:colOff>809625</xdr:colOff>
      <xdr:row>267</xdr:row>
      <xdr:rowOff>161925</xdr:rowOff>
    </xdr:to>
    <xdr:graphicFrame macro="">
      <xdr:nvGraphicFramePr>
        <xdr:cNvPr id="1447087" name="Chart 4">
          <a:extLst>
            <a:ext uri="{FF2B5EF4-FFF2-40B4-BE49-F238E27FC236}">
              <a16:creationId xmlns:a16="http://schemas.microsoft.com/office/drawing/2014/main" id="{00000000-0008-0000-0600-0000AF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339</xdr:row>
      <xdr:rowOff>0</xdr:rowOff>
    </xdr:from>
    <xdr:to>
      <xdr:col>10</xdr:col>
      <xdr:colOff>790575</xdr:colOff>
      <xdr:row>348</xdr:row>
      <xdr:rowOff>133350</xdr:rowOff>
    </xdr:to>
    <xdr:graphicFrame macro="">
      <xdr:nvGraphicFramePr>
        <xdr:cNvPr id="1447088" name="Chart 4">
          <a:extLst>
            <a:ext uri="{FF2B5EF4-FFF2-40B4-BE49-F238E27FC236}">
              <a16:creationId xmlns:a16="http://schemas.microsoft.com/office/drawing/2014/main" id="{00000000-0008-0000-0600-0000B0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28575</xdr:colOff>
      <xdr:row>721</xdr:row>
      <xdr:rowOff>9525</xdr:rowOff>
    </xdr:from>
    <xdr:to>
      <xdr:col>10</xdr:col>
      <xdr:colOff>838200</xdr:colOff>
      <xdr:row>731</xdr:row>
      <xdr:rowOff>47625</xdr:rowOff>
    </xdr:to>
    <xdr:graphicFrame macro="">
      <xdr:nvGraphicFramePr>
        <xdr:cNvPr id="1447089" name="Chart 4">
          <a:extLst>
            <a:ext uri="{FF2B5EF4-FFF2-40B4-BE49-F238E27FC236}">
              <a16:creationId xmlns:a16="http://schemas.microsoft.com/office/drawing/2014/main" id="{00000000-0008-0000-0600-0000B1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9525</xdr:colOff>
      <xdr:row>769</xdr:row>
      <xdr:rowOff>85725</xdr:rowOff>
    </xdr:from>
    <xdr:to>
      <xdr:col>10</xdr:col>
      <xdr:colOff>828675</xdr:colOff>
      <xdr:row>780</xdr:row>
      <xdr:rowOff>47625</xdr:rowOff>
    </xdr:to>
    <xdr:graphicFrame macro="">
      <xdr:nvGraphicFramePr>
        <xdr:cNvPr id="1447090" name="Chart 4">
          <a:extLst>
            <a:ext uri="{FF2B5EF4-FFF2-40B4-BE49-F238E27FC236}">
              <a16:creationId xmlns:a16="http://schemas.microsoft.com/office/drawing/2014/main" id="{00000000-0008-0000-0600-0000B2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30480</xdr:colOff>
      <xdr:row>817</xdr:row>
      <xdr:rowOff>95250</xdr:rowOff>
    </xdr:from>
    <xdr:to>
      <xdr:col>10</xdr:col>
      <xdr:colOff>838200</xdr:colOff>
      <xdr:row>826</xdr:row>
      <xdr:rowOff>85725</xdr:rowOff>
    </xdr:to>
    <xdr:graphicFrame macro="">
      <xdr:nvGraphicFramePr>
        <xdr:cNvPr id="1447091" name="Chart 4">
          <a:extLst>
            <a:ext uri="{FF2B5EF4-FFF2-40B4-BE49-F238E27FC236}">
              <a16:creationId xmlns:a16="http://schemas.microsoft.com/office/drawing/2014/main" id="{00000000-0008-0000-0600-0000B3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9525</xdr:colOff>
      <xdr:row>666</xdr:row>
      <xdr:rowOff>28575</xdr:rowOff>
    </xdr:from>
    <xdr:to>
      <xdr:col>10</xdr:col>
      <xdr:colOff>809625</xdr:colOff>
      <xdr:row>675</xdr:row>
      <xdr:rowOff>95250</xdr:rowOff>
    </xdr:to>
    <xdr:graphicFrame macro="">
      <xdr:nvGraphicFramePr>
        <xdr:cNvPr id="1447104" name="Chart 4">
          <a:extLst>
            <a:ext uri="{FF2B5EF4-FFF2-40B4-BE49-F238E27FC236}">
              <a16:creationId xmlns:a16="http://schemas.microsoft.com/office/drawing/2014/main" id="{00000000-0008-0000-0600-0000C0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07"/>
  <sheetViews>
    <sheetView zoomScale="75" zoomScaleNormal="75" zoomScaleSheetLayoutView="85" workbookViewId="0">
      <selection activeCell="R11" sqref="R11"/>
    </sheetView>
  </sheetViews>
  <sheetFormatPr defaultColWidth="10.44140625" defaultRowHeight="13.8"/>
  <cols>
    <col min="1" max="1" width="3.6640625" style="1" customWidth="1"/>
    <col min="2" max="2" width="25.5546875" style="1" customWidth="1"/>
    <col min="3" max="11" width="12.6640625" style="1" customWidth="1"/>
    <col min="12" max="16384" width="10.44140625" style="1"/>
  </cols>
  <sheetData>
    <row r="1" spans="1:11" s="42" customFormat="1" ht="24" customHeight="1">
      <c r="B1" s="404" t="s">
        <v>677</v>
      </c>
      <c r="C1" s="404"/>
      <c r="D1" s="404"/>
      <c r="E1" s="404"/>
      <c r="F1" s="404"/>
      <c r="G1" s="404"/>
      <c r="H1" s="404"/>
      <c r="I1" s="404"/>
      <c r="J1" s="404"/>
      <c r="K1" s="404"/>
    </row>
    <row r="2" spans="1:11" s="42" customFormat="1" ht="24" customHeight="1">
      <c r="B2" s="405" t="s">
        <v>678</v>
      </c>
      <c r="C2" s="405"/>
      <c r="D2" s="405"/>
      <c r="E2" s="405"/>
      <c r="F2" s="405"/>
      <c r="G2" s="405"/>
      <c r="H2" s="405"/>
      <c r="I2" s="405"/>
      <c r="J2" s="405"/>
      <c r="K2" s="405"/>
    </row>
    <row r="3" spans="1:11" s="42" customFormat="1" ht="24" customHeight="1">
      <c r="B3" s="404" t="s">
        <v>1309</v>
      </c>
      <c r="C3" s="404"/>
      <c r="D3" s="404"/>
      <c r="E3" s="404"/>
      <c r="F3" s="404"/>
      <c r="G3" s="404"/>
      <c r="H3" s="404"/>
      <c r="I3" s="404"/>
      <c r="J3" s="404"/>
      <c r="K3" s="404"/>
    </row>
    <row r="4" spans="1:11" ht="15" customHeight="1"/>
    <row r="5" spans="1:11" ht="15" customHeight="1">
      <c r="C5" s="43"/>
      <c r="E5" s="43" t="s">
        <v>879</v>
      </c>
      <c r="G5" s="43" t="s">
        <v>880</v>
      </c>
    </row>
    <row r="6" spans="1:11" ht="15" customHeight="1">
      <c r="C6" s="43" t="s">
        <v>774</v>
      </c>
      <c r="D6" s="43" t="s">
        <v>848</v>
      </c>
      <c r="E6" s="43" t="s">
        <v>621</v>
      </c>
      <c r="F6" s="43" t="s">
        <v>879</v>
      </c>
      <c r="G6" s="157" t="str">
        <f>'Fund Cover Sheets'!$M$1</f>
        <v>Adopted</v>
      </c>
      <c r="H6" s="43" t="s">
        <v>881</v>
      </c>
      <c r="I6" s="43" t="s">
        <v>882</v>
      </c>
      <c r="J6" s="43" t="s">
        <v>883</v>
      </c>
      <c r="K6" s="43" t="s">
        <v>884</v>
      </c>
    </row>
    <row r="7" spans="1:11" ht="15" customHeight="1" thickBot="1">
      <c r="B7" s="44" t="s">
        <v>679</v>
      </c>
      <c r="C7" s="45" t="s">
        <v>1</v>
      </c>
      <c r="D7" s="45" t="s">
        <v>1</v>
      </c>
      <c r="E7" s="45" t="s">
        <v>590</v>
      </c>
      <c r="F7" s="45" t="s">
        <v>19</v>
      </c>
      <c r="G7" s="45" t="s">
        <v>590</v>
      </c>
      <c r="H7" s="45" t="s">
        <v>19</v>
      </c>
      <c r="I7" s="45" t="s">
        <v>19</v>
      </c>
      <c r="J7" s="45" t="s">
        <v>19</v>
      </c>
      <c r="K7" s="45" t="s">
        <v>19</v>
      </c>
    </row>
    <row r="8" spans="1:11" ht="15" customHeight="1">
      <c r="C8" s="43"/>
      <c r="D8" s="43"/>
      <c r="E8" s="43"/>
      <c r="F8" s="43"/>
      <c r="G8" s="43"/>
      <c r="H8" s="43"/>
      <c r="I8" s="43"/>
      <c r="J8" s="43"/>
    </row>
    <row r="9" spans="1:11" ht="24" customHeight="1">
      <c r="A9" s="46" t="s">
        <v>680</v>
      </c>
      <c r="C9" s="2">
        <f>'Budget Detail FY 2018-25'!L57</f>
        <v>15502203</v>
      </c>
      <c r="D9" s="2">
        <f>'Budget Detail FY 2018-25'!M57</f>
        <v>16422323</v>
      </c>
      <c r="E9" s="2">
        <f>'Budget Detail FY 2018-25'!N57</f>
        <v>16469238</v>
      </c>
      <c r="F9" s="2">
        <f>'Budget Detail FY 2018-25'!O57</f>
        <v>16844855</v>
      </c>
      <c r="G9" s="2">
        <f>'Budget Detail FY 2018-25'!P57</f>
        <v>16933486</v>
      </c>
      <c r="H9" s="2">
        <f>'Budget Detail FY 2018-25'!Q57</f>
        <v>17305240</v>
      </c>
      <c r="I9" s="2">
        <f>'Budget Detail FY 2018-25'!R57</f>
        <v>17611027</v>
      </c>
      <c r="J9" s="2">
        <f>'Budget Detail FY 2018-25'!S57</f>
        <v>17905513</v>
      </c>
      <c r="K9" s="2">
        <f>'Budget Detail FY 2018-25'!T57</f>
        <v>18202549</v>
      </c>
    </row>
    <row r="10" spans="1:11" ht="15" customHeight="1">
      <c r="A10" s="46"/>
      <c r="C10" s="2"/>
      <c r="D10" s="2"/>
      <c r="E10" s="2"/>
      <c r="F10" s="2"/>
      <c r="G10" s="2"/>
      <c r="H10" s="2"/>
      <c r="I10" s="2"/>
      <c r="J10" s="2"/>
      <c r="K10" s="2"/>
    </row>
    <row r="11" spans="1:11" ht="24" customHeight="1">
      <c r="A11" s="46" t="s">
        <v>681</v>
      </c>
      <c r="C11" s="2"/>
      <c r="D11" s="2"/>
      <c r="E11" s="2"/>
      <c r="F11" s="2"/>
      <c r="G11" s="2"/>
      <c r="H11" s="2"/>
      <c r="I11" s="2"/>
      <c r="J11" s="2"/>
      <c r="K11" s="2"/>
    </row>
    <row r="12" spans="1:11" ht="24" customHeight="1">
      <c r="A12" s="46"/>
      <c r="B12" s="1" t="s">
        <v>608</v>
      </c>
      <c r="C12" s="2">
        <f>'Budget Detail FY 2018-25'!L313</f>
        <v>504253</v>
      </c>
      <c r="D12" s="2">
        <f>'Budget Detail FY 2018-25'!M313</f>
        <v>546082</v>
      </c>
      <c r="E12" s="2">
        <f>'Budget Detail FY 2018-25'!N313</f>
        <v>534904</v>
      </c>
      <c r="F12" s="2">
        <f>'Budget Detail FY 2018-25'!O313</f>
        <v>728829</v>
      </c>
      <c r="G12" s="2">
        <f>'Budget Detail FY 2018-25'!P313</f>
        <v>813861</v>
      </c>
      <c r="H12" s="2">
        <f>'Budget Detail FY 2018-25'!Q313</f>
        <v>903928</v>
      </c>
      <c r="I12" s="2">
        <f>'Budget Detail FY 2018-25'!R313</f>
        <v>919125</v>
      </c>
      <c r="J12" s="2">
        <f>'Budget Detail FY 2018-25'!S313</f>
        <v>935126</v>
      </c>
      <c r="K12" s="2">
        <f>'Budget Detail FY 2018-25'!T313</f>
        <v>952208</v>
      </c>
    </row>
    <row r="13" spans="1:11" ht="24" customHeight="1">
      <c r="B13" s="1" t="s">
        <v>682</v>
      </c>
      <c r="C13" s="2">
        <f>'Budget Detail FY 2018-25'!L772</f>
        <v>1997807</v>
      </c>
      <c r="D13" s="2">
        <f>'Budget Detail FY 2018-25'!M772</f>
        <v>2169060</v>
      </c>
      <c r="E13" s="2">
        <f>'Budget Detail FY 2018-25'!N772</f>
        <v>2244988</v>
      </c>
      <c r="F13" s="2">
        <f>'Budget Detail FY 2018-25'!O772</f>
        <v>2293466</v>
      </c>
      <c r="G13" s="2">
        <f>'Budget Detail FY 2018-25'!P772</f>
        <v>2187300</v>
      </c>
      <c r="H13" s="2">
        <f>'Budget Detail FY 2018-25'!Q772</f>
        <v>2595439</v>
      </c>
      <c r="I13" s="2">
        <f>'Budget Detail FY 2018-25'!R772</f>
        <v>2677557</v>
      </c>
      <c r="J13" s="2">
        <f>'Budget Detail FY 2018-25'!S772</f>
        <v>2735696</v>
      </c>
      <c r="K13" s="2">
        <f>'Budget Detail FY 2018-25'!T772</f>
        <v>2804977</v>
      </c>
    </row>
    <row r="14" spans="1:11" ht="24" customHeight="1">
      <c r="B14" s="1" t="s">
        <v>513</v>
      </c>
      <c r="C14" s="2">
        <f>'Budget Detail FY 2018-25'!L733</f>
        <v>135200</v>
      </c>
      <c r="D14" s="2">
        <f>'Budget Detail FY 2018-25'!M733</f>
        <v>867591</v>
      </c>
      <c r="E14" s="2">
        <f>'Budget Detail FY 2018-25'!N733</f>
        <v>58435</v>
      </c>
      <c r="F14" s="2">
        <f>'Budget Detail FY 2018-25'!O733</f>
        <v>38876</v>
      </c>
      <c r="G14" s="2">
        <f>'Budget Detail FY 2018-25'!P733</f>
        <v>33858</v>
      </c>
      <c r="H14" s="2">
        <f>'Budget Detail FY 2018-25'!Q733</f>
        <v>25760</v>
      </c>
      <c r="I14" s="2">
        <f>'Budget Detail FY 2018-25'!R733</f>
        <v>24354</v>
      </c>
      <c r="J14" s="2">
        <f>'Budget Detail FY 2018-25'!S733</f>
        <v>5454</v>
      </c>
      <c r="K14" s="2">
        <f>'Budget Detail FY 2018-25'!T733</f>
        <v>5454</v>
      </c>
    </row>
    <row r="15" spans="1:11" ht="24" customHeight="1">
      <c r="B15" s="1" t="s">
        <v>438</v>
      </c>
      <c r="C15" s="2">
        <f>'Budget Detail FY 2018-25'!L938</f>
        <v>198294</v>
      </c>
      <c r="D15" s="2">
        <f>'Budget Detail FY 2018-25'!M938</f>
        <v>198918</v>
      </c>
      <c r="E15" s="2">
        <f>'Budget Detail FY 2018-25'!N938</f>
        <v>232318</v>
      </c>
      <c r="F15" s="2">
        <f>'Budget Detail FY 2018-25'!O938</f>
        <v>203884</v>
      </c>
      <c r="G15" s="2">
        <f>'Budget Detail FY 2018-25'!P938</f>
        <v>153965</v>
      </c>
      <c r="H15" s="2">
        <f>'Budget Detail FY 2018-25'!Q938</f>
        <v>286900</v>
      </c>
      <c r="I15" s="2">
        <f>'Budget Detail FY 2018-25'!R938</f>
        <v>365501</v>
      </c>
      <c r="J15" s="2">
        <f>'Budget Detail FY 2018-25'!S938</f>
        <v>374639</v>
      </c>
      <c r="K15" s="2">
        <f>'Budget Detail FY 2018-25'!T938</f>
        <v>384005</v>
      </c>
    </row>
    <row r="16" spans="1:11" ht="24" customHeight="1">
      <c r="B16" s="1" t="s">
        <v>440</v>
      </c>
      <c r="C16" s="2">
        <f>'Budget Detail FY 2018-25'!L963</f>
        <v>876186</v>
      </c>
      <c r="D16" s="2">
        <f>'Budget Detail FY 2018-25'!M963</f>
        <v>78434</v>
      </c>
      <c r="E16" s="2">
        <f>'Budget Detail FY 2018-25'!N963</f>
        <v>80000</v>
      </c>
      <c r="F16" s="2">
        <f>'Budget Detail FY 2018-25'!O963</f>
        <v>75759</v>
      </c>
      <c r="G16" s="2">
        <f>'Budget Detail FY 2018-25'!P963</f>
        <v>76000</v>
      </c>
      <c r="H16" s="2">
        <f>'Budget Detail FY 2018-25'!Q963</f>
        <v>78000</v>
      </c>
      <c r="I16" s="2">
        <f>'Budget Detail FY 2018-25'!R963</f>
        <v>80000</v>
      </c>
      <c r="J16" s="2">
        <f>'Budget Detail FY 2018-25'!S963</f>
        <v>80000</v>
      </c>
      <c r="K16" s="2">
        <f>'Budget Detail FY 2018-25'!T963</f>
        <v>80000</v>
      </c>
    </row>
    <row r="17" spans="1:11" ht="24" customHeight="1">
      <c r="B17" s="1" t="s">
        <v>1170</v>
      </c>
      <c r="C17" s="2">
        <f>'Fund Cover Sheets'!C656</f>
        <v>0</v>
      </c>
      <c r="D17" s="2">
        <f>'Fund Cover Sheets'!D656</f>
        <v>0</v>
      </c>
      <c r="E17" s="2">
        <f>'Fund Cover Sheets'!E656</f>
        <v>0</v>
      </c>
      <c r="F17" s="2">
        <f>'Fund Cover Sheets'!F656</f>
        <v>24171</v>
      </c>
      <c r="G17" s="2">
        <f>'Fund Cover Sheets'!G656</f>
        <v>25000</v>
      </c>
      <c r="H17" s="2">
        <f>'Fund Cover Sheets'!H656</f>
        <v>33000</v>
      </c>
      <c r="I17" s="2">
        <f>'Fund Cover Sheets'!I656</f>
        <v>33000</v>
      </c>
      <c r="J17" s="2">
        <f>'Fund Cover Sheets'!J656</f>
        <v>39000</v>
      </c>
      <c r="K17" s="2">
        <f>'Fund Cover Sheets'!K656</f>
        <v>39560</v>
      </c>
    </row>
    <row r="18" spans="1:11" ht="24" customHeight="1">
      <c r="B18" s="1" t="s">
        <v>683</v>
      </c>
      <c r="C18" s="2">
        <f>'Budget Detail FY 2018-25'!L275</f>
        <v>9366</v>
      </c>
      <c r="D18" s="2">
        <f>'Budget Detail FY 2018-25'!M275</f>
        <v>13381</v>
      </c>
      <c r="E18" s="2">
        <f>'Budget Detail FY 2018-25'!N275</f>
        <v>13381</v>
      </c>
      <c r="F18" s="2">
        <f>'Budget Detail FY 2018-25'!O275</f>
        <v>13382</v>
      </c>
      <c r="G18" s="2">
        <f>'Budget Detail FY 2018-25'!P275</f>
        <v>16034</v>
      </c>
      <c r="H18" s="2">
        <f>'Budget Detail FY 2018-25'!Q275</f>
        <v>20012</v>
      </c>
      <c r="I18" s="2">
        <f>'Budget Detail FY 2018-25'!R275</f>
        <v>24432</v>
      </c>
      <c r="J18" s="2">
        <f>'Budget Detail FY 2018-25'!S275</f>
        <v>28852</v>
      </c>
      <c r="K18" s="2">
        <f>'Budget Detail FY 2018-25'!T275</f>
        <v>33272</v>
      </c>
    </row>
    <row r="19" spans="1:11" ht="24" customHeight="1">
      <c r="B19" s="1" t="s">
        <v>684</v>
      </c>
      <c r="C19" s="2">
        <f>'Budget Detail FY 2018-25'!L291</f>
        <v>13480</v>
      </c>
      <c r="D19" s="2">
        <f>'Budget Detail FY 2018-25'!M291</f>
        <v>15639</v>
      </c>
      <c r="E19" s="2">
        <f>'Budget Detail FY 2018-25'!N291</f>
        <v>18140</v>
      </c>
      <c r="F19" s="2">
        <f>'Budget Detail FY 2018-25'!O291</f>
        <v>18140</v>
      </c>
      <c r="G19" s="2">
        <f>'Budget Detail FY 2018-25'!P291</f>
        <v>20363</v>
      </c>
      <c r="H19" s="2">
        <f>'Budget Detail FY 2018-25'!Q291</f>
        <v>22586</v>
      </c>
      <c r="I19" s="2">
        <f>'Budget Detail FY 2018-25'!R291</f>
        <v>24926</v>
      </c>
      <c r="J19" s="2">
        <f>'Budget Detail FY 2018-25'!S291</f>
        <v>27266</v>
      </c>
      <c r="K19" s="2">
        <f>'Budget Detail FY 2018-25'!T291</f>
        <v>29606</v>
      </c>
    </row>
    <row r="20" spans="1:11" ht="15" customHeight="1">
      <c r="C20" s="2"/>
      <c r="D20" s="2"/>
      <c r="E20" s="2"/>
      <c r="F20" s="2"/>
      <c r="G20" s="2"/>
      <c r="H20" s="2"/>
      <c r="I20" s="2"/>
      <c r="J20" s="2"/>
      <c r="K20" s="2"/>
    </row>
    <row r="21" spans="1:11" ht="24" customHeight="1">
      <c r="A21" s="46" t="s">
        <v>685</v>
      </c>
      <c r="C21" s="2">
        <f>'Budget Detail FY 2018-25'!L509</f>
        <v>321275</v>
      </c>
      <c r="D21" s="2">
        <f>'Budget Detail FY 2018-25'!M509</f>
        <v>324725</v>
      </c>
      <c r="E21" s="2">
        <f>'Budget Detail FY 2018-25'!N509</f>
        <v>324025</v>
      </c>
      <c r="F21" s="2">
        <f>'Budget Detail FY 2018-25'!O509</f>
        <v>324025</v>
      </c>
      <c r="G21" s="2">
        <f>'Budget Detail FY 2018-25'!P509</f>
        <v>323225</v>
      </c>
      <c r="H21" s="2">
        <f>'Budget Detail FY 2018-25'!Q509</f>
        <v>329375</v>
      </c>
      <c r="I21" s="2">
        <f>'Budget Detail FY 2018-25'!R509</f>
        <v>330075</v>
      </c>
      <c r="J21" s="2">
        <f>'Budget Detail FY 2018-25'!S509</f>
        <v>0</v>
      </c>
      <c r="K21" s="2">
        <f>'Budget Detail FY 2018-25'!T509</f>
        <v>0</v>
      </c>
    </row>
    <row r="22" spans="1:11" ht="15" customHeight="1">
      <c r="A22" s="46"/>
      <c r="C22" s="2"/>
      <c r="D22" s="2"/>
      <c r="E22" s="2"/>
      <c r="F22" s="2"/>
      <c r="G22" s="2"/>
      <c r="H22" s="2"/>
      <c r="I22" s="2"/>
      <c r="J22" s="2"/>
      <c r="K22" s="2"/>
    </row>
    <row r="23" spans="1:11" ht="24" customHeight="1">
      <c r="A23" s="46" t="s">
        <v>686</v>
      </c>
      <c r="C23" s="2"/>
      <c r="D23" s="2"/>
      <c r="E23" s="2"/>
      <c r="F23" s="2"/>
      <c r="G23" s="2"/>
      <c r="H23" s="2"/>
      <c r="I23" s="2"/>
      <c r="J23" s="2"/>
      <c r="K23" s="2"/>
    </row>
    <row r="24" spans="1:11" ht="24" customHeight="1">
      <c r="B24" s="1" t="s">
        <v>806</v>
      </c>
      <c r="C24" s="2">
        <f>'Budget Detail FY 2018-25'!L449</f>
        <v>441978</v>
      </c>
      <c r="D24" s="2">
        <f>'Budget Detail FY 2018-25'!M449</f>
        <v>491695</v>
      </c>
      <c r="E24" s="2">
        <f>'Budget Detail FY 2018-25'!N449</f>
        <v>207368</v>
      </c>
      <c r="F24" s="2">
        <f>'Budget Detail FY 2018-25'!O449</f>
        <v>1049662</v>
      </c>
      <c r="G24" s="2">
        <f>'Budget Detail FY 2018-25'!P449</f>
        <v>448823</v>
      </c>
      <c r="H24" s="2">
        <f>'Budget Detail FY 2018-25'!Q449</f>
        <v>456431</v>
      </c>
      <c r="I24" s="2">
        <f>'Budget Detail FY 2018-25'!R449</f>
        <v>554114</v>
      </c>
      <c r="J24" s="2">
        <f>'Budget Detail FY 2018-25'!S449</f>
        <v>404456</v>
      </c>
      <c r="K24" s="2">
        <f>'Budget Detail FY 2018-25'!T449</f>
        <v>404155</v>
      </c>
    </row>
    <row r="25" spans="1:11" ht="24" customHeight="1">
      <c r="B25" s="1" t="s">
        <v>688</v>
      </c>
      <c r="C25" s="2">
        <f>'Budget Detail FY 2018-25'!L360</f>
        <v>2799288</v>
      </c>
      <c r="D25" s="2">
        <f>'Budget Detail FY 2018-25'!M360</f>
        <v>2858794</v>
      </c>
      <c r="E25" s="2">
        <f>'Budget Detail FY 2018-25'!N360</f>
        <v>4172029</v>
      </c>
      <c r="F25" s="2">
        <f>'Budget Detail FY 2018-25'!O360</f>
        <v>1541100</v>
      </c>
      <c r="G25" s="2">
        <f>'Budget Detail FY 2018-25'!P360</f>
        <v>1335670</v>
      </c>
      <c r="H25" s="2">
        <f>'Budget Detail FY 2018-25'!Q360</f>
        <v>4078364</v>
      </c>
      <c r="I25" s="2">
        <f>'Budget Detail FY 2018-25'!R360</f>
        <v>1033712</v>
      </c>
      <c r="J25" s="2">
        <f>'Budget Detail FY 2018-25'!S360</f>
        <v>1038379</v>
      </c>
      <c r="K25" s="2">
        <f>'Budget Detail FY 2018-25'!T360</f>
        <v>1293000</v>
      </c>
    </row>
    <row r="26" spans="1:11" ht="15" customHeight="1">
      <c r="C26" s="2"/>
      <c r="D26" s="2"/>
      <c r="E26" s="2"/>
      <c r="F26" s="2"/>
      <c r="G26" s="2"/>
      <c r="H26" s="2"/>
      <c r="I26" s="2"/>
      <c r="J26" s="2"/>
      <c r="K26" s="2"/>
    </row>
    <row r="27" spans="1:11" ht="24" customHeight="1">
      <c r="A27" s="46" t="s">
        <v>689</v>
      </c>
      <c r="C27" s="2"/>
      <c r="D27" s="2"/>
      <c r="E27" s="2"/>
      <c r="F27" s="2"/>
      <c r="G27" s="2"/>
      <c r="H27" s="2"/>
      <c r="I27" s="2"/>
      <c r="J27" s="2"/>
      <c r="K27" s="2"/>
    </row>
    <row r="28" spans="1:11" ht="24" customHeight="1">
      <c r="B28" s="1" t="s">
        <v>511</v>
      </c>
      <c r="C28" s="2">
        <f>'Budget Detail FY 2018-25'!L541</f>
        <v>4868202</v>
      </c>
      <c r="D28" s="2">
        <f>'Budget Detail FY 2018-25'!M541</f>
        <v>4797761</v>
      </c>
      <c r="E28" s="2">
        <f>'Budget Detail FY 2018-25'!N541</f>
        <v>4699931</v>
      </c>
      <c r="F28" s="2">
        <f>'Budget Detail FY 2018-25'!O541</f>
        <v>4649405</v>
      </c>
      <c r="G28" s="2">
        <f>'Budget Detail FY 2018-25'!P541</f>
        <v>4652087</v>
      </c>
      <c r="H28" s="2">
        <f>'Budget Detail FY 2018-25'!Q541</f>
        <v>4815621</v>
      </c>
      <c r="I28" s="2">
        <f>'Budget Detail FY 2018-25'!R541</f>
        <v>4988998</v>
      </c>
      <c r="J28" s="2">
        <f>'Budget Detail FY 2018-25'!S541</f>
        <v>5194137</v>
      </c>
      <c r="K28" s="2">
        <f>'Budget Detail FY 2018-25'!T541</f>
        <v>5404952</v>
      </c>
    </row>
    <row r="29" spans="1:11" ht="24" customHeight="1">
      <c r="B29" s="1" t="s">
        <v>512</v>
      </c>
      <c r="C29" s="2">
        <f>'Budget Detail FY 2018-25'!L638</f>
        <v>2849832</v>
      </c>
      <c r="D29" s="2">
        <f>'Budget Detail FY 2018-25'!M638</f>
        <v>2423306</v>
      </c>
      <c r="E29" s="2">
        <f>'Budget Detail FY 2018-25'!N638</f>
        <v>2149679</v>
      </c>
      <c r="F29" s="2">
        <f>'Budget Detail FY 2018-25'!O638</f>
        <v>2234550</v>
      </c>
      <c r="G29" s="2">
        <f>'Budget Detail FY 2018-25'!P638</f>
        <v>1817867</v>
      </c>
      <c r="H29" s="2">
        <f>'Budget Detail FY 2018-25'!Q638</f>
        <v>2265564</v>
      </c>
      <c r="I29" s="2">
        <f>'Budget Detail FY 2018-25'!R638</f>
        <v>2714415</v>
      </c>
      <c r="J29" s="2">
        <f>'Budget Detail FY 2018-25'!S638</f>
        <v>2899947</v>
      </c>
      <c r="K29" s="2">
        <f>'Budget Detail FY 2018-25'!T638</f>
        <v>2945937</v>
      </c>
    </row>
    <row r="30" spans="1:11" ht="15" customHeight="1">
      <c r="C30" s="2"/>
      <c r="D30" s="2"/>
      <c r="E30" s="2"/>
      <c r="F30" s="2"/>
      <c r="G30" s="2"/>
      <c r="H30" s="2"/>
      <c r="I30" s="2"/>
      <c r="J30" s="2"/>
      <c r="K30" s="2"/>
    </row>
    <row r="31" spans="1:11" ht="24" customHeight="1">
      <c r="A31" s="46" t="s">
        <v>690</v>
      </c>
      <c r="C31" s="2"/>
      <c r="D31" s="2"/>
      <c r="E31" s="2"/>
      <c r="F31" s="2"/>
      <c r="G31" s="2"/>
      <c r="H31" s="2"/>
      <c r="I31" s="2"/>
      <c r="J31" s="2"/>
      <c r="K31" s="2"/>
    </row>
    <row r="32" spans="1:11" ht="24" customHeight="1">
      <c r="A32" s="46"/>
      <c r="B32" s="1" t="s">
        <v>505</v>
      </c>
      <c r="C32" s="2">
        <f>'Budget Detail FY 2018-25'!L863</f>
        <v>1479794</v>
      </c>
      <c r="D32" s="2">
        <f>'Budget Detail FY 2018-25'!M863</f>
        <v>1548772</v>
      </c>
      <c r="E32" s="2">
        <f>'Budget Detail FY 2018-25'!N863</f>
        <v>1576751</v>
      </c>
      <c r="F32" s="2">
        <f>'Budget Detail FY 2018-25'!O863</f>
        <v>1590113</v>
      </c>
      <c r="G32" s="2">
        <f>'Budget Detail FY 2018-25'!P863</f>
        <v>1647343</v>
      </c>
      <c r="H32" s="2">
        <f>'Budget Detail FY 2018-25'!Q863</f>
        <v>1683548</v>
      </c>
      <c r="I32" s="2">
        <f>'Budget Detail FY 2018-25'!R863</f>
        <v>1714326</v>
      </c>
      <c r="J32" s="2">
        <f>'Budget Detail FY 2018-25'!S863</f>
        <v>1758100</v>
      </c>
      <c r="K32" s="2">
        <f>'Budget Detail FY 2018-25'!T863</f>
        <v>1780537</v>
      </c>
    </row>
    <row r="33" spans="1:11" ht="24" customHeight="1">
      <c r="A33" s="46"/>
      <c r="B33" s="1" t="s">
        <v>691</v>
      </c>
      <c r="C33" s="2">
        <f>'Budget Detail FY 2018-25'!L918</f>
        <v>100537</v>
      </c>
      <c r="D33" s="2">
        <f>'Budget Detail FY 2018-25'!M918</f>
        <v>105192</v>
      </c>
      <c r="E33" s="2">
        <f>'Budget Detail FY 2018-25'!N918</f>
        <v>50100</v>
      </c>
      <c r="F33" s="2">
        <f>'Budget Detail FY 2018-25'!O918</f>
        <v>113725</v>
      </c>
      <c r="G33" s="2">
        <f>'Budget Detail FY 2018-25'!P918</f>
        <v>50500</v>
      </c>
      <c r="H33" s="2">
        <f>'Budget Detail FY 2018-25'!Q918</f>
        <v>50250</v>
      </c>
      <c r="I33" s="2">
        <f>'Budget Detail FY 2018-25'!R918</f>
        <v>50250</v>
      </c>
      <c r="J33" s="2">
        <f>'Budget Detail FY 2018-25'!S918</f>
        <v>50250</v>
      </c>
      <c r="K33" s="2">
        <f>'Budget Detail FY 2018-25'!T918</f>
        <v>50250</v>
      </c>
    </row>
    <row r="34" spans="1:11" ht="15" customHeight="1">
      <c r="C34" s="2"/>
      <c r="D34" s="2"/>
      <c r="E34" s="2"/>
      <c r="F34" s="2"/>
      <c r="G34" s="2"/>
      <c r="H34" s="2"/>
      <c r="I34" s="2"/>
      <c r="J34" s="2"/>
      <c r="K34" s="2"/>
    </row>
    <row r="35" spans="1:11" ht="24" customHeight="1" thickBot="1">
      <c r="A35" s="6"/>
      <c r="B35" s="47" t="s">
        <v>747</v>
      </c>
      <c r="C35" s="48">
        <f t="shared" ref="C35:K35" si="0">SUM(C9:C34)</f>
        <v>32097695</v>
      </c>
      <c r="D35" s="48">
        <f t="shared" si="0"/>
        <v>32861673</v>
      </c>
      <c r="E35" s="48">
        <f t="shared" si="0"/>
        <v>32831287</v>
      </c>
      <c r="F35" s="48">
        <f t="shared" si="0"/>
        <v>31743942</v>
      </c>
      <c r="G35" s="48">
        <f t="shared" si="0"/>
        <v>30535382</v>
      </c>
      <c r="H35" s="48">
        <f t="shared" si="0"/>
        <v>34950018</v>
      </c>
      <c r="I35" s="48">
        <f t="shared" si="0"/>
        <v>33145812</v>
      </c>
      <c r="J35" s="48">
        <f t="shared" si="0"/>
        <v>33476815</v>
      </c>
      <c r="K35" s="48">
        <f t="shared" si="0"/>
        <v>34410462</v>
      </c>
    </row>
    <row r="36" spans="1:11" ht="15" customHeight="1" thickTop="1"/>
    <row r="37" spans="1:11" ht="15" customHeight="1"/>
    <row r="38" spans="1:11" ht="24" customHeight="1">
      <c r="B38" s="404" t="s">
        <v>677</v>
      </c>
      <c r="C38" s="404"/>
      <c r="D38" s="404"/>
      <c r="E38" s="404"/>
      <c r="F38" s="404"/>
      <c r="G38" s="404"/>
      <c r="H38" s="404"/>
      <c r="I38" s="404"/>
      <c r="J38" s="404"/>
      <c r="K38" s="404"/>
    </row>
    <row r="39" spans="1:11" ht="24" customHeight="1">
      <c r="B39" s="405" t="s">
        <v>692</v>
      </c>
      <c r="C39" s="405"/>
      <c r="D39" s="405"/>
      <c r="E39" s="405"/>
      <c r="F39" s="405"/>
      <c r="G39" s="405"/>
      <c r="H39" s="405"/>
      <c r="I39" s="405"/>
      <c r="J39" s="405"/>
      <c r="K39" s="405"/>
    </row>
    <row r="40" spans="1:11" ht="24" customHeight="1">
      <c r="B40" s="404" t="s">
        <v>1309</v>
      </c>
      <c r="C40" s="404"/>
      <c r="D40" s="404"/>
      <c r="E40" s="404"/>
      <c r="F40" s="404"/>
      <c r="G40" s="404"/>
      <c r="H40" s="404"/>
      <c r="I40" s="404"/>
      <c r="J40" s="404"/>
      <c r="K40" s="404"/>
    </row>
    <row r="41" spans="1:11" ht="15" customHeight="1"/>
    <row r="42" spans="1:11" ht="15" customHeight="1">
      <c r="C42" s="43"/>
      <c r="D42" s="156"/>
      <c r="E42" s="43" t="s">
        <v>879</v>
      </c>
      <c r="F42" s="156"/>
      <c r="G42" s="43" t="s">
        <v>880</v>
      </c>
      <c r="H42" s="156"/>
      <c r="I42" s="156"/>
      <c r="J42" s="156"/>
      <c r="K42" s="156"/>
    </row>
    <row r="43" spans="1:11" ht="15" customHeight="1">
      <c r="C43" s="43" t="s">
        <v>774</v>
      </c>
      <c r="D43" s="43" t="s">
        <v>848</v>
      </c>
      <c r="E43" s="43" t="s">
        <v>621</v>
      </c>
      <c r="F43" s="43" t="s">
        <v>879</v>
      </c>
      <c r="G43" s="157" t="str">
        <f>'Fund Cover Sheets'!$M$1</f>
        <v>Adopted</v>
      </c>
      <c r="H43" s="43" t="s">
        <v>881</v>
      </c>
      <c r="I43" s="43" t="s">
        <v>882</v>
      </c>
      <c r="J43" s="43" t="s">
        <v>883</v>
      </c>
      <c r="K43" s="43" t="s">
        <v>884</v>
      </c>
    </row>
    <row r="44" spans="1:11" ht="15" customHeight="1" thickBot="1">
      <c r="B44" s="44" t="s">
        <v>679</v>
      </c>
      <c r="C44" s="45" t="s">
        <v>1</v>
      </c>
      <c r="D44" s="45" t="s">
        <v>1</v>
      </c>
      <c r="E44" s="45" t="s">
        <v>590</v>
      </c>
      <c r="F44" s="45" t="s">
        <v>19</v>
      </c>
      <c r="G44" s="45" t="s">
        <v>590</v>
      </c>
      <c r="H44" s="45" t="s">
        <v>19</v>
      </c>
      <c r="I44" s="45" t="s">
        <v>19</v>
      </c>
      <c r="J44" s="45" t="s">
        <v>19</v>
      </c>
      <c r="K44" s="45" t="s">
        <v>19</v>
      </c>
    </row>
    <row r="45" spans="1:11" ht="15" customHeight="1">
      <c r="C45" s="43"/>
      <c r="D45" s="43"/>
      <c r="E45" s="43"/>
      <c r="F45" s="43"/>
      <c r="G45" s="43"/>
      <c r="H45" s="43"/>
      <c r="I45" s="43"/>
      <c r="J45" s="43"/>
    </row>
    <row r="46" spans="1:11" ht="24" customHeight="1">
      <c r="A46" s="46" t="s">
        <v>680</v>
      </c>
      <c r="C46" s="2">
        <f>'Budget Detail FY 2018-25'!L264</f>
        <v>15219914</v>
      </c>
      <c r="D46" s="2">
        <f>'Budget Detail FY 2018-25'!M264</f>
        <v>16038880</v>
      </c>
      <c r="E46" s="2">
        <f>'Budget Detail FY 2018-25'!N264</f>
        <v>16783649</v>
      </c>
      <c r="F46" s="2">
        <f>'Budget Detail FY 2018-25'!O264</f>
        <v>16437519</v>
      </c>
      <c r="G46" s="2">
        <f>'Budget Detail FY 2018-25'!P264</f>
        <v>16898632</v>
      </c>
      <c r="H46" s="2">
        <f>'Budget Detail FY 2018-25'!Q264</f>
        <v>17990279</v>
      </c>
      <c r="I46" s="2">
        <f>'Budget Detail FY 2018-25'!R264</f>
        <v>18751404</v>
      </c>
      <c r="J46" s="2">
        <f>'Budget Detail FY 2018-25'!S264</f>
        <v>18997631</v>
      </c>
      <c r="K46" s="2">
        <f>'Budget Detail FY 2018-25'!T264</f>
        <v>19583135</v>
      </c>
    </row>
    <row r="47" spans="1:11" ht="15" customHeight="1">
      <c r="A47" s="46"/>
      <c r="C47" s="2"/>
      <c r="D47" s="2"/>
      <c r="E47" s="2"/>
      <c r="F47" s="2"/>
      <c r="G47" s="2"/>
      <c r="H47" s="2"/>
      <c r="I47" s="2"/>
      <c r="J47" s="2"/>
      <c r="K47" s="2"/>
    </row>
    <row r="48" spans="1:11" ht="24" customHeight="1">
      <c r="A48" s="46" t="s">
        <v>681</v>
      </c>
      <c r="C48" s="2"/>
      <c r="D48" s="2"/>
      <c r="E48" s="2"/>
      <c r="F48" s="2"/>
      <c r="G48" s="2"/>
      <c r="H48" s="2"/>
      <c r="I48" s="2"/>
      <c r="J48" s="2"/>
      <c r="K48" s="2"/>
    </row>
    <row r="49" spans="1:11" ht="24" customHeight="1">
      <c r="A49" s="46"/>
      <c r="B49" s="1" t="s">
        <v>608</v>
      </c>
      <c r="C49" s="2">
        <f>'Budget Detail FY 2018-25'!L326</f>
        <v>597982</v>
      </c>
      <c r="D49" s="2">
        <f>'Budget Detail FY 2018-25'!M326</f>
        <v>609195</v>
      </c>
      <c r="E49" s="2">
        <f>'Budget Detail FY 2018-25'!N326</f>
        <v>816718</v>
      </c>
      <c r="F49" s="2">
        <f>'Budget Detail FY 2018-25'!O326</f>
        <v>715287.3</v>
      </c>
      <c r="G49" s="2">
        <f>'Budget Detail FY 2018-25'!P326</f>
        <v>1117462</v>
      </c>
      <c r="H49" s="2">
        <f>'Budget Detail FY 2018-25'!Q326</f>
        <v>1089788</v>
      </c>
      <c r="I49" s="2">
        <f>'Budget Detail FY 2018-25'!R326</f>
        <v>1028045</v>
      </c>
      <c r="J49" s="2">
        <f>'Budget Detail FY 2018-25'!S326</f>
        <v>991000</v>
      </c>
      <c r="K49" s="2">
        <f>'Budget Detail FY 2018-25'!T326</f>
        <v>991000</v>
      </c>
    </row>
    <row r="50" spans="1:11" ht="24" customHeight="1">
      <c r="B50" s="1" t="s">
        <v>682</v>
      </c>
      <c r="C50" s="2">
        <f>'Budget Detail FY 2018-25'!L838</f>
        <v>1969832</v>
      </c>
      <c r="D50" s="2">
        <f>'Budget Detail FY 2018-25'!M838</f>
        <v>2189999</v>
      </c>
      <c r="E50" s="2">
        <f>'Budget Detail FY 2018-25'!N838</f>
        <v>2349081</v>
      </c>
      <c r="F50" s="2">
        <f>'Budget Detail FY 2018-25'!O838</f>
        <v>2376918</v>
      </c>
      <c r="G50" s="2">
        <f>'Budget Detail FY 2018-25'!P838</f>
        <v>2556762</v>
      </c>
      <c r="H50" s="2">
        <f>'Budget Detail FY 2018-25'!Q838</f>
        <v>2595439</v>
      </c>
      <c r="I50" s="2">
        <f>'Budget Detail FY 2018-25'!R838</f>
        <v>2677557</v>
      </c>
      <c r="J50" s="2">
        <f>'Budget Detail FY 2018-25'!S838</f>
        <v>2735696</v>
      </c>
      <c r="K50" s="2">
        <f>'Budget Detail FY 2018-25'!T838</f>
        <v>2804977</v>
      </c>
    </row>
    <row r="51" spans="1:11" ht="24" customHeight="1">
      <c r="B51" s="1" t="s">
        <v>513</v>
      </c>
      <c r="C51" s="2">
        <f>'Budget Detail FY 2018-25'!L750</f>
        <v>663720</v>
      </c>
      <c r="D51" s="2">
        <f>'Budget Detail FY 2018-25'!M750</f>
        <v>377555</v>
      </c>
      <c r="E51" s="2">
        <f>'Budget Detail FY 2018-25'!N750</f>
        <v>104850</v>
      </c>
      <c r="F51" s="2">
        <f>'Budget Detail FY 2018-25'!O750</f>
        <v>5035</v>
      </c>
      <c r="G51" s="2">
        <f>'Budget Detail FY 2018-25'!P750</f>
        <v>240287</v>
      </c>
      <c r="H51" s="2">
        <f>'Budget Detail FY 2018-25'!Q750</f>
        <v>79551</v>
      </c>
      <c r="I51" s="2">
        <f>'Budget Detail FY 2018-25'!R750</f>
        <v>5829</v>
      </c>
      <c r="J51" s="2">
        <f>'Budget Detail FY 2018-25'!S750</f>
        <v>6120</v>
      </c>
      <c r="K51" s="2">
        <f>'Budget Detail FY 2018-25'!T750</f>
        <v>6426</v>
      </c>
    </row>
    <row r="52" spans="1:11" ht="24" customHeight="1">
      <c r="B52" s="1" t="s">
        <v>438</v>
      </c>
      <c r="C52" s="2">
        <f>'Budget Detail FY 2018-25'!L951</f>
        <v>162360</v>
      </c>
      <c r="D52" s="2">
        <f>'Budget Detail FY 2018-25'!M951</f>
        <v>161559</v>
      </c>
      <c r="E52" s="2">
        <f>'Budget Detail FY 2018-25'!N951</f>
        <v>923808</v>
      </c>
      <c r="F52" s="2">
        <f>'Budget Detail FY 2018-25'!O951</f>
        <v>922769</v>
      </c>
      <c r="G52" s="2">
        <f>'Budget Detail FY 2018-25'!P951</f>
        <v>222486</v>
      </c>
      <c r="H52" s="2">
        <f>'Budget Detail FY 2018-25'!Q951</f>
        <v>223835</v>
      </c>
      <c r="I52" s="2">
        <f>'Budget Detail FY 2018-25'!R951</f>
        <v>223661</v>
      </c>
      <c r="J52" s="2">
        <f>'Budget Detail FY 2018-25'!S951</f>
        <v>224661</v>
      </c>
      <c r="K52" s="2">
        <f>'Budget Detail FY 2018-25'!T951</f>
        <v>224137</v>
      </c>
    </row>
    <row r="53" spans="1:11" ht="24" customHeight="1">
      <c r="B53" s="1" t="s">
        <v>440</v>
      </c>
      <c r="C53" s="2">
        <f>'Budget Detail FY 2018-25'!L980</f>
        <v>1655046</v>
      </c>
      <c r="D53" s="2">
        <f>'Budget Detail FY 2018-25'!M980</f>
        <v>421646</v>
      </c>
      <c r="E53" s="2">
        <f>'Budget Detail FY 2018-25'!N980</f>
        <v>426484</v>
      </c>
      <c r="F53" s="2">
        <f>'Budget Detail FY 2018-25'!O980</f>
        <v>294081</v>
      </c>
      <c r="G53" s="2">
        <f>'Budget Detail FY 2018-25'!P980</f>
        <v>306052</v>
      </c>
      <c r="H53" s="2">
        <f>'Budget Detail FY 2018-25'!Q980</f>
        <v>299285</v>
      </c>
      <c r="I53" s="2">
        <f>'Budget Detail FY 2018-25'!R980</f>
        <v>91129</v>
      </c>
      <c r="J53" s="2">
        <f>'Budget Detail FY 2018-25'!S980</f>
        <v>90399</v>
      </c>
      <c r="K53" s="2">
        <f>'Budget Detail FY 2018-25'!T980</f>
        <v>92887</v>
      </c>
    </row>
    <row r="54" spans="1:11" ht="24" customHeight="1">
      <c r="B54" s="1" t="s">
        <v>1170</v>
      </c>
      <c r="C54" s="2">
        <f>'Fund Cover Sheets'!C660</f>
        <v>0</v>
      </c>
      <c r="D54" s="2">
        <f>'Fund Cover Sheets'!D660</f>
        <v>2736</v>
      </c>
      <c r="E54" s="2">
        <f>'Fund Cover Sheets'!E660</f>
        <v>35000</v>
      </c>
      <c r="F54" s="2">
        <f>'Fund Cover Sheets'!F660</f>
        <v>90000</v>
      </c>
      <c r="G54" s="2">
        <f>'Fund Cover Sheets'!G660</f>
        <v>22500</v>
      </c>
      <c r="H54" s="2">
        <f>'Fund Cover Sheets'!H660</f>
        <v>30500</v>
      </c>
      <c r="I54" s="2">
        <f>'Fund Cover Sheets'!I660</f>
        <v>13000</v>
      </c>
      <c r="J54" s="2">
        <f>'Fund Cover Sheets'!J660</f>
        <v>19000</v>
      </c>
      <c r="K54" s="2">
        <f>'Fund Cover Sheets'!K660</f>
        <v>18104</v>
      </c>
    </row>
    <row r="55" spans="1:11" ht="24" customHeight="1">
      <c r="B55" s="1" t="s">
        <v>683</v>
      </c>
      <c r="C55" s="2">
        <f>'Budget Detail FY 2018-25'!L280</f>
        <v>17552</v>
      </c>
      <c r="D55" s="2">
        <f>'Budget Detail FY 2018-25'!M280</f>
        <v>9453</v>
      </c>
      <c r="E55" s="2">
        <f>'Budget Detail FY 2018-25'!N280</f>
        <v>30977</v>
      </c>
      <c r="F55" s="2">
        <f>'Budget Detail FY 2018-25'!O280</f>
        <v>18189</v>
      </c>
      <c r="G55" s="2">
        <f>'Budget Detail FY 2018-25'!P280</f>
        <v>37326</v>
      </c>
      <c r="H55" s="2">
        <f>'Budget Detail FY 2018-25'!Q280</f>
        <v>40482</v>
      </c>
      <c r="I55" s="2">
        <f>'Budget Detail FY 2018-25'!R280</f>
        <v>15646</v>
      </c>
      <c r="J55" s="2">
        <f>'Budget Detail FY 2018-25'!S280</f>
        <v>17258</v>
      </c>
      <c r="K55" s="2">
        <f>'Budget Detail FY 2018-25'!T280</f>
        <v>17439</v>
      </c>
    </row>
    <row r="56" spans="1:11" ht="24" customHeight="1">
      <c r="B56" s="1" t="s">
        <v>684</v>
      </c>
      <c r="C56" s="2">
        <f>'Budget Detail FY 2018-25'!L297</f>
        <v>18957</v>
      </c>
      <c r="D56" s="2">
        <f>'Budget Detail FY 2018-25'!M297</f>
        <v>17013</v>
      </c>
      <c r="E56" s="2">
        <f>'Budget Detail FY 2018-25'!N297</f>
        <v>13977</v>
      </c>
      <c r="F56" s="2">
        <f>'Budget Detail FY 2018-25'!O297</f>
        <v>14181</v>
      </c>
      <c r="G56" s="2">
        <f>'Budget Detail FY 2018-25'!P297</f>
        <v>20326</v>
      </c>
      <c r="H56" s="2">
        <f>'Budget Detail FY 2018-25'!Q297</f>
        <v>20482</v>
      </c>
      <c r="I56" s="2">
        <f>'Budget Detail FY 2018-25'!R297</f>
        <v>20646</v>
      </c>
      <c r="J56" s="2">
        <f>'Budget Detail FY 2018-25'!S297</f>
        <v>22258</v>
      </c>
      <c r="K56" s="2">
        <f>'Budget Detail FY 2018-25'!T297</f>
        <v>22439</v>
      </c>
    </row>
    <row r="57" spans="1:11">
      <c r="C57" s="2"/>
      <c r="D57" s="2"/>
      <c r="E57" s="2"/>
      <c r="F57" s="2"/>
      <c r="G57" s="2"/>
      <c r="H57" s="2"/>
      <c r="I57" s="2"/>
      <c r="J57" s="2"/>
      <c r="K57" s="2"/>
    </row>
    <row r="58" spans="1:11" ht="24" customHeight="1">
      <c r="A58" s="46" t="s">
        <v>685</v>
      </c>
      <c r="C58" s="2">
        <f>'Budget Detail FY 2018-25'!L517</f>
        <v>321275</v>
      </c>
      <c r="D58" s="2">
        <f>'Budget Detail FY 2018-25'!M517</f>
        <v>324725</v>
      </c>
      <c r="E58" s="2">
        <f>'Budget Detail FY 2018-25'!N517</f>
        <v>324025</v>
      </c>
      <c r="F58" s="2">
        <f>'Budget Detail FY 2018-25'!O517</f>
        <v>324025</v>
      </c>
      <c r="G58" s="2">
        <f>'Budget Detail FY 2018-25'!P517</f>
        <v>323225</v>
      </c>
      <c r="H58" s="2">
        <f>'Budget Detail FY 2018-25'!Q517</f>
        <v>329375</v>
      </c>
      <c r="I58" s="2">
        <f>'Budget Detail FY 2018-25'!R517</f>
        <v>330075</v>
      </c>
      <c r="J58" s="2">
        <f>'Budget Detail FY 2018-25'!S517</f>
        <v>0</v>
      </c>
      <c r="K58" s="2">
        <f>'Budget Detail FY 2018-25'!T517</f>
        <v>0</v>
      </c>
    </row>
    <row r="59" spans="1:11">
      <c r="A59" s="46"/>
      <c r="C59" s="2"/>
      <c r="D59" s="2"/>
      <c r="E59" s="2"/>
      <c r="F59" s="2"/>
      <c r="G59" s="2"/>
      <c r="H59" s="2"/>
      <c r="I59" s="2"/>
      <c r="J59" s="2"/>
      <c r="K59" s="2"/>
    </row>
    <row r="60" spans="1:11" ht="24" customHeight="1">
      <c r="A60" s="46" t="s">
        <v>686</v>
      </c>
      <c r="C60" s="2"/>
      <c r="D60" s="2"/>
      <c r="E60" s="2"/>
      <c r="F60" s="2"/>
      <c r="G60" s="2"/>
      <c r="H60" s="2"/>
      <c r="I60" s="2"/>
      <c r="J60" s="2"/>
      <c r="K60" s="2"/>
    </row>
    <row r="61" spans="1:11" ht="24" customHeight="1">
      <c r="B61" s="1" t="s">
        <v>806</v>
      </c>
      <c r="C61" s="2">
        <f>'Budget Detail FY 2018-25'!L489</f>
        <v>355138</v>
      </c>
      <c r="D61" s="2">
        <f>'Budget Detail FY 2018-25'!M489</f>
        <v>352900</v>
      </c>
      <c r="E61" s="2">
        <f>'Budget Detail FY 2018-25'!N489</f>
        <v>571726</v>
      </c>
      <c r="F61" s="2">
        <f>'Budget Detail FY 2018-25'!O489</f>
        <v>1077720</v>
      </c>
      <c r="G61" s="2">
        <f>'Budget Detail FY 2018-25'!P489</f>
        <v>651794</v>
      </c>
      <c r="H61" s="2">
        <f>'Budget Detail FY 2018-25'!Q489</f>
        <v>459605</v>
      </c>
      <c r="I61" s="2">
        <f>'Budget Detail FY 2018-25'!R489</f>
        <v>557288</v>
      </c>
      <c r="J61" s="2">
        <f>'Budget Detail FY 2018-25'!S489</f>
        <v>407630</v>
      </c>
      <c r="K61" s="2">
        <f>'Budget Detail FY 2018-25'!T489</f>
        <v>407329</v>
      </c>
    </row>
    <row r="62" spans="1:11" ht="24" customHeight="1">
      <c r="B62" s="1" t="s">
        <v>688</v>
      </c>
      <c r="C62" s="2">
        <f>'Budget Detail FY 2018-25'!L415</f>
        <v>3765921</v>
      </c>
      <c r="D62" s="2">
        <f>'Budget Detail FY 2018-25'!M415</f>
        <v>2618264</v>
      </c>
      <c r="E62" s="2">
        <f>'Budget Detail FY 2018-25'!N415</f>
        <v>4798408</v>
      </c>
      <c r="F62" s="2">
        <f>'Budget Detail FY 2018-25'!O415</f>
        <v>1799092</v>
      </c>
      <c r="G62" s="2">
        <f>'Budget Detail FY 2018-25'!P415</f>
        <v>1628147</v>
      </c>
      <c r="H62" s="2">
        <f>'Budget Detail FY 2018-25'!Q415</f>
        <v>4204875</v>
      </c>
      <c r="I62" s="2">
        <f>'Budget Detail FY 2018-25'!R415</f>
        <v>947982</v>
      </c>
      <c r="J62" s="2">
        <f>'Budget Detail FY 2018-25'!S415</f>
        <v>1060915</v>
      </c>
      <c r="K62" s="2">
        <f>'Budget Detail FY 2018-25'!T415</f>
        <v>1321810</v>
      </c>
    </row>
    <row r="63" spans="1:11">
      <c r="C63" s="2"/>
      <c r="D63" s="2"/>
      <c r="E63" s="2"/>
      <c r="F63" s="2"/>
      <c r="G63" s="2"/>
      <c r="H63" s="2"/>
      <c r="I63" s="2"/>
      <c r="J63" s="2"/>
      <c r="K63" s="2"/>
    </row>
    <row r="64" spans="1:11" ht="24" customHeight="1">
      <c r="A64" s="46" t="s">
        <v>689</v>
      </c>
      <c r="C64" s="2"/>
      <c r="D64" s="2"/>
      <c r="E64" s="2"/>
      <c r="F64" s="2"/>
      <c r="G64" s="2"/>
      <c r="H64" s="2"/>
      <c r="I64" s="2"/>
      <c r="J64" s="2"/>
      <c r="K64" s="2"/>
    </row>
    <row r="65" spans="1:11" ht="24" customHeight="1">
      <c r="B65" s="1" t="s">
        <v>511</v>
      </c>
      <c r="C65" s="2">
        <f>'Budget Detail FY 2018-25'!L617</f>
        <v>5110084</v>
      </c>
      <c r="D65" s="2">
        <f>'Budget Detail FY 2018-25'!M617</f>
        <v>3848997</v>
      </c>
      <c r="E65" s="2">
        <f>'Budget Detail FY 2018-25'!N617</f>
        <v>5779725</v>
      </c>
      <c r="F65" s="2">
        <f>'Budget Detail FY 2018-25'!O617</f>
        <v>5179274</v>
      </c>
      <c r="G65" s="2">
        <f>'Budget Detail FY 2018-25'!P617</f>
        <v>5828132</v>
      </c>
      <c r="H65" s="2">
        <f>'Budget Detail FY 2018-25'!Q617</f>
        <v>5333958</v>
      </c>
      <c r="I65" s="2">
        <f>'Budget Detail FY 2018-25'!R617</f>
        <v>5327633</v>
      </c>
      <c r="J65" s="2">
        <f>'Budget Detail FY 2018-25'!S617</f>
        <v>3983058</v>
      </c>
      <c r="K65" s="2">
        <f>'Budget Detail FY 2018-25'!T617</f>
        <v>4008804</v>
      </c>
    </row>
    <row r="66" spans="1:11" ht="24" customHeight="1">
      <c r="B66" s="1" t="s">
        <v>512</v>
      </c>
      <c r="C66" s="2">
        <f>'Budget Detail FY 2018-25'!L701</f>
        <v>2816811</v>
      </c>
      <c r="D66" s="2">
        <f>'Budget Detail FY 2018-25'!M701</f>
        <v>2724110</v>
      </c>
      <c r="E66" s="2">
        <f>'Budget Detail FY 2018-25'!N701</f>
        <v>2546355</v>
      </c>
      <c r="F66" s="2">
        <f>'Budget Detail FY 2018-25'!O701</f>
        <v>2269297</v>
      </c>
      <c r="G66" s="2">
        <f>'Budget Detail FY 2018-25'!P701</f>
        <v>2286552</v>
      </c>
      <c r="H66" s="2">
        <f>'Budget Detail FY 2018-25'!Q701</f>
        <v>2268323</v>
      </c>
      <c r="I66" s="2">
        <f>'Budget Detail FY 2018-25'!R701</f>
        <v>2510198</v>
      </c>
      <c r="J66" s="2">
        <f>'Budget Detail FY 2018-25'!S701</f>
        <v>2371150</v>
      </c>
      <c r="K66" s="2">
        <f>'Budget Detail FY 2018-25'!T701</f>
        <v>2592499</v>
      </c>
    </row>
    <row r="67" spans="1:11">
      <c r="C67" s="2"/>
      <c r="D67" s="2"/>
      <c r="E67" s="2"/>
      <c r="F67" s="2"/>
      <c r="G67" s="2"/>
      <c r="H67" s="2"/>
      <c r="I67" s="2"/>
      <c r="J67" s="2"/>
      <c r="K67" s="2"/>
    </row>
    <row r="68" spans="1:11" ht="24" customHeight="1">
      <c r="A68" s="46" t="s">
        <v>693</v>
      </c>
      <c r="C68" s="2"/>
      <c r="D68" s="2"/>
      <c r="E68" s="2"/>
      <c r="F68" s="2"/>
      <c r="G68" s="2"/>
      <c r="H68" s="2"/>
      <c r="I68" s="2"/>
      <c r="J68" s="2"/>
      <c r="K68" s="2"/>
    </row>
    <row r="69" spans="1:11" ht="24" customHeight="1">
      <c r="A69" s="46"/>
      <c r="B69" s="1" t="s">
        <v>505</v>
      </c>
      <c r="C69" s="2">
        <f>'Budget Detail FY 2018-25'!L903</f>
        <v>1458497</v>
      </c>
      <c r="D69" s="2">
        <f>'Budget Detail FY 2018-25'!M903</f>
        <v>1504857</v>
      </c>
      <c r="E69" s="2">
        <f>'Budget Detail FY 2018-25'!N903</f>
        <v>1620345</v>
      </c>
      <c r="F69" s="2">
        <f>'Budget Detail FY 2018-25'!O903</f>
        <v>1569696</v>
      </c>
      <c r="G69" s="2">
        <f>'Budget Detail FY 2018-25'!P903</f>
        <v>1664378</v>
      </c>
      <c r="H69" s="2">
        <f>'Budget Detail FY 2018-25'!Q903</f>
        <v>1714543</v>
      </c>
      <c r="I69" s="2">
        <f>'Budget Detail FY 2018-25'!R903</f>
        <v>1759610</v>
      </c>
      <c r="J69" s="2">
        <f>'Budget Detail FY 2018-25'!S903</f>
        <v>1818037</v>
      </c>
      <c r="K69" s="2">
        <f>'Budget Detail FY 2018-25'!T903</f>
        <v>1854591</v>
      </c>
    </row>
    <row r="70" spans="1:11" ht="24" customHeight="1">
      <c r="A70" s="46"/>
      <c r="B70" s="1" t="s">
        <v>691</v>
      </c>
      <c r="C70" s="2">
        <f>'Budget Detail FY 2018-25'!L928</f>
        <v>61999</v>
      </c>
      <c r="D70" s="2">
        <f>'Budget Detail FY 2018-25'!M928</f>
        <v>80375</v>
      </c>
      <c r="E70" s="2">
        <f>'Budget Detail FY 2018-25'!N928</f>
        <v>75500</v>
      </c>
      <c r="F70" s="2">
        <f>'Budget Detail FY 2018-25'!O928</f>
        <v>67500</v>
      </c>
      <c r="G70" s="2">
        <f>'Budget Detail FY 2018-25'!P928</f>
        <v>75500</v>
      </c>
      <c r="H70" s="2">
        <f>'Budget Detail FY 2018-25'!Q928</f>
        <v>75500</v>
      </c>
      <c r="I70" s="2">
        <f>'Budget Detail FY 2018-25'!R928</f>
        <v>75500</v>
      </c>
      <c r="J70" s="2">
        <f>'Budget Detail FY 2018-25'!S928</f>
        <v>75500</v>
      </c>
      <c r="K70" s="2">
        <f>'Budget Detail FY 2018-25'!T928</f>
        <v>61860</v>
      </c>
    </row>
    <row r="71" spans="1:11">
      <c r="C71" s="2"/>
      <c r="D71" s="2"/>
      <c r="E71" s="2"/>
      <c r="F71" s="2"/>
      <c r="G71" s="2"/>
      <c r="H71" s="2"/>
      <c r="I71" s="2"/>
      <c r="J71" s="2"/>
      <c r="K71" s="2"/>
    </row>
    <row r="72" spans="1:11" ht="24" customHeight="1" thickBot="1">
      <c r="A72" s="6"/>
      <c r="B72" s="47" t="s">
        <v>748</v>
      </c>
      <c r="C72" s="48">
        <f>SUM(C46:C71)</f>
        <v>34195088</v>
      </c>
      <c r="D72" s="48">
        <f t="shared" ref="D72:K72" si="1">SUM(D46:D71)</f>
        <v>31282264</v>
      </c>
      <c r="E72" s="48">
        <f t="shared" si="1"/>
        <v>37200628</v>
      </c>
      <c r="F72" s="48">
        <f t="shared" si="1"/>
        <v>33160583.300000001</v>
      </c>
      <c r="G72" s="48">
        <f t="shared" si="1"/>
        <v>33879561</v>
      </c>
      <c r="H72" s="48">
        <f t="shared" si="1"/>
        <v>36755820</v>
      </c>
      <c r="I72" s="48">
        <f t="shared" si="1"/>
        <v>34335203</v>
      </c>
      <c r="J72" s="48">
        <f t="shared" si="1"/>
        <v>32820313</v>
      </c>
      <c r="K72" s="48">
        <f t="shared" si="1"/>
        <v>34007437</v>
      </c>
    </row>
    <row r="73" spans="1:11" ht="14.4" thickTop="1"/>
    <row r="405" spans="14:19">
      <c r="N405" s="1">
        <v>6000</v>
      </c>
      <c r="O405" s="372">
        <v>6000</v>
      </c>
      <c r="P405" s="372">
        <v>6000</v>
      </c>
      <c r="Q405" s="372">
        <v>6000</v>
      </c>
      <c r="R405" s="372">
        <v>6000</v>
      </c>
    </row>
    <row r="407" spans="14:19">
      <c r="S407" s="1" t="s">
        <v>1348</v>
      </c>
    </row>
  </sheetData>
  <mergeCells count="6">
    <mergeCell ref="B38:K38"/>
    <mergeCell ref="B39:K39"/>
    <mergeCell ref="B40:K40"/>
    <mergeCell ref="B1:K1"/>
    <mergeCell ref="B2:K2"/>
    <mergeCell ref="B3:K3"/>
  </mergeCells>
  <phoneticPr fontId="50" type="noConversion"/>
  <printOptions horizontalCentered="1"/>
  <pageMargins left="0" right="0" top="0.25" bottom="0.25" header="0" footer="0"/>
  <pageSetup scale="74" orientation="landscape" r:id="rId1"/>
  <rowBreaks count="1" manualBreakCount="1">
    <brk id="37"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07"/>
  <sheetViews>
    <sheetView zoomScale="75" zoomScaleNormal="75" workbookViewId="0">
      <selection activeCell="R25" sqref="R25"/>
    </sheetView>
  </sheetViews>
  <sheetFormatPr defaultColWidth="10.44140625" defaultRowHeight="13.8"/>
  <cols>
    <col min="1" max="1" width="3.6640625" style="1" customWidth="1"/>
    <col min="2" max="2" width="25.88671875" style="1" customWidth="1"/>
    <col min="3" max="13" width="12.6640625" style="1" customWidth="1"/>
    <col min="14" max="16384" width="10.44140625" style="1"/>
  </cols>
  <sheetData>
    <row r="1" spans="1:13" ht="24" customHeight="1">
      <c r="A1" s="404" t="s">
        <v>677</v>
      </c>
      <c r="B1" s="404"/>
      <c r="C1" s="404"/>
      <c r="D1" s="404"/>
      <c r="E1" s="404"/>
      <c r="F1" s="404"/>
      <c r="G1" s="404"/>
      <c r="H1" s="404"/>
      <c r="I1" s="404"/>
      <c r="J1" s="404"/>
      <c r="K1" s="404"/>
      <c r="L1" s="404"/>
      <c r="M1" s="404"/>
    </row>
    <row r="2" spans="1:13" ht="24" customHeight="1">
      <c r="A2" s="405" t="s">
        <v>694</v>
      </c>
      <c r="B2" s="405"/>
      <c r="C2" s="405"/>
      <c r="D2" s="405"/>
      <c r="E2" s="405"/>
      <c r="F2" s="405"/>
      <c r="G2" s="405"/>
      <c r="H2" s="405"/>
      <c r="I2" s="405"/>
      <c r="J2" s="405"/>
      <c r="K2" s="405"/>
      <c r="L2" s="405"/>
      <c r="M2" s="405"/>
    </row>
    <row r="3" spans="1:13" ht="24" customHeight="1">
      <c r="A3" s="404" t="s">
        <v>1310</v>
      </c>
      <c r="B3" s="404"/>
      <c r="C3" s="404"/>
      <c r="D3" s="404"/>
      <c r="E3" s="404"/>
      <c r="F3" s="404"/>
      <c r="G3" s="404"/>
      <c r="H3" s="404"/>
      <c r="I3" s="404"/>
      <c r="J3" s="404"/>
      <c r="K3" s="404"/>
      <c r="L3" s="404"/>
      <c r="M3" s="404"/>
    </row>
    <row r="4" spans="1:13" ht="15" customHeight="1"/>
    <row r="5" spans="1:13" ht="15" customHeight="1">
      <c r="L5" s="43" t="s">
        <v>695</v>
      </c>
    </row>
    <row r="6" spans="1:13" ht="15" customHeight="1">
      <c r="D6" s="43" t="s">
        <v>696</v>
      </c>
      <c r="E6" s="43" t="s">
        <v>697</v>
      </c>
      <c r="F6" s="43" t="s">
        <v>698</v>
      </c>
      <c r="G6" s="43" t="s">
        <v>699</v>
      </c>
      <c r="H6" s="43" t="s">
        <v>700</v>
      </c>
      <c r="I6" s="43" t="s">
        <v>701</v>
      </c>
      <c r="J6" s="43" t="s">
        <v>702</v>
      </c>
      <c r="K6" s="43" t="s">
        <v>703</v>
      </c>
      <c r="L6" s="43" t="s">
        <v>704</v>
      </c>
      <c r="M6" s="43" t="s">
        <v>705</v>
      </c>
    </row>
    <row r="7" spans="1:13" ht="15" customHeight="1" thickBot="1">
      <c r="A7" s="44"/>
      <c r="B7" s="44" t="s">
        <v>679</v>
      </c>
      <c r="C7" s="50" t="s">
        <v>623</v>
      </c>
      <c r="D7" s="50" t="s">
        <v>706</v>
      </c>
      <c r="E7" s="45" t="s">
        <v>707</v>
      </c>
      <c r="F7" s="45" t="s">
        <v>708</v>
      </c>
      <c r="G7" s="45" t="s">
        <v>709</v>
      </c>
      <c r="H7" s="45" t="s">
        <v>710</v>
      </c>
      <c r="I7" s="45" t="s">
        <v>711</v>
      </c>
      <c r="J7" s="45" t="s">
        <v>712</v>
      </c>
      <c r="K7" s="45" t="s">
        <v>713</v>
      </c>
      <c r="L7" s="45" t="s">
        <v>714</v>
      </c>
      <c r="M7" s="45" t="s">
        <v>715</v>
      </c>
    </row>
    <row r="8" spans="1:13" ht="15" customHeight="1">
      <c r="C8" s="51"/>
      <c r="D8" s="51"/>
      <c r="E8" s="43"/>
      <c r="F8" s="43"/>
      <c r="G8" s="43"/>
      <c r="H8" s="43"/>
      <c r="I8" s="43"/>
      <c r="J8" s="43"/>
      <c r="K8" s="43"/>
      <c r="L8" s="43"/>
      <c r="M8" s="43"/>
    </row>
    <row r="9" spans="1:13" ht="15" customHeight="1"/>
    <row r="10" spans="1:13" ht="24" customHeight="1">
      <c r="A10" s="46" t="s">
        <v>680</v>
      </c>
      <c r="C10" s="2">
        <f>'Fund Cover Sheets'!G11</f>
        <v>11640828</v>
      </c>
      <c r="D10" s="2">
        <f>'Fund Cover Sheets'!G12</f>
        <v>2770234</v>
      </c>
      <c r="E10" s="2">
        <f>'Fund Cover Sheets'!G13</f>
        <v>474500</v>
      </c>
      <c r="F10" s="2">
        <f>'Fund Cover Sheets'!G14</f>
        <v>113000</v>
      </c>
      <c r="G10" s="2">
        <f>'Fund Cover Sheets'!G15</f>
        <v>1702046</v>
      </c>
      <c r="H10" s="2">
        <f>'Fund Cover Sheets'!G16</f>
        <v>89878</v>
      </c>
      <c r="I10" s="2">
        <f>'Fund Cover Sheets'!G17</f>
        <v>88000</v>
      </c>
      <c r="J10" s="2">
        <f>'Fund Cover Sheets'!G18</f>
        <v>20000</v>
      </c>
      <c r="K10" s="2">
        <v>0</v>
      </c>
      <c r="L10" s="2">
        <f>'Fund Cover Sheets'!G19</f>
        <v>35000</v>
      </c>
      <c r="M10" s="2">
        <f>SUM(C10:L10)</f>
        <v>16933486</v>
      </c>
    </row>
    <row r="11" spans="1:13" ht="15" customHeight="1">
      <c r="A11" s="46"/>
      <c r="C11" s="2"/>
      <c r="D11" s="2"/>
      <c r="E11" s="2"/>
      <c r="F11" s="2"/>
      <c r="G11" s="2"/>
      <c r="H11" s="2"/>
      <c r="I11" s="2"/>
      <c r="J11" s="2"/>
      <c r="K11" s="2"/>
      <c r="L11" s="2"/>
      <c r="M11" s="2"/>
    </row>
    <row r="12" spans="1:13" ht="24" customHeight="1">
      <c r="A12" s="46" t="s">
        <v>681</v>
      </c>
      <c r="C12" s="2"/>
      <c r="D12" s="2"/>
      <c r="E12" s="2"/>
      <c r="F12" s="2"/>
      <c r="G12" s="2"/>
      <c r="H12" s="2"/>
      <c r="I12" s="2"/>
      <c r="J12" s="2"/>
      <c r="K12" s="2"/>
      <c r="L12" s="2"/>
      <c r="M12" s="2"/>
    </row>
    <row r="13" spans="1:13" ht="24" customHeight="1">
      <c r="A13" s="46"/>
      <c r="B13" s="1" t="s">
        <v>608</v>
      </c>
      <c r="C13" s="2">
        <v>0</v>
      </c>
      <c r="D13" s="2">
        <f>'Fund Cover Sheets'!G126</f>
        <v>809598</v>
      </c>
      <c r="E13" s="2">
        <v>0</v>
      </c>
      <c r="F13" s="2">
        <v>0</v>
      </c>
      <c r="G13" s="2">
        <v>0</v>
      </c>
      <c r="H13" s="2">
        <f>'Fund Cover Sheets'!G127</f>
        <v>4263</v>
      </c>
      <c r="I13" s="2">
        <v>0</v>
      </c>
      <c r="J13" s="2">
        <v>0</v>
      </c>
      <c r="K13" s="2">
        <v>0</v>
      </c>
      <c r="L13" s="2">
        <f>'Fund Cover Sheets'!G129</f>
        <v>0</v>
      </c>
      <c r="M13" s="2">
        <f>SUM(C13:L13)</f>
        <v>813861</v>
      </c>
    </row>
    <row r="14" spans="1:13" ht="24" customHeight="1">
      <c r="B14" s="1" t="s">
        <v>682</v>
      </c>
      <c r="C14" s="2">
        <v>0</v>
      </c>
      <c r="D14" s="2">
        <f>'Fund Cover Sheets'!G452</f>
        <v>0</v>
      </c>
      <c r="E14" s="2">
        <v>0</v>
      </c>
      <c r="F14" s="2">
        <v>0</v>
      </c>
      <c r="G14" s="2">
        <f>'Fund Cover Sheets'!G453</f>
        <v>650000</v>
      </c>
      <c r="H14" s="2">
        <f>'Fund Cover Sheets'!G454</f>
        <v>1300</v>
      </c>
      <c r="I14" s="2">
        <f>'Fund Cover Sheets'!G455</f>
        <v>0</v>
      </c>
      <c r="J14" s="2">
        <f>'Fund Cover Sheets'!G456</f>
        <v>226716</v>
      </c>
      <c r="K14" s="2">
        <v>0</v>
      </c>
      <c r="L14" s="2">
        <f>'Fund Cover Sheets'!G457</f>
        <v>1309284</v>
      </c>
      <c r="M14" s="2">
        <f t="shared" ref="M14:M20" si="0">SUM(C14:L14)</f>
        <v>2187300</v>
      </c>
    </row>
    <row r="15" spans="1:13" ht="24" customHeight="1">
      <c r="B15" s="1" t="s">
        <v>513</v>
      </c>
      <c r="C15" s="2">
        <v>0</v>
      </c>
      <c r="D15" s="2">
        <f>'Fund Cover Sheets'!G410</f>
        <v>0</v>
      </c>
      <c r="E15" s="2">
        <v>0</v>
      </c>
      <c r="F15" s="2">
        <v>0</v>
      </c>
      <c r="G15" s="2">
        <v>0</v>
      </c>
      <c r="H15" s="2">
        <v>0</v>
      </c>
      <c r="I15" s="2">
        <f>'Fund Cover Sheets'!G412</f>
        <v>0</v>
      </c>
      <c r="J15" s="2">
        <v>0</v>
      </c>
      <c r="K15" s="2">
        <f>'Fund Cover Sheets'!G413</f>
        <v>33858</v>
      </c>
      <c r="L15" s="2">
        <f>'Fund Cover Sheets'!G415</f>
        <v>0</v>
      </c>
      <c r="M15" s="2">
        <f>SUM(C15:L15)</f>
        <v>33858</v>
      </c>
    </row>
    <row r="16" spans="1:13" ht="24" customHeight="1">
      <c r="B16" s="1" t="s">
        <v>438</v>
      </c>
      <c r="C16" s="2">
        <f>'Fund Cover Sheets'!G582</f>
        <v>153965</v>
      </c>
      <c r="D16" s="2">
        <v>0</v>
      </c>
      <c r="E16" s="2">
        <v>0</v>
      </c>
      <c r="F16" s="2">
        <v>0</v>
      </c>
      <c r="G16" s="2">
        <v>0</v>
      </c>
      <c r="H16" s="2">
        <v>0</v>
      </c>
      <c r="I16" s="2">
        <v>0</v>
      </c>
      <c r="J16" s="2">
        <v>0</v>
      </c>
      <c r="K16" s="2">
        <v>0</v>
      </c>
      <c r="L16" s="2">
        <v>0</v>
      </c>
      <c r="M16" s="2">
        <f>SUM(C16:L16)</f>
        <v>153965</v>
      </c>
    </row>
    <row r="17" spans="1:13" ht="24" customHeight="1">
      <c r="B17" s="1" t="s">
        <v>440</v>
      </c>
      <c r="C17" s="2">
        <f>'Fund Cover Sheets'!G617</f>
        <v>76000</v>
      </c>
      <c r="D17" s="2">
        <v>0</v>
      </c>
      <c r="E17" s="2">
        <v>0</v>
      </c>
      <c r="F17" s="2">
        <v>0</v>
      </c>
      <c r="G17" s="2">
        <v>0</v>
      </c>
      <c r="H17" s="2">
        <v>0</v>
      </c>
      <c r="I17" s="2">
        <v>0</v>
      </c>
      <c r="J17" s="2">
        <v>0</v>
      </c>
      <c r="K17" s="2">
        <v>0</v>
      </c>
      <c r="L17" s="2">
        <v>0</v>
      </c>
      <c r="M17" s="2">
        <f t="shared" si="0"/>
        <v>76000</v>
      </c>
    </row>
    <row r="18" spans="1:13" ht="24" customHeight="1">
      <c r="B18" s="1" t="s">
        <v>1170</v>
      </c>
      <c r="C18" s="2">
        <f>'Fund Cover Sheets'!G655</f>
        <v>25000</v>
      </c>
      <c r="D18" s="2">
        <v>0</v>
      </c>
      <c r="E18" s="2">
        <v>0</v>
      </c>
      <c r="F18" s="2">
        <v>0</v>
      </c>
      <c r="G18" s="2">
        <v>0</v>
      </c>
      <c r="H18" s="2">
        <v>0</v>
      </c>
      <c r="I18" s="2">
        <v>0</v>
      </c>
      <c r="J18" s="2">
        <v>0</v>
      </c>
      <c r="K18" s="2">
        <v>0</v>
      </c>
      <c r="L18" s="2">
        <v>0</v>
      </c>
      <c r="M18" s="2">
        <f t="shared" si="0"/>
        <v>25000</v>
      </c>
    </row>
    <row r="19" spans="1:13" ht="24" customHeight="1">
      <c r="B19" s="1" t="s">
        <v>683</v>
      </c>
      <c r="C19" s="2">
        <f>'Fund Cover Sheets'!G57</f>
        <v>16034</v>
      </c>
      <c r="D19" s="2">
        <v>0</v>
      </c>
      <c r="E19" s="2">
        <v>0</v>
      </c>
      <c r="F19" s="2">
        <v>0</v>
      </c>
      <c r="G19" s="2">
        <v>0</v>
      </c>
      <c r="H19" s="2">
        <v>0</v>
      </c>
      <c r="I19" s="2">
        <v>0</v>
      </c>
      <c r="J19" s="2">
        <v>0</v>
      </c>
      <c r="K19" s="2">
        <v>0</v>
      </c>
      <c r="L19" s="2">
        <v>0</v>
      </c>
      <c r="M19" s="2">
        <f>SUM(C19:L19)</f>
        <v>16034</v>
      </c>
    </row>
    <row r="20" spans="1:13" ht="24" customHeight="1">
      <c r="B20" s="1" t="s">
        <v>684</v>
      </c>
      <c r="C20" s="2">
        <f>'Fund Cover Sheets'!G92</f>
        <v>20363</v>
      </c>
      <c r="D20" s="2">
        <v>0</v>
      </c>
      <c r="E20" s="2">
        <v>0</v>
      </c>
      <c r="F20" s="2">
        <v>0</v>
      </c>
      <c r="G20" s="2">
        <v>0</v>
      </c>
      <c r="H20" s="2">
        <v>0</v>
      </c>
      <c r="I20" s="2">
        <v>0</v>
      </c>
      <c r="J20" s="2">
        <v>0</v>
      </c>
      <c r="K20" s="2">
        <v>0</v>
      </c>
      <c r="L20" s="2">
        <v>0</v>
      </c>
      <c r="M20" s="2">
        <f t="shared" si="0"/>
        <v>20363</v>
      </c>
    </row>
    <row r="21" spans="1:13">
      <c r="C21" s="2"/>
      <c r="D21" s="2"/>
      <c r="E21" s="2"/>
      <c r="F21" s="2"/>
      <c r="G21" s="2"/>
      <c r="H21" s="2"/>
      <c r="I21" s="2"/>
      <c r="J21" s="2"/>
      <c r="K21" s="2"/>
      <c r="L21" s="2"/>
      <c r="M21" s="2"/>
    </row>
    <row r="22" spans="1:13" ht="24" customHeight="1">
      <c r="A22" s="46" t="s">
        <v>685</v>
      </c>
      <c r="C22" s="2">
        <v>0</v>
      </c>
      <c r="D22" s="2">
        <v>0</v>
      </c>
      <c r="E22" s="2">
        <f>'Fund Cover Sheets'!G281</f>
        <v>8000</v>
      </c>
      <c r="F22" s="2">
        <v>0</v>
      </c>
      <c r="G22" s="2">
        <v>0</v>
      </c>
      <c r="H22" s="2">
        <v>0</v>
      </c>
      <c r="I22" s="2">
        <v>0</v>
      </c>
      <c r="J22" s="2">
        <v>0</v>
      </c>
      <c r="K22" s="2">
        <v>0</v>
      </c>
      <c r="L22" s="2">
        <f>'Fund Cover Sheets'!G282</f>
        <v>315225</v>
      </c>
      <c r="M22" s="2">
        <f>SUM(C22:L22)</f>
        <v>323225</v>
      </c>
    </row>
    <row r="23" spans="1:13" ht="15" customHeight="1">
      <c r="A23" s="46"/>
      <c r="C23" s="2"/>
      <c r="D23" s="2"/>
      <c r="E23" s="2"/>
      <c r="F23" s="2"/>
      <c r="G23" s="2"/>
      <c r="H23" s="2"/>
      <c r="I23" s="2"/>
      <c r="J23" s="2"/>
      <c r="K23" s="2"/>
      <c r="L23" s="2"/>
      <c r="M23" s="2"/>
    </row>
    <row r="24" spans="1:13" ht="24" customHeight="1">
      <c r="A24" s="46" t="s">
        <v>686</v>
      </c>
      <c r="C24" s="2"/>
      <c r="D24" s="2"/>
      <c r="E24" s="2"/>
      <c r="F24" s="2"/>
      <c r="G24" s="2"/>
      <c r="H24" s="2"/>
      <c r="I24" s="2"/>
      <c r="J24" s="2"/>
      <c r="K24" s="2"/>
      <c r="L24" s="2"/>
      <c r="M24" s="2"/>
    </row>
    <row r="25" spans="1:13" ht="24" customHeight="1">
      <c r="B25" s="1" t="s">
        <v>806</v>
      </c>
      <c r="C25" s="2">
        <v>0</v>
      </c>
      <c r="D25" s="2">
        <v>0</v>
      </c>
      <c r="E25" s="2">
        <f>'Fund Cover Sheets'!G212</f>
        <v>109500</v>
      </c>
      <c r="F25" s="2">
        <f>'Fund Cover Sheets'!G213</f>
        <v>8800</v>
      </c>
      <c r="G25" s="2">
        <f>'Fund Cover Sheets'!G214</f>
        <v>269059</v>
      </c>
      <c r="H25" s="2">
        <f>'Fund Cover Sheets'!G215</f>
        <v>1000</v>
      </c>
      <c r="I25" s="2">
        <f>'Fund Cover Sheets'!G216</f>
        <v>59464</v>
      </c>
      <c r="J25" s="2">
        <f>'Fund Cover Sheets'!G217</f>
        <v>1000</v>
      </c>
      <c r="K25" s="2">
        <v>0</v>
      </c>
      <c r="L25" s="2">
        <f>'Fund Cover Sheets'!G218</f>
        <v>0</v>
      </c>
      <c r="M25" s="2">
        <f>SUM(C25:L25)</f>
        <v>448823</v>
      </c>
    </row>
    <row r="26" spans="1:13" ht="24" customHeight="1">
      <c r="B26" s="1" t="s">
        <v>688</v>
      </c>
      <c r="C26" s="2">
        <v>0</v>
      </c>
      <c r="D26" s="2">
        <f>'Fund Cover Sheets'!G165</f>
        <v>0</v>
      </c>
      <c r="E26" s="5">
        <f>'Fund Cover Sheets'!G166</f>
        <v>141000</v>
      </c>
      <c r="F26" s="2">
        <v>0</v>
      </c>
      <c r="G26" s="2">
        <f>'Fund Cover Sheets'!G167</f>
        <v>780000</v>
      </c>
      <c r="H26" s="2">
        <f>'Fund Cover Sheets'!G168</f>
        <v>1098</v>
      </c>
      <c r="I26" s="2">
        <f>'Fund Cover Sheets'!G169</f>
        <v>151572</v>
      </c>
      <c r="J26" s="2">
        <f>'Fund Cover Sheets'!G170</f>
        <v>2000</v>
      </c>
      <c r="K26" s="2">
        <v>0</v>
      </c>
      <c r="L26" s="2">
        <f>'Fund Cover Sheets'!G171</f>
        <v>260000</v>
      </c>
      <c r="M26" s="2">
        <f>SUM(C26:L26)</f>
        <v>1335670</v>
      </c>
    </row>
    <row r="27" spans="1:13">
      <c r="C27" s="2"/>
      <c r="D27" s="2"/>
      <c r="E27" s="5"/>
      <c r="F27" s="2"/>
      <c r="G27" s="2"/>
      <c r="H27" s="2"/>
      <c r="I27" s="2"/>
      <c r="J27" s="2"/>
      <c r="K27" s="2"/>
      <c r="L27" s="2"/>
      <c r="M27" s="2"/>
    </row>
    <row r="28" spans="1:13" ht="24" customHeight="1">
      <c r="A28" s="46" t="s">
        <v>689</v>
      </c>
      <c r="C28" s="2"/>
      <c r="D28" s="2"/>
      <c r="E28" s="2"/>
      <c r="F28" s="2"/>
      <c r="G28" s="2"/>
      <c r="H28" s="2"/>
      <c r="I28" s="2"/>
      <c r="J28" s="2"/>
      <c r="K28" s="2"/>
      <c r="L28" s="2"/>
      <c r="M28" s="2"/>
    </row>
    <row r="29" spans="1:13" ht="24" customHeight="1">
      <c r="B29" s="1" t="s">
        <v>511</v>
      </c>
      <c r="C29" s="2">
        <v>0</v>
      </c>
      <c r="D29" s="2">
        <v>0</v>
      </c>
      <c r="E29" s="2">
        <v>0</v>
      </c>
      <c r="F29" s="2">
        <v>0</v>
      </c>
      <c r="G29" s="2">
        <f>'Fund Cover Sheets'!G317</f>
        <v>4350250</v>
      </c>
      <c r="H29" s="2">
        <f>'Fund Cover Sheets'!G318</f>
        <v>22557</v>
      </c>
      <c r="I29" s="2">
        <f>'Fund Cover Sheets'!G319</f>
        <v>0</v>
      </c>
      <c r="J29" s="2">
        <f>'Fund Cover Sheets'!G320</f>
        <v>100260</v>
      </c>
      <c r="K29" s="2">
        <v>0</v>
      </c>
      <c r="L29" s="2">
        <f>'Fund Cover Sheets'!G321</f>
        <v>179020</v>
      </c>
      <c r="M29" s="2">
        <f>SUM(C29:L29)</f>
        <v>4652087</v>
      </c>
    </row>
    <row r="30" spans="1:13" ht="24" customHeight="1">
      <c r="B30" s="1" t="s">
        <v>512</v>
      </c>
      <c r="C30" s="2">
        <v>0</v>
      </c>
      <c r="D30" s="2">
        <v>0</v>
      </c>
      <c r="E30" s="2">
        <v>0</v>
      </c>
      <c r="F30" s="2">
        <v>0</v>
      </c>
      <c r="G30" s="2">
        <f>'Fund Cover Sheets'!G363</f>
        <v>1635650</v>
      </c>
      <c r="H30" s="2">
        <f>'Fund Cover Sheets'!G364</f>
        <v>7473</v>
      </c>
      <c r="I30" s="2">
        <f>'Fund Cover Sheets'!G365</f>
        <v>0</v>
      </c>
      <c r="J30" s="2">
        <v>0</v>
      </c>
      <c r="K30" s="2">
        <v>0</v>
      </c>
      <c r="L30" s="2">
        <f>'Fund Cover Sheets'!G366</f>
        <v>174744</v>
      </c>
      <c r="M30" s="2">
        <f>SUM(C30:L30)</f>
        <v>1817867</v>
      </c>
    </row>
    <row r="31" spans="1:13" ht="15" customHeight="1">
      <c r="C31" s="2"/>
      <c r="D31" s="2"/>
      <c r="E31" s="2"/>
      <c r="F31" s="2"/>
      <c r="G31" s="2"/>
      <c r="H31" s="2"/>
      <c r="I31" s="2"/>
      <c r="J31" s="2"/>
      <c r="K31" s="2"/>
      <c r="L31" s="2"/>
      <c r="M31" s="2"/>
    </row>
    <row r="32" spans="1:13" ht="24" customHeight="1">
      <c r="A32" s="46" t="s">
        <v>690</v>
      </c>
      <c r="C32" s="2"/>
      <c r="D32" s="2"/>
      <c r="E32" s="2"/>
      <c r="F32" s="2"/>
      <c r="G32" s="2"/>
      <c r="H32" s="2"/>
      <c r="I32" s="2"/>
      <c r="J32" s="2"/>
      <c r="K32" s="2"/>
      <c r="L32" s="2"/>
      <c r="M32" s="2"/>
    </row>
    <row r="33" spans="1:13" ht="24" customHeight="1">
      <c r="A33" s="46"/>
      <c r="B33" s="1" t="s">
        <v>505</v>
      </c>
      <c r="C33" s="2">
        <f>'Fund Cover Sheets'!G494</f>
        <v>1562000</v>
      </c>
      <c r="D33" s="2">
        <f>'Fund Cover Sheets'!G495</f>
        <v>25250</v>
      </c>
      <c r="E33" s="2">
        <v>0</v>
      </c>
      <c r="F33" s="2">
        <f>'Fund Cover Sheets'!G496</f>
        <v>8500</v>
      </c>
      <c r="G33" s="2">
        <f>'Fund Cover Sheets'!G497</f>
        <v>12300</v>
      </c>
      <c r="H33" s="2">
        <f>'Fund Cover Sheets'!G498</f>
        <v>8959</v>
      </c>
      <c r="I33" s="2">
        <f>'Fund Cover Sheets'!G499</f>
        <v>0</v>
      </c>
      <c r="J33" s="2">
        <f>'Fund Cover Sheets'!G500</f>
        <v>3750</v>
      </c>
      <c r="K33" s="2">
        <v>0</v>
      </c>
      <c r="L33" s="2">
        <f>'Fund Cover Sheets'!G501</f>
        <v>26584</v>
      </c>
      <c r="M33" s="2">
        <f>SUM(C33:L33)</f>
        <v>1647343</v>
      </c>
    </row>
    <row r="34" spans="1:13" ht="24" customHeight="1">
      <c r="A34" s="46"/>
      <c r="B34" s="1" t="s">
        <v>691</v>
      </c>
      <c r="C34" s="2">
        <v>0</v>
      </c>
      <c r="D34" s="2">
        <v>0</v>
      </c>
      <c r="E34" s="2">
        <f>'Fund Cover Sheets'!G542</f>
        <v>50000</v>
      </c>
      <c r="F34" s="2">
        <v>0</v>
      </c>
      <c r="G34" s="2">
        <v>0</v>
      </c>
      <c r="H34" s="2">
        <f>'Fund Cover Sheets'!G543</f>
        <v>500</v>
      </c>
      <c r="I34" s="2">
        <v>0</v>
      </c>
      <c r="J34" s="2">
        <v>0</v>
      </c>
      <c r="K34" s="2">
        <v>0</v>
      </c>
      <c r="L34" s="2">
        <v>0</v>
      </c>
      <c r="M34" s="2">
        <f>SUM(C34:L34)</f>
        <v>50500</v>
      </c>
    </row>
    <row r="35" spans="1:13" ht="15" customHeight="1">
      <c r="A35" s="46"/>
      <c r="C35" s="2"/>
      <c r="D35" s="2"/>
      <c r="E35" s="2"/>
      <c r="F35" s="2"/>
      <c r="G35" s="2"/>
      <c r="H35" s="2"/>
      <c r="I35" s="2"/>
      <c r="J35" s="2"/>
      <c r="K35" s="2"/>
      <c r="L35" s="2"/>
      <c r="M35" s="2"/>
    </row>
    <row r="36" spans="1:13" ht="24" customHeight="1" thickBot="1">
      <c r="A36" s="6"/>
      <c r="B36" s="47" t="s">
        <v>747</v>
      </c>
      <c r="C36" s="48">
        <f t="shared" ref="C36:M36" si="1">SUM(C10:C35)</f>
        <v>13494190</v>
      </c>
      <c r="D36" s="48">
        <f t="shared" si="1"/>
        <v>3605082</v>
      </c>
      <c r="E36" s="48">
        <f t="shared" si="1"/>
        <v>783000</v>
      </c>
      <c r="F36" s="48">
        <f t="shared" si="1"/>
        <v>130300</v>
      </c>
      <c r="G36" s="48">
        <f t="shared" si="1"/>
        <v>9399305</v>
      </c>
      <c r="H36" s="48">
        <f t="shared" si="1"/>
        <v>137028</v>
      </c>
      <c r="I36" s="48">
        <f t="shared" si="1"/>
        <v>299036</v>
      </c>
      <c r="J36" s="48">
        <f t="shared" si="1"/>
        <v>353726</v>
      </c>
      <c r="K36" s="48">
        <f t="shared" si="1"/>
        <v>33858</v>
      </c>
      <c r="L36" s="48">
        <f t="shared" si="1"/>
        <v>2299857</v>
      </c>
      <c r="M36" s="48">
        <f t="shared" si="1"/>
        <v>30535382</v>
      </c>
    </row>
    <row r="37" spans="1:13" ht="15" customHeight="1" thickTop="1">
      <c r="C37" s="2"/>
      <c r="D37" s="2"/>
      <c r="E37" s="2"/>
      <c r="F37" s="2"/>
      <c r="G37" s="2"/>
      <c r="H37" s="2"/>
      <c r="I37" s="2"/>
      <c r="J37" s="2"/>
      <c r="K37" s="2"/>
      <c r="L37" s="2"/>
    </row>
    <row r="38" spans="1:13" ht="15" customHeight="1">
      <c r="C38" s="53"/>
      <c r="D38" s="53"/>
      <c r="E38" s="53"/>
      <c r="F38" s="53"/>
      <c r="G38" s="53"/>
      <c r="H38" s="53"/>
      <c r="I38" s="53"/>
      <c r="J38" s="53"/>
      <c r="K38" s="53"/>
      <c r="L38" s="53"/>
      <c r="M38" s="53"/>
    </row>
    <row r="39" spans="1:13" ht="24" customHeight="1">
      <c r="A39" s="404" t="s">
        <v>677</v>
      </c>
      <c r="B39" s="404"/>
      <c r="C39" s="404"/>
      <c r="D39" s="404"/>
      <c r="E39" s="404"/>
      <c r="F39" s="404"/>
      <c r="G39" s="404"/>
      <c r="H39" s="404"/>
      <c r="I39" s="404"/>
      <c r="J39" s="404"/>
      <c r="K39" s="404"/>
      <c r="L39" s="404"/>
      <c r="M39" s="2"/>
    </row>
    <row r="40" spans="1:13" ht="24" customHeight="1">
      <c r="A40" s="405" t="s">
        <v>716</v>
      </c>
      <c r="B40" s="405"/>
      <c r="C40" s="405"/>
      <c r="D40" s="405"/>
      <c r="E40" s="405"/>
      <c r="F40" s="405"/>
      <c r="G40" s="405"/>
      <c r="H40" s="405"/>
      <c r="I40" s="405"/>
      <c r="J40" s="405"/>
      <c r="K40" s="405"/>
      <c r="L40" s="405"/>
    </row>
    <row r="41" spans="1:13" ht="24" customHeight="1">
      <c r="A41" s="404" t="s">
        <v>1310</v>
      </c>
      <c r="B41" s="404"/>
      <c r="C41" s="404"/>
      <c r="D41" s="404"/>
      <c r="E41" s="404"/>
      <c r="F41" s="404"/>
      <c r="G41" s="404"/>
      <c r="H41" s="404"/>
      <c r="I41" s="404"/>
      <c r="J41" s="404"/>
      <c r="K41" s="404"/>
      <c r="L41" s="404"/>
      <c r="M41" s="2"/>
    </row>
    <row r="42" spans="1:13" ht="15" customHeight="1">
      <c r="M42" s="2"/>
    </row>
    <row r="43" spans="1:13" ht="15" customHeight="1">
      <c r="K43" s="43" t="s">
        <v>695</v>
      </c>
      <c r="M43" s="2"/>
    </row>
    <row r="44" spans="1:13" ht="15" customHeight="1">
      <c r="C44" s="43"/>
      <c r="D44" s="43"/>
      <c r="E44" s="43" t="s">
        <v>717</v>
      </c>
      <c r="F44" s="43"/>
      <c r="G44" s="43" t="s">
        <v>718</v>
      </c>
      <c r="I44" s="43" t="s">
        <v>1059</v>
      </c>
      <c r="J44" s="43" t="s">
        <v>719</v>
      </c>
      <c r="K44" s="43" t="s">
        <v>720</v>
      </c>
      <c r="L44" s="43" t="s">
        <v>705</v>
      </c>
      <c r="M44" s="2"/>
    </row>
    <row r="45" spans="1:13" ht="15" customHeight="1" thickBot="1">
      <c r="A45" s="44"/>
      <c r="B45" s="44" t="s">
        <v>679</v>
      </c>
      <c r="C45" s="50" t="s">
        <v>633</v>
      </c>
      <c r="D45" s="50" t="s">
        <v>634</v>
      </c>
      <c r="E45" s="45" t="s">
        <v>721</v>
      </c>
      <c r="F45" s="45" t="s">
        <v>636</v>
      </c>
      <c r="G45" s="45" t="s">
        <v>722</v>
      </c>
      <c r="H45" s="45" t="s">
        <v>1356</v>
      </c>
      <c r="I45" s="45" t="s">
        <v>1060</v>
      </c>
      <c r="J45" s="45" t="s">
        <v>723</v>
      </c>
      <c r="K45" s="45" t="s">
        <v>724</v>
      </c>
      <c r="L45" s="45" t="s">
        <v>715</v>
      </c>
      <c r="M45" s="2"/>
    </row>
    <row r="46" spans="1:13" ht="15" customHeight="1">
      <c r="C46" s="51"/>
      <c r="D46" s="51"/>
      <c r="E46" s="43"/>
      <c r="F46" s="43"/>
      <c r="G46" s="43"/>
      <c r="J46" s="43"/>
      <c r="K46" s="43"/>
      <c r="L46" s="43"/>
      <c r="M46" s="2"/>
    </row>
    <row r="47" spans="1:13" ht="15" customHeight="1">
      <c r="M47" s="2"/>
    </row>
    <row r="48" spans="1:13" ht="24" customHeight="1">
      <c r="A48" s="46" t="s">
        <v>680</v>
      </c>
      <c r="C48" s="2">
        <f>'Fund Cover Sheets'!G22</f>
        <v>5457149</v>
      </c>
      <c r="D48" s="2">
        <f>'Fund Cover Sheets'!G23</f>
        <v>3385413</v>
      </c>
      <c r="E48" s="2">
        <f>'Fund Cover Sheets'!G24</f>
        <v>5604652</v>
      </c>
      <c r="F48" s="2">
        <f>'Fund Cover Sheets'!G25</f>
        <v>285581</v>
      </c>
      <c r="G48" s="2">
        <v>0</v>
      </c>
      <c r="H48" s="2">
        <f>'Fund Cover Sheets'!G26</f>
        <v>80000</v>
      </c>
      <c r="I48" s="2">
        <v>0</v>
      </c>
      <c r="J48" s="2">
        <v>0</v>
      </c>
      <c r="K48" s="2">
        <f>'Fund Cover Sheets'!G27</f>
        <v>2085837</v>
      </c>
      <c r="L48" s="2">
        <f>SUM(C48:K48)</f>
        <v>16898632</v>
      </c>
      <c r="M48" s="2"/>
    </row>
    <row r="49" spans="1:13" ht="15" customHeight="1">
      <c r="A49" s="46"/>
      <c r="C49" s="2"/>
      <c r="D49" s="2"/>
      <c r="E49" s="2"/>
      <c r="F49" s="2"/>
      <c r="G49" s="2"/>
      <c r="I49" s="2"/>
      <c r="J49" s="2"/>
      <c r="K49" s="2"/>
      <c r="L49" s="2"/>
      <c r="M49" s="2"/>
    </row>
    <row r="50" spans="1:13" ht="24" customHeight="1">
      <c r="A50" s="46" t="s">
        <v>681</v>
      </c>
      <c r="C50" s="2"/>
      <c r="D50" s="2"/>
      <c r="E50" s="2"/>
      <c r="F50" s="2"/>
      <c r="G50" s="2"/>
      <c r="I50" s="2"/>
      <c r="J50" s="2"/>
      <c r="K50" s="2"/>
      <c r="L50" s="2"/>
      <c r="M50" s="5"/>
    </row>
    <row r="51" spans="1:13" ht="24" customHeight="1">
      <c r="A51" s="46"/>
      <c r="B51" s="1" t="s">
        <v>608</v>
      </c>
      <c r="C51" s="2">
        <v>0</v>
      </c>
      <c r="D51" s="2">
        <v>0</v>
      </c>
      <c r="E51" s="2">
        <f>'Fund Cover Sheets'!G133</f>
        <v>0</v>
      </c>
      <c r="F51" s="2">
        <f>'Fund Cover Sheets'!G134</f>
        <v>175000</v>
      </c>
      <c r="G51" s="2">
        <f>'Fund Cover Sheets'!G135</f>
        <v>942462</v>
      </c>
      <c r="H51" s="385">
        <v>0</v>
      </c>
      <c r="I51" s="2">
        <v>0</v>
      </c>
      <c r="J51" s="2">
        <v>0</v>
      </c>
      <c r="K51" s="2">
        <v>0</v>
      </c>
      <c r="L51" s="2">
        <f t="shared" ref="L51:L58" si="2">SUM(C51:K51)</f>
        <v>1117462</v>
      </c>
      <c r="M51" s="5"/>
    </row>
    <row r="52" spans="1:13" ht="24" customHeight="1">
      <c r="B52" s="1" t="s">
        <v>682</v>
      </c>
      <c r="C52" s="2">
        <f>'Fund Cover Sheets'!G461</f>
        <v>1172012</v>
      </c>
      <c r="D52" s="2">
        <f>'Fund Cover Sheets'!G462</f>
        <v>485000</v>
      </c>
      <c r="E52" s="2">
        <f>'Fund Cover Sheets'!G463</f>
        <v>392565</v>
      </c>
      <c r="F52" s="2">
        <f>'Fund Cover Sheets'!G464</f>
        <v>507185</v>
      </c>
      <c r="G52" s="2">
        <v>0</v>
      </c>
      <c r="H52" s="385">
        <v>0</v>
      </c>
      <c r="I52" s="2">
        <v>0</v>
      </c>
      <c r="J52" s="2">
        <v>0</v>
      </c>
      <c r="K52" s="2">
        <v>0</v>
      </c>
      <c r="L52" s="2">
        <f t="shared" si="2"/>
        <v>2556762</v>
      </c>
      <c r="M52" s="5"/>
    </row>
    <row r="53" spans="1:13" ht="24" customHeight="1">
      <c r="B53" s="1" t="s">
        <v>513</v>
      </c>
      <c r="C53" s="2">
        <v>0</v>
      </c>
      <c r="D53" s="2">
        <v>0</v>
      </c>
      <c r="E53" s="2">
        <f>'Fund Cover Sheets'!G419</f>
        <v>5287</v>
      </c>
      <c r="F53" s="2">
        <v>0</v>
      </c>
      <c r="G53" s="2">
        <f>'Fund Cover Sheets'!G420</f>
        <v>235000</v>
      </c>
      <c r="H53" s="385">
        <v>0</v>
      </c>
      <c r="I53" s="2">
        <v>0</v>
      </c>
      <c r="J53" s="2">
        <v>0</v>
      </c>
      <c r="K53" s="2">
        <v>0</v>
      </c>
      <c r="L53" s="2">
        <f t="shared" si="2"/>
        <v>240287</v>
      </c>
      <c r="M53" s="5"/>
    </row>
    <row r="54" spans="1:13" ht="24" customHeight="1">
      <c r="B54" s="1" t="s">
        <v>438</v>
      </c>
      <c r="C54" s="2">
        <v>0</v>
      </c>
      <c r="D54" s="2">
        <v>0</v>
      </c>
      <c r="E54" s="2">
        <f>'Fund Cover Sheets'!G586</f>
        <v>14175</v>
      </c>
      <c r="F54" s="2">
        <v>0</v>
      </c>
      <c r="G54" s="2">
        <v>0</v>
      </c>
      <c r="H54" s="385">
        <v>0</v>
      </c>
      <c r="I54" s="2">
        <v>0</v>
      </c>
      <c r="J54" s="2">
        <f>'Fund Cover Sheets'!G587</f>
        <v>208311</v>
      </c>
      <c r="K54" s="2">
        <v>0</v>
      </c>
      <c r="L54" s="2">
        <f t="shared" si="2"/>
        <v>222486</v>
      </c>
      <c r="M54" s="5"/>
    </row>
    <row r="55" spans="1:13" ht="24" customHeight="1">
      <c r="B55" s="1" t="s">
        <v>440</v>
      </c>
      <c r="C55" s="2">
        <v>0</v>
      </c>
      <c r="D55" s="2">
        <v>0</v>
      </c>
      <c r="E55" s="2">
        <f>'Fund Cover Sheets'!G623</f>
        <v>76364</v>
      </c>
      <c r="F55" s="2">
        <v>0</v>
      </c>
      <c r="G55" s="2">
        <f>'Fund Cover Sheets'!G624</f>
        <v>17488</v>
      </c>
      <c r="H55" s="385">
        <v>0</v>
      </c>
      <c r="I55" s="2">
        <v>0</v>
      </c>
      <c r="J55" s="2">
        <f>'Fund Cover Sheets'!G625</f>
        <v>212200</v>
      </c>
      <c r="K55" s="2">
        <v>0</v>
      </c>
      <c r="L55" s="2">
        <f t="shared" si="2"/>
        <v>306052</v>
      </c>
      <c r="M55" s="5"/>
    </row>
    <row r="56" spans="1:13" ht="24" customHeight="1">
      <c r="B56" s="1" t="s">
        <v>1170</v>
      </c>
      <c r="C56" s="2">
        <v>0</v>
      </c>
      <c r="D56" s="2">
        <v>0</v>
      </c>
      <c r="E56" s="2">
        <f>'Fund Cover Sheets'!G659</f>
        <v>22500</v>
      </c>
      <c r="F56" s="2">
        <v>0</v>
      </c>
      <c r="G56" s="2">
        <v>0</v>
      </c>
      <c r="H56" s="385">
        <v>0</v>
      </c>
      <c r="I56" s="2">
        <v>0</v>
      </c>
      <c r="J56" s="2">
        <v>0</v>
      </c>
      <c r="K56" s="2">
        <v>0</v>
      </c>
      <c r="L56" s="2">
        <f t="shared" si="2"/>
        <v>22500</v>
      </c>
      <c r="M56" s="5"/>
    </row>
    <row r="57" spans="1:13" ht="24" customHeight="1">
      <c r="B57" s="1" t="s">
        <v>683</v>
      </c>
      <c r="C57" s="2">
        <v>0</v>
      </c>
      <c r="D57" s="2">
        <v>0</v>
      </c>
      <c r="E57" s="2">
        <f>'Fund Cover Sheets'!G61</f>
        <v>37326</v>
      </c>
      <c r="F57" s="2">
        <v>0</v>
      </c>
      <c r="G57" s="2">
        <v>0</v>
      </c>
      <c r="H57" s="385">
        <v>0</v>
      </c>
      <c r="I57" s="2">
        <v>0</v>
      </c>
      <c r="J57" s="2">
        <v>0</v>
      </c>
      <c r="K57" s="2">
        <v>0</v>
      </c>
      <c r="L57" s="2">
        <f t="shared" si="2"/>
        <v>37326</v>
      </c>
      <c r="M57" s="5"/>
    </row>
    <row r="58" spans="1:13" ht="24" customHeight="1">
      <c r="B58" s="1" t="s">
        <v>684</v>
      </c>
      <c r="C58" s="2">
        <v>0</v>
      </c>
      <c r="D58" s="2">
        <v>0</v>
      </c>
      <c r="E58" s="2">
        <f>'Fund Cover Sheets'!G96</f>
        <v>20326</v>
      </c>
      <c r="F58" s="2">
        <v>0</v>
      </c>
      <c r="G58" s="2">
        <v>0</v>
      </c>
      <c r="H58" s="385">
        <v>0</v>
      </c>
      <c r="I58" s="2">
        <v>0</v>
      </c>
      <c r="J58" s="2">
        <v>0</v>
      </c>
      <c r="K58" s="2">
        <v>0</v>
      </c>
      <c r="L58" s="2">
        <f t="shared" si="2"/>
        <v>20326</v>
      </c>
      <c r="M58" s="5"/>
    </row>
    <row r="59" spans="1:13">
      <c r="C59" s="2"/>
      <c r="D59" s="2"/>
      <c r="E59" s="2"/>
      <c r="F59" s="2"/>
      <c r="G59" s="2"/>
      <c r="H59" s="385"/>
      <c r="I59" s="2"/>
      <c r="J59" s="2"/>
      <c r="K59" s="2"/>
      <c r="L59" s="2"/>
      <c r="M59" s="5"/>
    </row>
    <row r="60" spans="1:13" ht="24" customHeight="1">
      <c r="A60" s="46" t="s">
        <v>685</v>
      </c>
      <c r="C60" s="2">
        <v>0</v>
      </c>
      <c r="D60" s="2">
        <v>0</v>
      </c>
      <c r="E60" s="2">
        <f>'Fund Cover Sheets'!G286</f>
        <v>475</v>
      </c>
      <c r="F60" s="2">
        <v>0</v>
      </c>
      <c r="G60" s="2">
        <v>0</v>
      </c>
      <c r="H60" s="385">
        <v>0</v>
      </c>
      <c r="I60" s="2">
        <v>0</v>
      </c>
      <c r="J60" s="2">
        <f>'Fund Cover Sheets'!G287</f>
        <v>322750</v>
      </c>
      <c r="K60" s="2">
        <v>0</v>
      </c>
      <c r="L60" s="2">
        <f>SUM(C60:K60)</f>
        <v>323225</v>
      </c>
      <c r="M60" s="5"/>
    </row>
    <row r="61" spans="1:13">
      <c r="C61" s="2"/>
      <c r="D61" s="2"/>
      <c r="E61" s="2"/>
      <c r="F61" s="2"/>
      <c r="G61" s="2"/>
      <c r="H61" s="385"/>
      <c r="I61" s="2"/>
      <c r="J61" s="2"/>
      <c r="K61" s="2"/>
      <c r="L61" s="2"/>
    </row>
    <row r="62" spans="1:13" ht="24" customHeight="1">
      <c r="A62" s="46" t="s">
        <v>686</v>
      </c>
      <c r="C62" s="2"/>
      <c r="D62" s="2"/>
      <c r="E62" s="2"/>
      <c r="F62" s="2"/>
      <c r="G62" s="2"/>
      <c r="H62" s="385"/>
      <c r="I62" s="2"/>
      <c r="J62" s="2"/>
      <c r="K62" s="2"/>
      <c r="L62" s="2"/>
    </row>
    <row r="63" spans="1:13" ht="24" customHeight="1">
      <c r="B63" s="1" t="s">
        <v>806</v>
      </c>
      <c r="C63" s="2">
        <v>0</v>
      </c>
      <c r="D63" s="2">
        <v>0</v>
      </c>
      <c r="E63" s="2">
        <f>'Fund Cover Sheets'!G222+'Fund Cover Sheets'!G232+'Fund Cover Sheets'!G240</f>
        <v>11100</v>
      </c>
      <c r="F63" s="2">
        <f>'Fund Cover Sheets'!G233+'Fund Cover Sheets'!G227</f>
        <v>6664</v>
      </c>
      <c r="G63" s="2">
        <f>'Fund Cover Sheets'!G223+'Fund Cover Sheets'!G234+'Fund Cover Sheets'!G241+'Fund Cover Sheets'!G228</f>
        <v>562460</v>
      </c>
      <c r="H63" s="385">
        <v>0</v>
      </c>
      <c r="I63" s="2">
        <v>0</v>
      </c>
      <c r="J63" s="2">
        <f>'Fund Cover Sheets'!G235+'Fund Cover Sheets'!G242</f>
        <v>71570</v>
      </c>
      <c r="K63" s="2">
        <v>0</v>
      </c>
      <c r="L63" s="2">
        <f>SUM(C63:K63)</f>
        <v>651794</v>
      </c>
    </row>
    <row r="64" spans="1:13" ht="24" customHeight="1">
      <c r="B64" s="1" t="s">
        <v>688</v>
      </c>
      <c r="C64" s="2">
        <v>0</v>
      </c>
      <c r="D64" s="2">
        <v>0</v>
      </c>
      <c r="E64" s="2">
        <f>'Fund Cover Sheets'!G175</f>
        <v>260964</v>
      </c>
      <c r="F64" s="2">
        <f>'Fund Cover Sheets'!G176</f>
        <v>127000</v>
      </c>
      <c r="G64" s="2">
        <f>'Fund Cover Sheets'!G177</f>
        <v>779950</v>
      </c>
      <c r="H64" s="385">
        <v>0</v>
      </c>
      <c r="I64" s="2">
        <v>0</v>
      </c>
      <c r="J64" s="2">
        <f>'Fund Cover Sheets'!G178</f>
        <v>321338</v>
      </c>
      <c r="K64" s="2">
        <f>'Fund Cover Sheets'!G179</f>
        <v>138895</v>
      </c>
      <c r="L64" s="2">
        <f>SUM(C64:K64)</f>
        <v>1628147</v>
      </c>
    </row>
    <row r="65" spans="1:12">
      <c r="C65" s="2"/>
      <c r="D65" s="2"/>
      <c r="E65" s="2"/>
      <c r="F65" s="2"/>
      <c r="G65" s="2"/>
      <c r="H65" s="385"/>
      <c r="I65" s="2"/>
      <c r="J65" s="2"/>
      <c r="K65" s="2"/>
      <c r="L65" s="2"/>
    </row>
    <row r="66" spans="1:12" ht="24" customHeight="1">
      <c r="A66" s="46" t="s">
        <v>689</v>
      </c>
      <c r="C66" s="2"/>
      <c r="D66" s="2"/>
      <c r="E66" s="2"/>
      <c r="F66" s="2"/>
      <c r="G66" s="2"/>
      <c r="H66" s="385"/>
      <c r="I66" s="2"/>
      <c r="J66" s="2"/>
      <c r="K66" s="2"/>
      <c r="L66" s="2"/>
    </row>
    <row r="67" spans="1:12" ht="24" customHeight="1">
      <c r="B67" s="1" t="s">
        <v>511</v>
      </c>
      <c r="C67" s="2">
        <f>'Fund Cover Sheets'!G325</f>
        <v>509530</v>
      </c>
      <c r="D67" s="2">
        <f>'Fund Cover Sheets'!G326</f>
        <v>241168</v>
      </c>
      <c r="E67" s="2">
        <f>'Fund Cover Sheets'!G327</f>
        <v>1078983</v>
      </c>
      <c r="F67" s="2">
        <f>'Fund Cover Sheets'!G328</f>
        <v>359273</v>
      </c>
      <c r="G67" s="2">
        <f>'Fund Cover Sheets'!G329</f>
        <v>1333243</v>
      </c>
      <c r="H67" s="385">
        <v>0</v>
      </c>
      <c r="I67" s="2">
        <v>0</v>
      </c>
      <c r="J67" s="2">
        <f>'Fund Cover Sheets'!G330</f>
        <v>2305935</v>
      </c>
      <c r="K67" s="2">
        <f>'Fund Cover Sheets'!G331</f>
        <v>0</v>
      </c>
      <c r="L67" s="2">
        <f>SUM(C67:K67)</f>
        <v>5828132</v>
      </c>
    </row>
    <row r="68" spans="1:12" ht="24" customHeight="1">
      <c r="B68" s="1" t="s">
        <v>512</v>
      </c>
      <c r="C68" s="2">
        <f>'Fund Cover Sheets'!G370</f>
        <v>256061</v>
      </c>
      <c r="D68" s="2">
        <f>'Fund Cover Sheets'!G371</f>
        <v>147784</v>
      </c>
      <c r="E68" s="2">
        <f>'Fund Cover Sheets'!G372</f>
        <v>234167</v>
      </c>
      <c r="F68" s="2">
        <f>'Fund Cover Sheets'!G373</f>
        <v>68256</v>
      </c>
      <c r="G68" s="2">
        <f>'Fund Cover Sheets'!G374</f>
        <v>204361</v>
      </c>
      <c r="H68" s="385">
        <v>0</v>
      </c>
      <c r="I68" s="2">
        <f>'Fund Cover Sheets'!G375</f>
        <v>0</v>
      </c>
      <c r="J68" s="2">
        <f>'Fund Cover Sheets'!G376</f>
        <v>1300798</v>
      </c>
      <c r="K68" s="2">
        <f>'Fund Cover Sheets'!G377</f>
        <v>75125</v>
      </c>
      <c r="L68" s="2">
        <f>SUM(C68:K68)</f>
        <v>2286552</v>
      </c>
    </row>
    <row r="69" spans="1:12">
      <c r="C69" s="2"/>
      <c r="D69" s="2"/>
      <c r="E69" s="2"/>
      <c r="F69" s="2"/>
      <c r="G69" s="2"/>
      <c r="H69" s="385"/>
      <c r="I69" s="2"/>
      <c r="J69" s="2"/>
      <c r="K69" s="2"/>
      <c r="L69" s="2"/>
    </row>
    <row r="70" spans="1:12" ht="24" customHeight="1">
      <c r="A70" s="46" t="s">
        <v>690</v>
      </c>
      <c r="C70" s="2"/>
      <c r="D70" s="2"/>
      <c r="E70" s="2"/>
      <c r="F70" s="2"/>
      <c r="G70" s="2"/>
      <c r="H70" s="385"/>
      <c r="I70" s="2"/>
      <c r="J70" s="2"/>
      <c r="K70" s="2"/>
      <c r="L70" s="2"/>
    </row>
    <row r="71" spans="1:12" ht="24" customHeight="1">
      <c r="A71" s="46"/>
      <c r="B71" s="1" t="s">
        <v>505</v>
      </c>
      <c r="C71" s="2">
        <f>'Fund Cover Sheets'!G505</f>
        <v>479742</v>
      </c>
      <c r="D71" s="2">
        <f>'Fund Cover Sheets'!G506</f>
        <v>179800</v>
      </c>
      <c r="E71" s="2">
        <f>'Fund Cover Sheets'!G507</f>
        <v>152448</v>
      </c>
      <c r="F71" s="2">
        <f>'Fund Cover Sheets'!G508</f>
        <v>25300</v>
      </c>
      <c r="G71" s="2">
        <v>0</v>
      </c>
      <c r="H71" s="385">
        <v>0</v>
      </c>
      <c r="I71" s="2">
        <v>0</v>
      </c>
      <c r="J71" s="2">
        <f>'Fund Cover Sheets'!G509</f>
        <v>827088</v>
      </c>
      <c r="K71" s="2">
        <v>0</v>
      </c>
      <c r="L71" s="2">
        <f>SUM(C71:K71)</f>
        <v>1664378</v>
      </c>
    </row>
    <row r="72" spans="1:12" ht="24" customHeight="1">
      <c r="A72" s="46"/>
      <c r="B72" s="1" t="s">
        <v>691</v>
      </c>
      <c r="C72" s="2">
        <v>0</v>
      </c>
      <c r="D72" s="2">
        <v>0</v>
      </c>
      <c r="E72" s="2">
        <f>'Fund Cover Sheets'!G548</f>
        <v>3500</v>
      </c>
      <c r="F72" s="2">
        <f>'Fund Cover Sheets'!G549</f>
        <v>72000</v>
      </c>
      <c r="G72" s="2">
        <v>0</v>
      </c>
      <c r="H72" s="385">
        <v>0</v>
      </c>
      <c r="I72" s="2">
        <v>0</v>
      </c>
      <c r="J72" s="2">
        <v>0</v>
      </c>
      <c r="K72" s="2">
        <v>0</v>
      </c>
      <c r="L72" s="2">
        <f>SUM(C72:K72)</f>
        <v>75500</v>
      </c>
    </row>
    <row r="73" spans="1:12">
      <c r="C73" s="2"/>
      <c r="D73" s="2"/>
      <c r="E73" s="2"/>
      <c r="F73" s="2"/>
      <c r="G73" s="2"/>
      <c r="H73" s="385"/>
      <c r="I73" s="2"/>
      <c r="J73" s="2"/>
      <c r="K73" s="2"/>
      <c r="L73" s="2"/>
    </row>
    <row r="74" spans="1:12" ht="24" customHeight="1" thickBot="1">
      <c r="A74" s="6"/>
      <c r="B74" s="47" t="s">
        <v>748</v>
      </c>
      <c r="C74" s="48">
        <f t="shared" ref="C74:H74" si="3">SUM(C48:C73)</f>
        <v>7874494</v>
      </c>
      <c r="D74" s="48">
        <f t="shared" si="3"/>
        <v>4439165</v>
      </c>
      <c r="E74" s="48">
        <f t="shared" si="3"/>
        <v>7914832</v>
      </c>
      <c r="F74" s="48">
        <f t="shared" si="3"/>
        <v>1626259</v>
      </c>
      <c r="G74" s="48">
        <f t="shared" si="3"/>
        <v>4074964</v>
      </c>
      <c r="H74" s="48">
        <f t="shared" si="3"/>
        <v>80000</v>
      </c>
      <c r="I74" s="48">
        <f>SUM(I48:I73)</f>
        <v>0</v>
      </c>
      <c r="J74" s="48">
        <f>SUM(J48:J73)</f>
        <v>5569990</v>
      </c>
      <c r="K74" s="48">
        <f>SUM(K48:K73)</f>
        <v>2299857</v>
      </c>
      <c r="L74" s="48">
        <f>SUM(L48:L73)</f>
        <v>33879561</v>
      </c>
    </row>
    <row r="75" spans="1:12" ht="14.4" thickTop="1">
      <c r="C75" s="49"/>
      <c r="D75" s="49"/>
      <c r="E75" s="49"/>
      <c r="F75" s="49"/>
      <c r="G75" s="49"/>
      <c r="H75" s="385"/>
      <c r="I75" s="49"/>
    </row>
    <row r="76" spans="1:12">
      <c r="C76" s="49"/>
      <c r="D76" s="49"/>
      <c r="E76" s="49"/>
      <c r="F76" s="49"/>
      <c r="G76" s="49"/>
      <c r="H76" s="385"/>
      <c r="I76" s="49"/>
    </row>
    <row r="77" spans="1:12">
      <c r="C77" s="49"/>
      <c r="D77" s="49"/>
      <c r="E77" s="49"/>
      <c r="F77" s="49"/>
      <c r="G77" s="49"/>
      <c r="H77" s="385"/>
      <c r="I77" s="49"/>
    </row>
    <row r="78" spans="1:12">
      <c r="C78" s="49"/>
      <c r="D78" s="49"/>
      <c r="E78" s="49"/>
      <c r="F78" s="49"/>
      <c r="G78" s="49"/>
      <c r="H78" s="2"/>
      <c r="I78" s="49"/>
    </row>
    <row r="79" spans="1:12">
      <c r="C79" s="49"/>
      <c r="D79" s="49"/>
      <c r="E79" s="49"/>
      <c r="F79" s="49"/>
      <c r="G79" s="49"/>
      <c r="H79" s="2"/>
      <c r="I79" s="49"/>
    </row>
    <row r="80" spans="1:12">
      <c r="C80" s="49"/>
      <c r="D80" s="49"/>
      <c r="E80" s="49"/>
      <c r="F80" s="49"/>
      <c r="G80" s="49"/>
      <c r="H80" s="2"/>
      <c r="I80" s="49"/>
    </row>
    <row r="81" spans="3:9">
      <c r="C81" s="49"/>
      <c r="D81" s="49"/>
      <c r="E81" s="49"/>
      <c r="F81" s="49"/>
      <c r="G81" s="49"/>
      <c r="H81" s="2"/>
      <c r="I81" s="49"/>
    </row>
    <row r="82" spans="3:9">
      <c r="C82" s="49"/>
      <c r="D82" s="49"/>
      <c r="E82" s="49"/>
      <c r="F82" s="49"/>
      <c r="G82" s="49"/>
      <c r="H82" s="2"/>
      <c r="I82" s="49"/>
    </row>
    <row r="83" spans="3:9">
      <c r="C83" s="49"/>
      <c r="D83" s="49"/>
      <c r="E83" s="49"/>
      <c r="F83" s="49"/>
      <c r="G83" s="49"/>
      <c r="H83" s="2"/>
      <c r="I83" s="49"/>
    </row>
    <row r="84" spans="3:9">
      <c r="C84" s="49"/>
      <c r="D84" s="49"/>
      <c r="E84" s="49"/>
      <c r="F84" s="49"/>
      <c r="G84" s="49"/>
      <c r="H84" s="2"/>
      <c r="I84" s="49"/>
    </row>
    <row r="85" spans="3:9">
      <c r="C85" s="49"/>
      <c r="D85" s="49"/>
      <c r="E85" s="49"/>
      <c r="F85" s="49"/>
      <c r="G85" s="49"/>
      <c r="H85" s="2"/>
      <c r="I85" s="49"/>
    </row>
    <row r="86" spans="3:9">
      <c r="C86" s="49"/>
      <c r="D86" s="49"/>
      <c r="E86" s="49"/>
      <c r="F86" s="49"/>
      <c r="G86" s="49"/>
      <c r="H86" s="49"/>
      <c r="I86" s="49"/>
    </row>
    <row r="87" spans="3:9">
      <c r="C87" s="49"/>
      <c r="D87" s="49"/>
      <c r="E87" s="49"/>
      <c r="F87" s="49"/>
      <c r="G87" s="49"/>
      <c r="H87" s="49"/>
      <c r="I87" s="49"/>
    </row>
    <row r="88" spans="3:9">
      <c r="C88" s="49"/>
      <c r="D88" s="49"/>
      <c r="E88" s="49"/>
      <c r="F88" s="49"/>
      <c r="G88" s="49"/>
      <c r="H88" s="49"/>
      <c r="I88" s="49"/>
    </row>
    <row r="89" spans="3:9">
      <c r="C89" s="49"/>
      <c r="D89" s="49"/>
      <c r="E89" s="49"/>
      <c r="F89" s="49"/>
      <c r="G89" s="49"/>
      <c r="H89" s="49"/>
      <c r="I89" s="49"/>
    </row>
    <row r="90" spans="3:9">
      <c r="C90" s="49"/>
      <c r="D90" s="49"/>
      <c r="E90" s="49"/>
      <c r="F90" s="49"/>
      <c r="G90" s="49"/>
      <c r="H90" s="49"/>
      <c r="I90" s="49"/>
    </row>
    <row r="91" spans="3:9">
      <c r="C91" s="49"/>
      <c r="D91" s="49"/>
      <c r="E91" s="49"/>
      <c r="F91" s="49"/>
      <c r="G91" s="49"/>
      <c r="H91" s="49"/>
      <c r="I91" s="49"/>
    </row>
    <row r="92" spans="3:9">
      <c r="C92" s="49"/>
      <c r="D92" s="49"/>
      <c r="E92" s="49"/>
      <c r="F92" s="49"/>
      <c r="G92" s="49"/>
      <c r="H92" s="49"/>
      <c r="I92" s="49"/>
    </row>
    <row r="93" spans="3:9">
      <c r="C93" s="49"/>
      <c r="D93" s="49"/>
      <c r="E93" s="49"/>
      <c r="F93" s="49"/>
      <c r="G93" s="49"/>
      <c r="H93" s="49"/>
      <c r="I93" s="49"/>
    </row>
    <row r="94" spans="3:9">
      <c r="C94" s="49"/>
      <c r="D94" s="49"/>
      <c r="E94" s="49"/>
      <c r="F94" s="49"/>
      <c r="G94" s="49"/>
      <c r="H94" s="49"/>
      <c r="I94" s="49"/>
    </row>
    <row r="95" spans="3:9">
      <c r="C95" s="49"/>
      <c r="D95" s="49"/>
      <c r="E95" s="49"/>
      <c r="F95" s="49"/>
      <c r="G95" s="49"/>
      <c r="H95" s="49"/>
      <c r="I95" s="49"/>
    </row>
    <row r="96" spans="3:9">
      <c r="C96" s="49"/>
      <c r="D96" s="49"/>
      <c r="E96" s="49"/>
      <c r="F96" s="49"/>
      <c r="G96" s="49"/>
      <c r="H96" s="49"/>
      <c r="I96" s="49"/>
    </row>
    <row r="97" spans="3:9">
      <c r="C97" s="49"/>
      <c r="D97" s="49"/>
      <c r="E97" s="49"/>
      <c r="F97" s="49"/>
      <c r="G97" s="49"/>
      <c r="H97" s="49"/>
      <c r="I97" s="49"/>
    </row>
    <row r="98" spans="3:9">
      <c r="C98" s="49"/>
      <c r="D98" s="49"/>
      <c r="E98" s="49"/>
      <c r="F98" s="49"/>
      <c r="G98" s="49"/>
      <c r="H98" s="49"/>
      <c r="I98" s="49"/>
    </row>
    <row r="99" spans="3:9">
      <c r="C99" s="49"/>
      <c r="D99" s="49"/>
      <c r="E99" s="49"/>
      <c r="F99" s="49"/>
      <c r="G99" s="49"/>
      <c r="H99" s="49"/>
      <c r="I99" s="49"/>
    </row>
    <row r="100" spans="3:9">
      <c r="C100" s="49"/>
      <c r="D100" s="49"/>
      <c r="E100" s="49"/>
      <c r="F100" s="49"/>
      <c r="G100" s="49"/>
      <c r="H100" s="49"/>
      <c r="I100" s="49"/>
    </row>
    <row r="101" spans="3:9">
      <c r="C101" s="49"/>
      <c r="D101" s="49"/>
      <c r="E101" s="49"/>
      <c r="F101" s="49"/>
      <c r="G101" s="49"/>
      <c r="H101" s="49"/>
      <c r="I101" s="49"/>
    </row>
    <row r="102" spans="3:9">
      <c r="C102" s="49"/>
      <c r="D102" s="49"/>
      <c r="E102" s="49"/>
      <c r="F102" s="49"/>
      <c r="G102" s="49"/>
      <c r="H102" s="49"/>
      <c r="I102" s="49"/>
    </row>
    <row r="103" spans="3:9">
      <c r="C103" s="49"/>
      <c r="D103" s="49"/>
      <c r="E103" s="49"/>
      <c r="F103" s="49"/>
      <c r="G103" s="49"/>
      <c r="H103" s="49"/>
      <c r="I103" s="49"/>
    </row>
    <row r="104" spans="3:9">
      <c r="C104" s="49"/>
      <c r="D104" s="49"/>
      <c r="E104" s="49"/>
      <c r="F104" s="49"/>
      <c r="G104" s="49"/>
      <c r="H104" s="49"/>
      <c r="I104" s="49"/>
    </row>
    <row r="105" spans="3:9">
      <c r="C105" s="49"/>
      <c r="D105" s="49"/>
      <c r="E105" s="49"/>
      <c r="F105" s="49"/>
      <c r="G105" s="49"/>
      <c r="H105" s="49"/>
      <c r="I105" s="49"/>
    </row>
    <row r="106" spans="3:9">
      <c r="C106" s="49"/>
      <c r="D106" s="49"/>
      <c r="E106" s="49"/>
      <c r="F106" s="49"/>
      <c r="G106" s="49"/>
      <c r="H106" s="49"/>
      <c r="I106" s="49"/>
    </row>
    <row r="107" spans="3:9">
      <c r="C107" s="49"/>
      <c r="D107" s="49"/>
      <c r="E107" s="49"/>
      <c r="F107" s="49"/>
      <c r="G107" s="49"/>
      <c r="H107" s="49"/>
      <c r="I107" s="49"/>
    </row>
    <row r="108" spans="3:9">
      <c r="C108" s="49"/>
      <c r="D108" s="49"/>
      <c r="E108" s="49"/>
      <c r="F108" s="49"/>
      <c r="G108" s="49"/>
      <c r="H108" s="49"/>
      <c r="I108" s="49"/>
    </row>
    <row r="407" spans="14:14">
      <c r="N407" s="1" t="s">
        <v>1348</v>
      </c>
    </row>
  </sheetData>
  <mergeCells count="6">
    <mergeCell ref="A41:L41"/>
    <mergeCell ref="A1:M1"/>
    <mergeCell ref="A2:M2"/>
    <mergeCell ref="A3:M3"/>
    <mergeCell ref="A39:L39"/>
    <mergeCell ref="A40:L40"/>
  </mergeCells>
  <printOptions horizontalCentered="1"/>
  <pageMargins left="0" right="0" top="0.25" bottom="0.25" header="0" footer="0"/>
  <pageSetup scale="77" orientation="landscape" r:id="rId1"/>
  <rowBreaks count="1" manualBreakCount="1">
    <brk id="38"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05"/>
  <sheetViews>
    <sheetView zoomScale="75" zoomScaleNormal="75" workbookViewId="0">
      <selection activeCell="I51" sqref="I51:I52"/>
    </sheetView>
  </sheetViews>
  <sheetFormatPr defaultColWidth="10.44140625" defaultRowHeight="13.8"/>
  <cols>
    <col min="1" max="1" width="2.6640625" style="9" customWidth="1"/>
    <col min="2" max="2" width="25.6640625" style="9" customWidth="1"/>
    <col min="3" max="4" width="12.6640625" style="9" customWidth="1"/>
    <col min="5" max="11" width="12.6640625" style="62" customWidth="1"/>
    <col min="12" max="13" width="10.44140625" style="62"/>
    <col min="14" max="14" width="29" style="62" customWidth="1"/>
    <col min="15" max="16384" width="10.44140625" style="62"/>
  </cols>
  <sheetData>
    <row r="1" spans="1:16" ht="24" customHeight="1">
      <c r="A1" s="404" t="s">
        <v>677</v>
      </c>
      <c r="B1" s="404"/>
      <c r="C1" s="404"/>
      <c r="D1" s="404"/>
      <c r="E1" s="404"/>
      <c r="F1" s="404"/>
      <c r="G1" s="404"/>
      <c r="H1" s="404"/>
      <c r="I1" s="404"/>
      <c r="J1" s="404"/>
      <c r="K1" s="404"/>
      <c r="M1" s="75"/>
      <c r="N1" s="74"/>
      <c r="O1" s="74"/>
    </row>
    <row r="2" spans="1:16" ht="24" customHeight="1">
      <c r="A2" s="405" t="s">
        <v>734</v>
      </c>
      <c r="B2" s="405"/>
      <c r="C2" s="405"/>
      <c r="D2" s="405"/>
      <c r="E2" s="405"/>
      <c r="F2" s="405"/>
      <c r="G2" s="405"/>
      <c r="H2" s="405"/>
      <c r="I2" s="405"/>
      <c r="J2" s="405"/>
      <c r="K2" s="405"/>
      <c r="L2" s="63"/>
      <c r="M2" s="63"/>
      <c r="N2" s="63"/>
      <c r="O2" s="63"/>
      <c r="P2" s="63"/>
    </row>
    <row r="3" spans="1:16" ht="24" customHeight="1">
      <c r="A3" s="404" t="s">
        <v>1309</v>
      </c>
      <c r="B3" s="404"/>
      <c r="C3" s="404"/>
      <c r="D3" s="404"/>
      <c r="E3" s="404"/>
      <c r="F3" s="404"/>
      <c r="G3" s="404"/>
      <c r="H3" s="404"/>
      <c r="I3" s="404"/>
      <c r="J3" s="404"/>
      <c r="K3" s="404"/>
    </row>
    <row r="4" spans="1:16" ht="15" customHeight="1">
      <c r="A4" s="64"/>
      <c r="B4" s="64"/>
      <c r="C4" s="64"/>
      <c r="D4" s="64"/>
      <c r="E4" s="64"/>
      <c r="F4" s="64"/>
      <c r="G4" s="64"/>
      <c r="H4" s="64"/>
    </row>
    <row r="5" spans="1:16" ht="15" customHeight="1">
      <c r="B5" s="10"/>
      <c r="C5" s="43"/>
      <c r="D5" s="156"/>
      <c r="E5" s="43" t="s">
        <v>879</v>
      </c>
      <c r="F5" s="156"/>
      <c r="G5" s="43" t="s">
        <v>880</v>
      </c>
      <c r="H5" s="156"/>
      <c r="I5" s="156"/>
      <c r="J5" s="156"/>
      <c r="K5" s="156"/>
    </row>
    <row r="6" spans="1:16" ht="15" customHeight="1">
      <c r="C6" s="43" t="s">
        <v>774</v>
      </c>
      <c r="D6" s="43" t="s">
        <v>848</v>
      </c>
      <c r="E6" s="43" t="s">
        <v>621</v>
      </c>
      <c r="F6" s="43" t="s">
        <v>879</v>
      </c>
      <c r="G6" s="157" t="str">
        <f>'Fund Cover Sheets'!$M$1</f>
        <v>Adopted</v>
      </c>
      <c r="H6" s="43" t="s">
        <v>881</v>
      </c>
      <c r="I6" s="43" t="s">
        <v>882</v>
      </c>
      <c r="J6" s="43" t="s">
        <v>883</v>
      </c>
      <c r="K6" s="43" t="s">
        <v>884</v>
      </c>
    </row>
    <row r="7" spans="1:16" ht="15" customHeight="1" thickBot="1">
      <c r="B7" s="25" t="s">
        <v>679</v>
      </c>
      <c r="C7" s="45" t="s">
        <v>1</v>
      </c>
      <c r="D7" s="45" t="s">
        <v>1</v>
      </c>
      <c r="E7" s="45" t="s">
        <v>590</v>
      </c>
      <c r="F7" s="45" t="s">
        <v>19</v>
      </c>
      <c r="G7" s="45" t="s">
        <v>590</v>
      </c>
      <c r="H7" s="45" t="s">
        <v>19</v>
      </c>
      <c r="I7" s="45" t="s">
        <v>19</v>
      </c>
      <c r="J7" s="45" t="s">
        <v>19</v>
      </c>
      <c r="K7" s="45" t="s">
        <v>19</v>
      </c>
    </row>
    <row r="8" spans="1:16" ht="15" customHeight="1">
      <c r="B8" s="10"/>
      <c r="C8" s="43"/>
      <c r="D8" s="43"/>
      <c r="E8" s="43"/>
      <c r="F8" s="43"/>
      <c r="G8" s="43"/>
      <c r="H8" s="43"/>
      <c r="I8" s="43"/>
      <c r="J8" s="43"/>
      <c r="K8" s="43"/>
    </row>
    <row r="9" spans="1:16" ht="24" customHeight="1">
      <c r="A9" s="136" t="s">
        <v>680</v>
      </c>
      <c r="C9" s="2">
        <f>'Fund Cover Sheets'!C32</f>
        <v>6496373</v>
      </c>
      <c r="D9" s="2">
        <f>'Fund Cover Sheets'!D32</f>
        <v>6879823</v>
      </c>
      <c r="E9" s="2">
        <f>'Fund Cover Sheets'!E32</f>
        <v>5468778</v>
      </c>
      <c r="F9" s="2">
        <f>'Fund Cover Sheets'!F32</f>
        <v>7287159</v>
      </c>
      <c r="G9" s="2">
        <f>'Fund Cover Sheets'!G32</f>
        <v>7322013</v>
      </c>
      <c r="H9" s="2">
        <f>'Fund Cover Sheets'!H32</f>
        <v>6636974</v>
      </c>
      <c r="I9" s="2">
        <f>'Fund Cover Sheets'!I32</f>
        <v>5496597</v>
      </c>
      <c r="J9" s="2">
        <f>'Fund Cover Sheets'!J32</f>
        <v>4404479</v>
      </c>
      <c r="K9" s="2">
        <f>'Fund Cover Sheets'!K32</f>
        <v>3023893</v>
      </c>
    </row>
    <row r="10" spans="1:16" ht="15" customHeight="1">
      <c r="A10" s="65"/>
      <c r="C10" s="2"/>
      <c r="D10" s="2"/>
      <c r="E10" s="2"/>
      <c r="F10" s="2"/>
      <c r="G10" s="2"/>
      <c r="H10" s="2"/>
      <c r="I10" s="15"/>
      <c r="J10" s="15"/>
      <c r="K10" s="15"/>
    </row>
    <row r="11" spans="1:16" ht="15" customHeight="1">
      <c r="A11" s="65"/>
      <c r="C11" s="2"/>
      <c r="D11" s="2"/>
      <c r="E11" s="2"/>
      <c r="F11" s="2"/>
      <c r="G11" s="2"/>
      <c r="H11" s="2"/>
      <c r="I11" s="15"/>
      <c r="J11" s="15"/>
      <c r="K11" s="15"/>
    </row>
    <row r="12" spans="1:16" ht="15" customHeight="1">
      <c r="A12" s="65"/>
      <c r="C12" s="2"/>
      <c r="D12" s="2"/>
      <c r="E12" s="2"/>
      <c r="F12" s="2"/>
      <c r="G12" s="2"/>
      <c r="H12" s="2"/>
      <c r="I12" s="15"/>
      <c r="J12" s="15"/>
      <c r="K12" s="15"/>
    </row>
    <row r="13" spans="1:16" ht="24" customHeight="1">
      <c r="A13" s="46" t="s">
        <v>681</v>
      </c>
      <c r="B13" s="1"/>
      <c r="C13" s="2"/>
      <c r="D13" s="2"/>
      <c r="E13" s="2"/>
      <c r="F13" s="2"/>
      <c r="G13" s="2"/>
      <c r="H13" s="2"/>
      <c r="I13" s="15"/>
      <c r="J13" s="15"/>
      <c r="K13" s="15"/>
    </row>
    <row r="14" spans="1:16" ht="24" customHeight="1">
      <c r="A14" s="46"/>
      <c r="B14" s="1" t="s">
        <v>608</v>
      </c>
      <c r="C14" s="2">
        <f>'Fund Cover Sheets'!C140</f>
        <v>698493</v>
      </c>
      <c r="D14" s="2">
        <f>'Fund Cover Sheets'!D140</f>
        <v>635382</v>
      </c>
      <c r="E14" s="2">
        <f>'Fund Cover Sheets'!E140</f>
        <v>428536</v>
      </c>
      <c r="F14" s="2">
        <f>'Fund Cover Sheets'!F140</f>
        <v>648923.69999999995</v>
      </c>
      <c r="G14" s="2">
        <f>'Fund Cover Sheets'!G140</f>
        <v>345322.69999999995</v>
      </c>
      <c r="H14" s="2">
        <f>'Fund Cover Sheets'!H140</f>
        <v>159462.69999999995</v>
      </c>
      <c r="I14" s="2">
        <f>'Fund Cover Sheets'!I140</f>
        <v>50542.699999999953</v>
      </c>
      <c r="J14" s="2">
        <f>'Fund Cover Sheets'!J140</f>
        <v>-5331.3000000000466</v>
      </c>
      <c r="K14" s="2">
        <f>'Fund Cover Sheets'!K140</f>
        <v>-44123.300000000047</v>
      </c>
    </row>
    <row r="15" spans="1:16" ht="24" customHeight="1">
      <c r="A15" s="1"/>
      <c r="B15" s="1" t="s">
        <v>682</v>
      </c>
      <c r="C15" s="2">
        <f>'Fund Cover Sheets'!C469</f>
        <v>473852</v>
      </c>
      <c r="D15" s="2">
        <f>'Fund Cover Sheets'!D469</f>
        <v>452914</v>
      </c>
      <c r="E15" s="2">
        <f>'Fund Cover Sheets'!E469</f>
        <v>312946</v>
      </c>
      <c r="F15" s="2">
        <f>'Fund Cover Sheets'!F469</f>
        <v>369462</v>
      </c>
      <c r="G15" s="2">
        <f>'Fund Cover Sheets'!G469</f>
        <v>0</v>
      </c>
      <c r="H15" s="2">
        <f>'Fund Cover Sheets'!H469</f>
        <v>0</v>
      </c>
      <c r="I15" s="2">
        <f>'Fund Cover Sheets'!I469</f>
        <v>0</v>
      </c>
      <c r="J15" s="2">
        <f>'Fund Cover Sheets'!J469</f>
        <v>0</v>
      </c>
      <c r="K15" s="2">
        <f>'Fund Cover Sheets'!K469</f>
        <v>0</v>
      </c>
    </row>
    <row r="16" spans="1:16" ht="24" customHeight="1">
      <c r="A16" s="1"/>
      <c r="B16" s="1" t="s">
        <v>513</v>
      </c>
      <c r="C16" s="2">
        <f>'Fund Cover Sheets'!C425</f>
        <v>-278204</v>
      </c>
      <c r="D16" s="2">
        <f>'Fund Cover Sheets'!D425</f>
        <v>211832</v>
      </c>
      <c r="E16" s="2">
        <f>'Fund Cover Sheets'!E425</f>
        <v>62362</v>
      </c>
      <c r="F16" s="2">
        <f>'Fund Cover Sheets'!F425</f>
        <v>245673</v>
      </c>
      <c r="G16" s="2">
        <f>'Fund Cover Sheets'!G425</f>
        <v>39244</v>
      </c>
      <c r="H16" s="2">
        <f>'Fund Cover Sheets'!H425</f>
        <v>-14547</v>
      </c>
      <c r="I16" s="2">
        <f>'Fund Cover Sheets'!I425</f>
        <v>3978</v>
      </c>
      <c r="J16" s="2">
        <f>'Fund Cover Sheets'!J425</f>
        <v>3312</v>
      </c>
      <c r="K16" s="2">
        <f>'Fund Cover Sheets'!K425</f>
        <v>2340</v>
      </c>
    </row>
    <row r="17" spans="1:11" ht="24" customHeight="1">
      <c r="A17" s="1"/>
      <c r="B17" s="1" t="s">
        <v>438</v>
      </c>
      <c r="C17" s="2">
        <f>'Fund Cover Sheets'!C592</f>
        <v>-459819</v>
      </c>
      <c r="D17" s="2">
        <f>'Fund Cover Sheets'!D592</f>
        <v>-422459</v>
      </c>
      <c r="E17" s="2">
        <f>'Fund Cover Sheets'!E592</f>
        <v>-1077343</v>
      </c>
      <c r="F17" s="2">
        <f>'Fund Cover Sheets'!F592</f>
        <v>-1141344</v>
      </c>
      <c r="G17" s="2">
        <f>'Fund Cover Sheets'!G592</f>
        <v>-1209865</v>
      </c>
      <c r="H17" s="2">
        <f>'Fund Cover Sheets'!H592</f>
        <v>-1146800</v>
      </c>
      <c r="I17" s="2">
        <f>'Fund Cover Sheets'!I592</f>
        <v>-1004960</v>
      </c>
      <c r="J17" s="2">
        <f>'Fund Cover Sheets'!J592</f>
        <v>-854982</v>
      </c>
      <c r="K17" s="2">
        <f>'Fund Cover Sheets'!K592</f>
        <v>-695114</v>
      </c>
    </row>
    <row r="18" spans="1:11" ht="24" customHeight="1">
      <c r="A18" s="1"/>
      <c r="B18" s="1" t="s">
        <v>440</v>
      </c>
      <c r="C18" s="2">
        <f>'Fund Cover Sheets'!C630</f>
        <v>-681305</v>
      </c>
      <c r="D18" s="2">
        <f>'Fund Cover Sheets'!D630</f>
        <v>-1024518</v>
      </c>
      <c r="E18" s="2">
        <f>'Fund Cover Sheets'!E630</f>
        <v>-1194280</v>
      </c>
      <c r="F18" s="2">
        <f>'Fund Cover Sheets'!F630</f>
        <v>-1242840</v>
      </c>
      <c r="G18" s="2">
        <f>'Fund Cover Sheets'!G630</f>
        <v>-1472892</v>
      </c>
      <c r="H18" s="2">
        <f>'Fund Cover Sheets'!H630</f>
        <v>-1694177</v>
      </c>
      <c r="I18" s="2">
        <f>'Fund Cover Sheets'!I630</f>
        <v>-1705306</v>
      </c>
      <c r="J18" s="2">
        <f>'Fund Cover Sheets'!J630</f>
        <v>-1715705</v>
      </c>
      <c r="K18" s="2">
        <f>'Fund Cover Sheets'!K630</f>
        <v>-1728592</v>
      </c>
    </row>
    <row r="19" spans="1:11" ht="24" customHeight="1">
      <c r="A19" s="1"/>
      <c r="B19" s="1" t="s">
        <v>1170</v>
      </c>
      <c r="C19" s="2">
        <f>'Fund Cover Sheets'!C664</f>
        <v>0</v>
      </c>
      <c r="D19" s="2">
        <f>'Fund Cover Sheets'!D664</f>
        <v>-2736</v>
      </c>
      <c r="E19" s="2">
        <f>'Fund Cover Sheets'!E664</f>
        <v>-10000</v>
      </c>
      <c r="F19" s="2">
        <f>'Fund Cover Sheets'!F664</f>
        <v>-68565</v>
      </c>
      <c r="G19" s="2">
        <f>'Fund Cover Sheets'!G664</f>
        <v>-66065</v>
      </c>
      <c r="H19" s="2">
        <f>'Fund Cover Sheets'!H664</f>
        <v>-63565</v>
      </c>
      <c r="I19" s="2">
        <f>'Fund Cover Sheets'!I664</f>
        <v>-43565</v>
      </c>
      <c r="J19" s="2">
        <f>'Fund Cover Sheets'!J664</f>
        <v>-23565</v>
      </c>
      <c r="K19" s="2">
        <f>'Fund Cover Sheets'!K664</f>
        <v>-2109</v>
      </c>
    </row>
    <row r="20" spans="1:11" ht="24" customHeight="1">
      <c r="A20" s="1"/>
      <c r="B20" s="1" t="s">
        <v>683</v>
      </c>
      <c r="C20" s="2">
        <f>'Fund Cover Sheets'!C66</f>
        <v>6556</v>
      </c>
      <c r="D20" s="2">
        <f>'Fund Cover Sheets'!D66</f>
        <v>10485</v>
      </c>
      <c r="E20" s="2">
        <f>'Fund Cover Sheets'!E66</f>
        <v>9954</v>
      </c>
      <c r="F20" s="2">
        <f>'Fund Cover Sheets'!F66</f>
        <v>5678</v>
      </c>
      <c r="G20" s="2">
        <f>'Fund Cover Sheets'!G66</f>
        <v>-15614</v>
      </c>
      <c r="H20" s="2">
        <f>'Fund Cover Sheets'!H66</f>
        <v>-36084</v>
      </c>
      <c r="I20" s="2">
        <f>'Fund Cover Sheets'!I66</f>
        <v>-27298</v>
      </c>
      <c r="J20" s="2">
        <f>'Fund Cover Sheets'!J66</f>
        <v>-15704</v>
      </c>
      <c r="K20" s="2">
        <f>'Fund Cover Sheets'!K66</f>
        <v>129</v>
      </c>
    </row>
    <row r="21" spans="1:11" ht="24" customHeight="1">
      <c r="A21" s="1"/>
      <c r="B21" s="1" t="s">
        <v>684</v>
      </c>
      <c r="C21" s="2">
        <f>'Fund Cover Sheets'!C101</f>
        <v>-21251</v>
      </c>
      <c r="D21" s="2">
        <f>'Fund Cover Sheets'!D101</f>
        <v>-22626</v>
      </c>
      <c r="E21" s="2">
        <f>'Fund Cover Sheets'!E101</f>
        <v>-28236</v>
      </c>
      <c r="F21" s="2">
        <f>'Fund Cover Sheets'!F101</f>
        <v>-18667</v>
      </c>
      <c r="G21" s="2">
        <f>'Fund Cover Sheets'!G101</f>
        <v>-18630</v>
      </c>
      <c r="H21" s="2">
        <f>'Fund Cover Sheets'!H101</f>
        <v>-16526</v>
      </c>
      <c r="I21" s="2">
        <f>'Fund Cover Sheets'!I101</f>
        <v>-12246</v>
      </c>
      <c r="J21" s="2">
        <f>'Fund Cover Sheets'!J101</f>
        <v>-7238</v>
      </c>
      <c r="K21" s="2">
        <f>'Fund Cover Sheets'!K101</f>
        <v>-71</v>
      </c>
    </row>
    <row r="22" spans="1:11">
      <c r="A22" s="1"/>
      <c r="B22" s="1"/>
      <c r="C22" s="2"/>
      <c r="D22" s="2"/>
      <c r="E22" s="2"/>
      <c r="F22" s="2"/>
      <c r="G22" s="2"/>
      <c r="H22" s="2"/>
      <c r="I22" s="2"/>
      <c r="J22" s="2"/>
      <c r="K22" s="2"/>
    </row>
    <row r="23" spans="1:11">
      <c r="A23" s="1"/>
      <c r="B23" s="1"/>
      <c r="C23" s="2"/>
      <c r="D23" s="2"/>
      <c r="E23" s="2"/>
      <c r="F23" s="2"/>
      <c r="G23" s="2"/>
      <c r="H23" s="2"/>
      <c r="I23" s="2"/>
      <c r="J23" s="2"/>
      <c r="K23" s="2"/>
    </row>
    <row r="24" spans="1:11">
      <c r="A24" s="1"/>
      <c r="B24" s="1"/>
      <c r="C24" s="2"/>
      <c r="D24" s="2"/>
      <c r="E24" s="2"/>
      <c r="F24" s="2"/>
      <c r="G24" s="2"/>
      <c r="H24" s="2"/>
      <c r="I24" s="2"/>
      <c r="J24" s="2"/>
      <c r="K24" s="2"/>
    </row>
    <row r="25" spans="1:11" ht="24" customHeight="1">
      <c r="A25" s="46" t="s">
        <v>685</v>
      </c>
      <c r="B25" s="1"/>
      <c r="C25" s="2">
        <f>'Fund Cover Sheets'!C292</f>
        <v>0</v>
      </c>
      <c r="D25" s="2">
        <f>'Fund Cover Sheets'!D292</f>
        <v>0</v>
      </c>
      <c r="E25" s="2">
        <f>'Fund Cover Sheets'!E292</f>
        <v>0</v>
      </c>
      <c r="F25" s="2">
        <f>'Fund Cover Sheets'!F292</f>
        <v>0</v>
      </c>
      <c r="G25" s="2">
        <f>'Fund Cover Sheets'!G292</f>
        <v>0</v>
      </c>
      <c r="H25" s="2">
        <f>'Fund Cover Sheets'!H292</f>
        <v>0</v>
      </c>
      <c r="I25" s="2">
        <f>'Fund Cover Sheets'!I292</f>
        <v>0</v>
      </c>
      <c r="J25" s="2">
        <f>'Fund Cover Sheets'!J292</f>
        <v>0</v>
      </c>
      <c r="K25" s="2">
        <f>'Fund Cover Sheets'!K292</f>
        <v>0</v>
      </c>
    </row>
    <row r="26" spans="1:11">
      <c r="A26" s="46"/>
      <c r="B26" s="1"/>
      <c r="C26" s="2"/>
      <c r="D26" s="2"/>
      <c r="E26" s="2"/>
      <c r="F26" s="2"/>
      <c r="G26" s="2"/>
      <c r="H26" s="2"/>
      <c r="I26" s="2"/>
      <c r="J26" s="2"/>
      <c r="K26" s="2"/>
    </row>
    <row r="27" spans="1:11">
      <c r="A27" s="46"/>
      <c r="B27" s="1"/>
      <c r="C27" s="2"/>
      <c r="D27" s="2"/>
      <c r="E27" s="2"/>
      <c r="F27" s="2"/>
      <c r="G27" s="2"/>
      <c r="H27" s="2"/>
      <c r="I27" s="2"/>
      <c r="J27" s="2"/>
      <c r="K27" s="2"/>
    </row>
    <row r="28" spans="1:11">
      <c r="A28" s="1"/>
      <c r="B28" s="1"/>
      <c r="C28" s="2"/>
      <c r="D28" s="2"/>
      <c r="E28" s="2"/>
      <c r="F28" s="2"/>
      <c r="G28" s="2"/>
      <c r="H28" s="2"/>
      <c r="I28" s="2"/>
      <c r="J28" s="2"/>
      <c r="K28" s="2"/>
    </row>
    <row r="29" spans="1:11" ht="24" customHeight="1">
      <c r="A29" s="46" t="s">
        <v>686</v>
      </c>
      <c r="B29" s="1"/>
      <c r="C29" s="2"/>
      <c r="D29" s="2"/>
      <c r="E29" s="2"/>
      <c r="F29" s="2"/>
      <c r="G29" s="2"/>
      <c r="H29" s="2"/>
      <c r="I29" s="2"/>
      <c r="J29" s="2"/>
      <c r="K29" s="2"/>
    </row>
    <row r="30" spans="1:11" ht="24" customHeight="1">
      <c r="A30" s="1"/>
      <c r="B30" s="1" t="s">
        <v>806</v>
      </c>
      <c r="C30" s="2">
        <f>'Fund Cover Sheets'!C257</f>
        <v>357246</v>
      </c>
      <c r="D30" s="2">
        <f>'Fund Cover Sheets'!D257</f>
        <v>496042</v>
      </c>
      <c r="E30" s="2">
        <f>'Fund Cover Sheets'!E257</f>
        <v>263801</v>
      </c>
      <c r="F30" s="2">
        <f>'Fund Cover Sheets'!F257</f>
        <v>467984</v>
      </c>
      <c r="G30" s="2">
        <f>'Fund Cover Sheets'!G257</f>
        <v>265013</v>
      </c>
      <c r="H30" s="2">
        <f>'Fund Cover Sheets'!H257</f>
        <v>261839</v>
      </c>
      <c r="I30" s="2">
        <f>'Fund Cover Sheets'!I257</f>
        <v>258665</v>
      </c>
      <c r="J30" s="2">
        <f>'Fund Cover Sheets'!J257</f>
        <v>255491</v>
      </c>
      <c r="K30" s="2">
        <f>'Fund Cover Sheets'!K257</f>
        <v>252317</v>
      </c>
    </row>
    <row r="31" spans="1:11" ht="24" customHeight="1">
      <c r="A31" s="1"/>
      <c r="B31" s="1" t="s">
        <v>688</v>
      </c>
      <c r="C31" s="2">
        <f>'Fund Cover Sheets'!C184</f>
        <v>388897</v>
      </c>
      <c r="D31" s="2">
        <f>'Fund Cover Sheets'!D184</f>
        <v>629429</v>
      </c>
      <c r="E31" s="2">
        <f>'Fund Cover Sheets'!E184</f>
        <v>-30817</v>
      </c>
      <c r="F31" s="2">
        <f>'Fund Cover Sheets'!F184</f>
        <v>371437</v>
      </c>
      <c r="G31" s="2">
        <f>'Fund Cover Sheets'!G184</f>
        <v>78960</v>
      </c>
      <c r="H31" s="2">
        <f>'Fund Cover Sheets'!H184</f>
        <v>-47551</v>
      </c>
      <c r="I31" s="2">
        <f>'Fund Cover Sheets'!I184</f>
        <v>38179</v>
      </c>
      <c r="J31" s="2">
        <f>'Fund Cover Sheets'!J184</f>
        <v>15643</v>
      </c>
      <c r="K31" s="2">
        <f>'Fund Cover Sheets'!K184</f>
        <v>-13167</v>
      </c>
    </row>
    <row r="32" spans="1:11">
      <c r="A32" s="1"/>
      <c r="B32" s="1"/>
      <c r="C32" s="2"/>
      <c r="D32" s="2"/>
      <c r="E32" s="2"/>
      <c r="F32" s="2"/>
      <c r="G32" s="2"/>
      <c r="H32" s="2"/>
      <c r="I32" s="2"/>
      <c r="J32" s="2"/>
      <c r="K32" s="2"/>
    </row>
    <row r="33" spans="1:11">
      <c r="A33" s="1"/>
      <c r="B33" s="1"/>
      <c r="C33" s="2"/>
      <c r="D33" s="2"/>
      <c r="E33" s="2"/>
      <c r="F33" s="2"/>
      <c r="G33" s="2"/>
      <c r="H33" s="2"/>
      <c r="I33" s="2"/>
      <c r="J33" s="2"/>
      <c r="K33" s="2"/>
    </row>
    <row r="34" spans="1:11">
      <c r="A34" s="1"/>
      <c r="B34" s="1"/>
      <c r="C34" s="2"/>
      <c r="D34" s="2"/>
      <c r="E34" s="2"/>
      <c r="F34" s="2"/>
      <c r="G34" s="2"/>
      <c r="H34" s="2"/>
      <c r="I34" s="2"/>
      <c r="J34" s="2"/>
      <c r="K34" s="2"/>
    </row>
    <row r="35" spans="1:11" ht="24" customHeight="1">
      <c r="A35" s="46" t="s">
        <v>735</v>
      </c>
      <c r="B35" s="1"/>
      <c r="C35" s="2"/>
      <c r="D35" s="2"/>
      <c r="E35" s="2"/>
      <c r="F35" s="2"/>
      <c r="G35" s="2"/>
      <c r="H35" s="2"/>
      <c r="I35" s="2"/>
      <c r="J35" s="2"/>
      <c r="K35" s="2"/>
    </row>
    <row r="36" spans="1:11" ht="24" customHeight="1">
      <c r="A36" s="1"/>
      <c r="B36" s="1" t="s">
        <v>511</v>
      </c>
      <c r="C36" s="2">
        <f>'Fund Cover Sheets'!C336</f>
        <v>2584259</v>
      </c>
      <c r="D36" s="2">
        <f>'Fund Cover Sheets'!D336</f>
        <v>3533027</v>
      </c>
      <c r="E36" s="2">
        <f>'Fund Cover Sheets'!E336</f>
        <v>1952155</v>
      </c>
      <c r="F36" s="2">
        <f>'Fund Cover Sheets'!F336</f>
        <v>3003158</v>
      </c>
      <c r="G36" s="2">
        <f>'Fund Cover Sheets'!G336</f>
        <v>1827113</v>
      </c>
      <c r="H36" s="2">
        <f>'Fund Cover Sheets'!H336</f>
        <v>1308776</v>
      </c>
      <c r="I36" s="2">
        <f>'Fund Cover Sheets'!I336</f>
        <v>970141</v>
      </c>
      <c r="J36" s="2">
        <f>'Fund Cover Sheets'!J336</f>
        <v>2181220</v>
      </c>
      <c r="K36" s="2">
        <f>'Fund Cover Sheets'!K336</f>
        <v>3577368</v>
      </c>
    </row>
    <row r="37" spans="1:11" ht="24" customHeight="1">
      <c r="A37" s="1"/>
      <c r="B37" s="1" t="s">
        <v>512</v>
      </c>
      <c r="C37" s="2">
        <f>'Fund Cover Sheets'!C382</f>
        <v>1411053</v>
      </c>
      <c r="D37" s="2">
        <f>'Fund Cover Sheets'!D382</f>
        <v>1110251</v>
      </c>
      <c r="E37" s="2">
        <f>'Fund Cover Sheets'!E382</f>
        <v>705765</v>
      </c>
      <c r="F37" s="2">
        <f>'Fund Cover Sheets'!F382</f>
        <v>1075504</v>
      </c>
      <c r="G37" s="2">
        <f>'Fund Cover Sheets'!G382</f>
        <v>606819</v>
      </c>
      <c r="H37" s="2">
        <f>'Fund Cover Sheets'!H382</f>
        <v>604060</v>
      </c>
      <c r="I37" s="2">
        <f>'Fund Cover Sheets'!I382</f>
        <v>808277</v>
      </c>
      <c r="J37" s="2">
        <f>'Fund Cover Sheets'!J382</f>
        <v>1337074</v>
      </c>
      <c r="K37" s="2">
        <f>'Fund Cover Sheets'!K382</f>
        <v>1690512</v>
      </c>
    </row>
    <row r="38" spans="1:11">
      <c r="A38" s="1"/>
      <c r="B38" s="1"/>
      <c r="C38" s="2"/>
      <c r="D38" s="2"/>
      <c r="E38" s="2"/>
      <c r="F38" s="2"/>
      <c r="G38" s="2"/>
      <c r="H38" s="2"/>
      <c r="I38" s="2"/>
      <c r="J38" s="2"/>
      <c r="K38" s="2"/>
    </row>
    <row r="39" spans="1:11">
      <c r="A39" s="1"/>
      <c r="B39" s="1"/>
      <c r="C39" s="2"/>
      <c r="D39" s="2"/>
      <c r="E39" s="2"/>
      <c r="F39" s="2"/>
      <c r="G39" s="2"/>
      <c r="H39" s="2"/>
      <c r="I39" s="2"/>
      <c r="J39" s="2"/>
      <c r="K39" s="2"/>
    </row>
    <row r="40" spans="1:11">
      <c r="A40" s="1"/>
      <c r="B40" s="1"/>
      <c r="C40" s="2"/>
      <c r="D40" s="2"/>
      <c r="E40" s="2"/>
      <c r="F40" s="2"/>
      <c r="G40" s="2"/>
      <c r="H40" s="2"/>
      <c r="I40" s="2"/>
      <c r="J40" s="2"/>
      <c r="K40" s="2"/>
    </row>
    <row r="41" spans="1:11" ht="24" customHeight="1">
      <c r="A41" s="46" t="s">
        <v>690</v>
      </c>
      <c r="B41" s="1"/>
      <c r="C41" s="2"/>
      <c r="D41" s="2"/>
      <c r="E41" s="2"/>
      <c r="F41" s="2"/>
      <c r="G41" s="2"/>
      <c r="H41" s="2"/>
      <c r="I41" s="2"/>
      <c r="J41" s="2"/>
      <c r="K41" s="2"/>
    </row>
    <row r="42" spans="1:11" ht="24" customHeight="1">
      <c r="A42" s="46"/>
      <c r="B42" s="1" t="s">
        <v>505</v>
      </c>
      <c r="C42" s="2">
        <f>'Fund Cover Sheets'!C514</f>
        <v>510355</v>
      </c>
      <c r="D42" s="2">
        <f>'Fund Cover Sheets'!D514</f>
        <v>554271</v>
      </c>
      <c r="E42" s="2">
        <f>'Fund Cover Sheets'!E514</f>
        <v>474039</v>
      </c>
      <c r="F42" s="2">
        <f>'Fund Cover Sheets'!F514</f>
        <v>574688</v>
      </c>
      <c r="G42" s="2">
        <f>'Fund Cover Sheets'!G514</f>
        <v>557653</v>
      </c>
      <c r="H42" s="2">
        <f>'Fund Cover Sheets'!H514</f>
        <v>526658</v>
      </c>
      <c r="I42" s="2">
        <f>'Fund Cover Sheets'!I514</f>
        <v>481374</v>
      </c>
      <c r="J42" s="2">
        <f>'Fund Cover Sheets'!J514</f>
        <v>421437</v>
      </c>
      <c r="K42" s="2">
        <f>'Fund Cover Sheets'!K514</f>
        <v>347383</v>
      </c>
    </row>
    <row r="43" spans="1:11" ht="24" customHeight="1">
      <c r="A43" s="46"/>
      <c r="B43" s="1" t="s">
        <v>691</v>
      </c>
      <c r="C43" s="2">
        <f>'Fund Cover Sheets'!C555</f>
        <v>58443</v>
      </c>
      <c r="D43" s="2">
        <f>'Fund Cover Sheets'!D555</f>
        <v>83260</v>
      </c>
      <c r="E43" s="2">
        <f>'Fund Cover Sheets'!E555</f>
        <v>31274</v>
      </c>
      <c r="F43" s="2">
        <f>'Fund Cover Sheets'!F555</f>
        <v>129485</v>
      </c>
      <c r="G43" s="2">
        <f>'Fund Cover Sheets'!G555</f>
        <v>104485</v>
      </c>
      <c r="H43" s="2">
        <f>'Fund Cover Sheets'!H555</f>
        <v>79235</v>
      </c>
      <c r="I43" s="2">
        <f>'Fund Cover Sheets'!I555</f>
        <v>53985</v>
      </c>
      <c r="J43" s="2">
        <f>'Fund Cover Sheets'!J555</f>
        <v>28735</v>
      </c>
      <c r="K43" s="2">
        <f>'Fund Cover Sheets'!K555</f>
        <v>17125</v>
      </c>
    </row>
    <row r="44" spans="1:11">
      <c r="A44" s="46"/>
      <c r="B44" s="1"/>
      <c r="C44" s="2"/>
      <c r="D44" s="2"/>
      <c r="E44" s="2"/>
      <c r="F44" s="2"/>
      <c r="G44" s="2"/>
      <c r="H44" s="2"/>
      <c r="I44" s="2"/>
      <c r="J44" s="2"/>
      <c r="K44" s="2"/>
    </row>
    <row r="45" spans="1:11">
      <c r="B45" s="1"/>
      <c r="C45" s="66"/>
      <c r="D45" s="66"/>
      <c r="E45" s="66"/>
      <c r="F45" s="66"/>
      <c r="G45" s="2"/>
      <c r="H45" s="2"/>
      <c r="I45" s="15"/>
      <c r="J45" s="15"/>
      <c r="K45" s="15"/>
    </row>
    <row r="46" spans="1:11" ht="24" customHeight="1" thickBot="1">
      <c r="B46" s="58" t="s">
        <v>733</v>
      </c>
      <c r="C46" s="60">
        <f t="shared" ref="C46:K46" si="0">SUM(C9:C45)</f>
        <v>11544948</v>
      </c>
      <c r="D46" s="60">
        <f t="shared" si="0"/>
        <v>13124377</v>
      </c>
      <c r="E46" s="60">
        <f t="shared" si="0"/>
        <v>7368934</v>
      </c>
      <c r="F46" s="60">
        <f t="shared" si="0"/>
        <v>11707735.699999999</v>
      </c>
      <c r="G46" s="60">
        <f t="shared" si="0"/>
        <v>8363556.7000000002</v>
      </c>
      <c r="H46" s="60">
        <f t="shared" si="0"/>
        <v>6557754.7000000002</v>
      </c>
      <c r="I46" s="60">
        <f t="shared" si="0"/>
        <v>5368363.7</v>
      </c>
      <c r="J46" s="60">
        <f t="shared" si="0"/>
        <v>6024865.7000000002</v>
      </c>
      <c r="K46" s="60">
        <f t="shared" si="0"/>
        <v>6427890.7000000002</v>
      </c>
    </row>
    <row r="47" spans="1:11" ht="14.4" thickTop="1">
      <c r="B47" s="1"/>
      <c r="C47" s="15"/>
      <c r="D47" s="15"/>
      <c r="E47" s="15"/>
      <c r="F47" s="15"/>
      <c r="G47" s="15"/>
      <c r="H47" s="15"/>
      <c r="I47" s="15"/>
      <c r="J47" s="15"/>
      <c r="K47" s="15"/>
    </row>
    <row r="48" spans="1:11">
      <c r="A48" s="67" t="s">
        <v>736</v>
      </c>
      <c r="B48" s="68" t="s">
        <v>818</v>
      </c>
      <c r="C48" s="15"/>
      <c r="D48" s="15"/>
      <c r="E48" s="15"/>
      <c r="F48" s="15"/>
      <c r="G48" s="15"/>
      <c r="H48" s="15"/>
      <c r="I48" s="15"/>
      <c r="J48" s="15"/>
      <c r="K48" s="15"/>
    </row>
    <row r="49" spans="1:11">
      <c r="B49" s="1"/>
      <c r="C49" s="15"/>
      <c r="D49" s="15"/>
      <c r="E49" s="15"/>
      <c r="F49" s="15"/>
      <c r="G49" s="15"/>
      <c r="H49" s="15"/>
      <c r="I49" s="15"/>
      <c r="J49" s="15"/>
      <c r="K49" s="15"/>
    </row>
    <row r="50" spans="1:11">
      <c r="B50" s="1"/>
      <c r="C50" s="15"/>
      <c r="D50" s="15"/>
      <c r="E50" s="15"/>
      <c r="F50" s="15"/>
      <c r="G50" s="15"/>
      <c r="H50" s="15"/>
      <c r="I50" s="15"/>
      <c r="J50" s="15"/>
      <c r="K50" s="15"/>
    </row>
    <row r="51" spans="1:11">
      <c r="B51" s="1"/>
      <c r="C51" s="15"/>
      <c r="D51" s="15"/>
      <c r="E51" s="15"/>
      <c r="F51" s="15"/>
      <c r="G51" s="15"/>
      <c r="H51" s="15"/>
      <c r="I51" s="15"/>
      <c r="J51" s="15"/>
      <c r="K51" s="15"/>
    </row>
    <row r="52" spans="1:11">
      <c r="B52" s="1"/>
      <c r="C52" s="15"/>
      <c r="D52" s="15"/>
      <c r="E52" s="15"/>
      <c r="F52" s="15"/>
      <c r="G52" s="15"/>
      <c r="H52" s="15"/>
      <c r="I52" s="15"/>
      <c r="J52" s="15"/>
      <c r="K52" s="15"/>
    </row>
    <row r="53" spans="1:11">
      <c r="C53" s="15"/>
      <c r="D53" s="15"/>
      <c r="E53" s="15"/>
      <c r="F53" s="15"/>
      <c r="G53" s="15"/>
      <c r="H53" s="15"/>
      <c r="I53" s="15"/>
      <c r="J53" s="15"/>
      <c r="K53" s="15"/>
    </row>
    <row r="54" spans="1:11">
      <c r="C54" s="15"/>
      <c r="D54" s="15"/>
      <c r="E54" s="15"/>
      <c r="F54" s="15"/>
      <c r="G54" s="15"/>
      <c r="H54" s="15"/>
      <c r="I54" s="15"/>
      <c r="J54" s="15"/>
      <c r="K54" s="15"/>
    </row>
    <row r="55" spans="1:11">
      <c r="C55" s="15"/>
      <c r="D55" s="15"/>
      <c r="E55" s="15"/>
      <c r="F55" s="15"/>
      <c r="G55" s="15"/>
      <c r="H55" s="15"/>
      <c r="I55" s="15"/>
      <c r="J55" s="15"/>
      <c r="K55" s="15"/>
    </row>
    <row r="56" spans="1:11">
      <c r="C56" s="15"/>
      <c r="D56" s="15"/>
      <c r="E56" s="15"/>
      <c r="F56" s="15"/>
      <c r="G56" s="15"/>
      <c r="H56" s="15"/>
      <c r="I56" s="15"/>
      <c r="J56" s="15"/>
      <c r="K56" s="15"/>
    </row>
    <row r="57" spans="1:11">
      <c r="C57" s="15"/>
      <c r="D57" s="15"/>
      <c r="E57" s="15"/>
      <c r="F57" s="15"/>
      <c r="G57" s="15"/>
      <c r="H57" s="15"/>
      <c r="I57" s="15"/>
      <c r="J57" s="15"/>
      <c r="K57" s="15"/>
    </row>
    <row r="58" spans="1:11">
      <c r="C58" s="15"/>
      <c r="D58" s="15"/>
      <c r="E58" s="15"/>
      <c r="F58" s="15"/>
      <c r="G58" s="15"/>
      <c r="H58" s="15"/>
      <c r="I58" s="15"/>
      <c r="J58" s="15"/>
      <c r="K58" s="15"/>
    </row>
    <row r="59" spans="1:11">
      <c r="C59" s="15"/>
      <c r="D59" s="15"/>
      <c r="E59" s="15"/>
      <c r="F59" s="15"/>
      <c r="G59" s="15"/>
      <c r="H59" s="15"/>
      <c r="I59" s="15"/>
      <c r="J59" s="15"/>
      <c r="K59" s="15"/>
    </row>
    <row r="60" spans="1:11">
      <c r="C60" s="15"/>
      <c r="D60" s="15"/>
      <c r="E60" s="15"/>
      <c r="F60" s="15"/>
      <c r="G60" s="15"/>
      <c r="H60" s="15"/>
      <c r="I60" s="15"/>
      <c r="J60" s="15"/>
      <c r="K60" s="15"/>
    </row>
    <row r="61" spans="1:11">
      <c r="A61" s="62"/>
      <c r="B61" s="62"/>
      <c r="C61" s="15"/>
      <c r="D61" s="15"/>
      <c r="E61" s="15"/>
      <c r="F61" s="15"/>
      <c r="G61" s="15"/>
      <c r="H61" s="15"/>
      <c r="I61" s="15"/>
      <c r="J61" s="15"/>
      <c r="K61" s="15"/>
    </row>
    <row r="62" spans="1:11">
      <c r="A62" s="62"/>
      <c r="B62" s="62"/>
      <c r="C62" s="15"/>
      <c r="D62" s="15"/>
      <c r="E62" s="15"/>
      <c r="F62" s="15"/>
      <c r="G62" s="15"/>
      <c r="H62" s="15"/>
      <c r="I62" s="15"/>
      <c r="J62" s="15"/>
      <c r="K62" s="15"/>
    </row>
    <row r="63" spans="1:11">
      <c r="A63" s="62"/>
      <c r="B63" s="62"/>
      <c r="C63" s="15"/>
      <c r="D63" s="15"/>
      <c r="E63" s="15"/>
      <c r="F63" s="15"/>
      <c r="G63" s="15"/>
      <c r="H63" s="15"/>
      <c r="I63" s="15"/>
      <c r="J63" s="15"/>
      <c r="K63" s="15"/>
    </row>
    <row r="64" spans="1:11">
      <c r="A64" s="62"/>
      <c r="B64" s="62"/>
      <c r="C64" s="15"/>
      <c r="D64" s="15"/>
      <c r="E64" s="15"/>
      <c r="F64" s="15"/>
      <c r="G64" s="15"/>
      <c r="H64" s="15"/>
      <c r="I64" s="15"/>
      <c r="J64" s="15"/>
      <c r="K64" s="15"/>
    </row>
    <row r="65" spans="1:11">
      <c r="A65" s="62"/>
      <c r="B65" s="62"/>
      <c r="C65" s="15"/>
      <c r="D65" s="15"/>
      <c r="E65" s="15"/>
      <c r="F65" s="15"/>
      <c r="G65" s="15"/>
      <c r="H65" s="15"/>
      <c r="I65" s="15"/>
      <c r="J65" s="15"/>
      <c r="K65" s="15"/>
    </row>
    <row r="66" spans="1:11">
      <c r="A66" s="62"/>
      <c r="B66" s="62"/>
      <c r="C66" s="15"/>
      <c r="D66" s="15"/>
      <c r="E66" s="15"/>
      <c r="F66" s="15"/>
      <c r="G66" s="15"/>
      <c r="H66" s="15"/>
      <c r="I66" s="15"/>
      <c r="J66" s="15"/>
      <c r="K66" s="15"/>
    </row>
    <row r="67" spans="1:11">
      <c r="A67" s="62"/>
      <c r="B67" s="62"/>
      <c r="C67" s="15"/>
      <c r="D67" s="15"/>
      <c r="E67" s="15"/>
      <c r="F67" s="15"/>
      <c r="G67" s="15"/>
      <c r="H67" s="15"/>
      <c r="I67" s="15"/>
      <c r="J67" s="15"/>
      <c r="K67" s="15"/>
    </row>
    <row r="68" spans="1:11">
      <c r="A68" s="62"/>
      <c r="B68" s="62"/>
      <c r="C68" s="15"/>
      <c r="D68" s="15"/>
      <c r="E68" s="15"/>
      <c r="F68" s="15"/>
      <c r="G68" s="15"/>
      <c r="H68" s="15"/>
      <c r="I68" s="15"/>
      <c r="J68" s="15"/>
      <c r="K68" s="15"/>
    </row>
    <row r="69" spans="1:11">
      <c r="A69" s="62"/>
      <c r="B69" s="62"/>
      <c r="C69" s="15"/>
      <c r="D69" s="15"/>
      <c r="E69" s="15"/>
      <c r="F69" s="15"/>
      <c r="G69" s="15"/>
      <c r="H69" s="15"/>
      <c r="I69" s="15"/>
      <c r="J69" s="15"/>
      <c r="K69" s="15"/>
    </row>
    <row r="70" spans="1:11">
      <c r="A70" s="62"/>
      <c r="B70" s="62"/>
      <c r="C70" s="15"/>
      <c r="D70" s="15"/>
      <c r="E70" s="15"/>
      <c r="F70" s="15"/>
      <c r="G70" s="15"/>
      <c r="H70" s="15"/>
      <c r="I70" s="15"/>
      <c r="J70" s="15"/>
      <c r="K70" s="15"/>
    </row>
    <row r="71" spans="1:11">
      <c r="A71" s="62"/>
      <c r="B71" s="62"/>
      <c r="C71" s="15"/>
      <c r="D71" s="15"/>
      <c r="E71" s="15"/>
      <c r="F71" s="15"/>
      <c r="G71" s="15"/>
      <c r="H71" s="15"/>
      <c r="I71" s="15"/>
      <c r="J71" s="15"/>
      <c r="K71" s="15"/>
    </row>
    <row r="72" spans="1:11">
      <c r="A72" s="62"/>
      <c r="B72" s="62"/>
      <c r="C72" s="15"/>
      <c r="D72" s="15"/>
      <c r="E72" s="15"/>
      <c r="F72" s="15"/>
      <c r="G72" s="15"/>
      <c r="H72" s="15"/>
      <c r="I72" s="15"/>
      <c r="J72" s="15"/>
      <c r="K72" s="15"/>
    </row>
    <row r="73" spans="1:11">
      <c r="A73" s="62"/>
      <c r="B73" s="62"/>
      <c r="E73" s="9"/>
      <c r="F73" s="9"/>
      <c r="G73" s="9"/>
      <c r="H73" s="9"/>
      <c r="I73" s="9"/>
      <c r="J73" s="9"/>
      <c r="K73" s="9"/>
    </row>
    <row r="74" spans="1:11">
      <c r="A74" s="62"/>
      <c r="B74" s="62"/>
      <c r="E74" s="9"/>
      <c r="F74" s="9"/>
      <c r="G74" s="9"/>
      <c r="H74" s="9"/>
      <c r="I74" s="9"/>
      <c r="J74" s="9"/>
      <c r="K74" s="9"/>
    </row>
    <row r="75" spans="1:11">
      <c r="A75" s="62"/>
      <c r="B75" s="62"/>
      <c r="E75" s="9"/>
      <c r="F75" s="9"/>
      <c r="G75" s="9"/>
      <c r="H75" s="9"/>
      <c r="I75" s="9"/>
      <c r="J75" s="9"/>
      <c r="K75" s="9"/>
    </row>
    <row r="76" spans="1:11">
      <c r="A76" s="62"/>
      <c r="B76" s="62"/>
      <c r="E76" s="9"/>
      <c r="F76" s="9"/>
      <c r="G76" s="9"/>
      <c r="H76" s="9"/>
      <c r="I76" s="9"/>
      <c r="J76" s="9"/>
      <c r="K76" s="9"/>
    </row>
    <row r="77" spans="1:11">
      <c r="A77" s="62"/>
      <c r="B77" s="62"/>
      <c r="C77" s="62"/>
      <c r="D77" s="62"/>
      <c r="E77" s="9"/>
      <c r="F77" s="9"/>
      <c r="G77" s="9"/>
      <c r="H77" s="9"/>
      <c r="I77" s="9"/>
      <c r="J77" s="9"/>
      <c r="K77" s="9"/>
    </row>
    <row r="78" spans="1:11">
      <c r="A78" s="62"/>
      <c r="B78" s="62"/>
      <c r="C78" s="62"/>
      <c r="D78" s="62"/>
      <c r="E78" s="9"/>
      <c r="F78" s="9"/>
      <c r="G78" s="9"/>
      <c r="H78" s="9"/>
      <c r="I78" s="9"/>
      <c r="J78" s="9"/>
      <c r="K78" s="9"/>
    </row>
    <row r="79" spans="1:11">
      <c r="A79" s="62"/>
      <c r="B79" s="62"/>
      <c r="C79" s="62"/>
      <c r="D79" s="62"/>
      <c r="E79" s="9"/>
      <c r="F79" s="9"/>
      <c r="G79" s="9"/>
      <c r="H79" s="9"/>
      <c r="I79" s="9"/>
      <c r="J79" s="9"/>
      <c r="K79" s="9"/>
    </row>
    <row r="80" spans="1:11">
      <c r="A80" s="62"/>
      <c r="B80" s="62"/>
      <c r="C80" s="62"/>
      <c r="D80" s="62"/>
      <c r="E80" s="9"/>
      <c r="F80" s="9"/>
      <c r="G80" s="9"/>
      <c r="H80" s="9"/>
      <c r="I80" s="9"/>
      <c r="J80" s="9"/>
      <c r="K80" s="9"/>
    </row>
    <row r="81" spans="1:11">
      <c r="A81" s="62"/>
      <c r="B81" s="62"/>
      <c r="C81" s="62"/>
      <c r="D81" s="62"/>
      <c r="E81" s="9"/>
      <c r="F81" s="9"/>
      <c r="G81" s="9"/>
      <c r="H81" s="9"/>
      <c r="I81" s="9"/>
      <c r="J81" s="9"/>
      <c r="K81" s="9"/>
    </row>
    <row r="82" spans="1:11">
      <c r="A82" s="62"/>
      <c r="B82" s="62"/>
      <c r="C82" s="62"/>
      <c r="D82" s="62"/>
      <c r="E82" s="9"/>
      <c r="F82" s="9"/>
      <c r="G82" s="9"/>
      <c r="H82" s="9"/>
      <c r="I82" s="9"/>
      <c r="J82" s="9"/>
      <c r="K82" s="9"/>
    </row>
    <row r="83" spans="1:11">
      <c r="A83" s="62"/>
      <c r="B83" s="62"/>
      <c r="C83" s="62"/>
      <c r="D83" s="62"/>
      <c r="E83" s="9"/>
      <c r="F83" s="9"/>
      <c r="G83" s="9"/>
      <c r="H83" s="9"/>
      <c r="I83" s="9"/>
      <c r="J83" s="9"/>
      <c r="K83" s="9"/>
    </row>
    <row r="84" spans="1:11">
      <c r="A84" s="62"/>
      <c r="B84" s="62"/>
      <c r="C84" s="62"/>
      <c r="D84" s="62"/>
      <c r="E84" s="9"/>
      <c r="F84" s="9"/>
      <c r="G84" s="9"/>
      <c r="H84" s="9"/>
      <c r="I84" s="9"/>
      <c r="J84" s="9"/>
      <c r="K84" s="9"/>
    </row>
    <row r="85" spans="1:11">
      <c r="A85" s="62"/>
      <c r="B85" s="62"/>
      <c r="C85" s="62"/>
      <c r="D85" s="62"/>
      <c r="E85" s="9"/>
      <c r="F85" s="9"/>
      <c r="G85" s="9"/>
      <c r="H85" s="9"/>
      <c r="I85" s="9"/>
      <c r="J85" s="9"/>
      <c r="K85" s="9"/>
    </row>
    <row r="86" spans="1:11">
      <c r="A86" s="62"/>
      <c r="B86" s="62"/>
      <c r="C86" s="62"/>
      <c r="D86" s="62"/>
      <c r="E86" s="9"/>
      <c r="F86" s="9"/>
      <c r="G86" s="9"/>
      <c r="H86" s="9"/>
      <c r="I86" s="9"/>
      <c r="J86" s="9"/>
      <c r="K86" s="9"/>
    </row>
    <row r="87" spans="1:11">
      <c r="A87" s="62"/>
      <c r="B87" s="62"/>
      <c r="C87" s="62"/>
      <c r="D87" s="62"/>
      <c r="E87" s="9"/>
      <c r="F87" s="9"/>
      <c r="G87" s="9"/>
      <c r="H87" s="9"/>
      <c r="I87" s="9"/>
      <c r="J87" s="9"/>
      <c r="K87" s="9"/>
    </row>
    <row r="88" spans="1:11">
      <c r="A88" s="62"/>
      <c r="B88" s="62"/>
      <c r="C88" s="62"/>
      <c r="D88" s="62"/>
      <c r="E88" s="9"/>
      <c r="F88" s="9"/>
      <c r="G88" s="9"/>
      <c r="H88" s="9"/>
      <c r="I88" s="9"/>
      <c r="J88" s="9"/>
      <c r="K88" s="9"/>
    </row>
    <row r="89" spans="1:11">
      <c r="A89" s="62"/>
      <c r="B89" s="62"/>
      <c r="C89" s="62"/>
      <c r="D89" s="62"/>
      <c r="E89" s="9"/>
      <c r="F89" s="9"/>
      <c r="G89" s="9"/>
      <c r="H89" s="9"/>
      <c r="I89" s="9"/>
      <c r="J89" s="9"/>
      <c r="K89" s="9"/>
    </row>
    <row r="90" spans="1:11">
      <c r="A90" s="62"/>
      <c r="B90" s="62"/>
      <c r="C90" s="62"/>
      <c r="D90" s="62"/>
      <c r="E90" s="9"/>
      <c r="F90" s="9"/>
      <c r="G90" s="9"/>
      <c r="H90" s="9"/>
      <c r="I90" s="9"/>
      <c r="J90" s="9"/>
      <c r="K90" s="9"/>
    </row>
    <row r="91" spans="1:11">
      <c r="A91" s="62"/>
      <c r="B91" s="62"/>
      <c r="C91" s="62"/>
      <c r="D91" s="62"/>
      <c r="E91" s="9"/>
      <c r="F91" s="9"/>
      <c r="G91" s="9"/>
      <c r="H91" s="9"/>
      <c r="I91" s="9"/>
      <c r="J91" s="9"/>
      <c r="K91" s="9"/>
    </row>
    <row r="92" spans="1:11">
      <c r="A92" s="62"/>
      <c r="B92" s="62"/>
      <c r="C92" s="62"/>
      <c r="D92" s="62"/>
      <c r="E92" s="9"/>
      <c r="F92" s="9"/>
      <c r="G92" s="9"/>
      <c r="H92" s="9"/>
      <c r="I92" s="9"/>
      <c r="J92" s="9"/>
      <c r="K92" s="9"/>
    </row>
    <row r="93" spans="1:11">
      <c r="A93" s="62"/>
      <c r="B93" s="62"/>
      <c r="C93" s="62"/>
      <c r="D93" s="62"/>
      <c r="E93" s="9"/>
      <c r="F93" s="9"/>
      <c r="G93" s="9"/>
      <c r="H93" s="9"/>
      <c r="I93" s="9"/>
      <c r="J93" s="9"/>
      <c r="K93" s="9"/>
    </row>
    <row r="94" spans="1:11">
      <c r="A94" s="62"/>
      <c r="B94" s="62"/>
      <c r="C94" s="62"/>
      <c r="D94" s="62"/>
      <c r="E94" s="9"/>
      <c r="F94" s="9"/>
      <c r="G94" s="9"/>
      <c r="H94" s="9"/>
      <c r="I94" s="9"/>
      <c r="J94" s="9"/>
      <c r="K94" s="9"/>
    </row>
    <row r="95" spans="1:11">
      <c r="A95" s="62"/>
      <c r="B95" s="62"/>
      <c r="C95" s="62"/>
      <c r="D95" s="62"/>
      <c r="E95" s="9"/>
      <c r="F95" s="9"/>
      <c r="G95" s="9"/>
      <c r="H95" s="9"/>
      <c r="I95" s="9"/>
      <c r="J95" s="9"/>
      <c r="K95" s="9"/>
    </row>
    <row r="96" spans="1:11">
      <c r="A96" s="62"/>
      <c r="B96" s="62"/>
      <c r="C96" s="62"/>
      <c r="D96" s="62"/>
      <c r="E96" s="9"/>
      <c r="F96" s="9"/>
      <c r="G96" s="9"/>
      <c r="H96" s="9"/>
      <c r="I96" s="9"/>
      <c r="J96" s="9"/>
      <c r="K96" s="9"/>
    </row>
    <row r="97" spans="1:11">
      <c r="A97" s="62"/>
      <c r="B97" s="62"/>
      <c r="C97" s="62"/>
      <c r="D97" s="62"/>
      <c r="E97" s="9"/>
      <c r="F97" s="9"/>
      <c r="G97" s="9"/>
      <c r="H97" s="9"/>
      <c r="I97" s="9"/>
      <c r="J97" s="9"/>
      <c r="K97" s="9"/>
    </row>
    <row r="98" spans="1:11">
      <c r="A98" s="62"/>
      <c r="B98" s="62"/>
      <c r="C98" s="62"/>
      <c r="D98" s="62"/>
      <c r="E98" s="9"/>
      <c r="F98" s="9"/>
      <c r="G98" s="9"/>
      <c r="H98" s="9"/>
      <c r="I98" s="9"/>
      <c r="J98" s="9"/>
      <c r="K98" s="9"/>
    </row>
    <row r="99" spans="1:11">
      <c r="A99" s="62"/>
      <c r="B99" s="62"/>
      <c r="C99" s="62"/>
      <c r="D99" s="62"/>
      <c r="E99" s="9"/>
      <c r="F99" s="9"/>
      <c r="G99" s="9"/>
      <c r="H99" s="9"/>
      <c r="I99" s="9"/>
      <c r="J99" s="9"/>
      <c r="K99" s="9"/>
    </row>
    <row r="403" spans="17:22">
      <c r="Q403" s="62">
        <v>6000</v>
      </c>
      <c r="R403" s="62">
        <v>6000</v>
      </c>
      <c r="S403" s="62">
        <v>6000</v>
      </c>
      <c r="T403" s="62">
        <v>6000</v>
      </c>
      <c r="U403" s="62">
        <v>6000</v>
      </c>
    </row>
    <row r="405" spans="17:22">
      <c r="V405" s="62" t="s">
        <v>1348</v>
      </c>
    </row>
  </sheetData>
  <mergeCells count="3">
    <mergeCell ref="A1:K1"/>
    <mergeCell ref="A2:K2"/>
    <mergeCell ref="A3:K3"/>
  </mergeCells>
  <printOptions horizontalCentered="1"/>
  <pageMargins left="0.5" right="0.1" top="0.5" bottom="0"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95"/>
  <sheetViews>
    <sheetView zoomScaleNormal="100" workbookViewId="0">
      <selection activeCell="N16" sqref="N16"/>
    </sheetView>
  </sheetViews>
  <sheetFormatPr defaultColWidth="10.44140625" defaultRowHeight="13.8"/>
  <cols>
    <col min="1" max="1" width="2.6640625" style="9" customWidth="1"/>
    <col min="2" max="2" width="26.6640625" style="9" customWidth="1"/>
    <col min="3" max="3" width="2.6640625" style="9" customWidth="1"/>
    <col min="4" max="4" width="12.6640625" style="9" customWidth="1"/>
    <col min="5" max="5" width="2.6640625" style="9" customWidth="1"/>
    <col min="6" max="6" width="12.6640625" style="9" customWidth="1"/>
    <col min="7" max="7" width="2.6640625" style="9" customWidth="1"/>
    <col min="8" max="8" width="12.6640625" style="9" customWidth="1"/>
    <col min="9" max="9" width="2.6640625" style="9" customWidth="1"/>
    <col min="10" max="10" width="12.6640625" style="9" customWidth="1"/>
    <col min="11" max="11" width="2.6640625" style="9" customWidth="1"/>
    <col min="12" max="12" width="12.6640625" style="9" customWidth="1"/>
    <col min="13" max="13" width="6.88671875" style="43" customWidth="1"/>
    <col min="14" max="16384" width="10.44140625" style="9"/>
  </cols>
  <sheetData>
    <row r="1" spans="1:13" ht="17.399999999999999">
      <c r="B1" s="404" t="s">
        <v>677</v>
      </c>
      <c r="C1" s="404"/>
      <c r="D1" s="404"/>
      <c r="E1" s="404"/>
      <c r="F1" s="404"/>
      <c r="G1" s="404"/>
      <c r="H1" s="404"/>
      <c r="I1" s="404"/>
      <c r="J1" s="404"/>
      <c r="K1" s="404"/>
      <c r="L1" s="404"/>
    </row>
    <row r="2" spans="1:13" ht="22.8">
      <c r="B2" s="405" t="s">
        <v>1311</v>
      </c>
      <c r="C2" s="405"/>
      <c r="D2" s="405"/>
      <c r="E2" s="405"/>
      <c r="F2" s="405"/>
      <c r="G2" s="405"/>
      <c r="H2" s="405"/>
      <c r="I2" s="405"/>
      <c r="J2" s="405"/>
      <c r="K2" s="405"/>
      <c r="L2" s="405"/>
    </row>
    <row r="3" spans="1:13" ht="17.399999999999999">
      <c r="B3" s="404" t="s">
        <v>725</v>
      </c>
      <c r="C3" s="404"/>
      <c r="D3" s="404"/>
      <c r="E3" s="404"/>
      <c r="F3" s="404"/>
      <c r="G3" s="404"/>
      <c r="H3" s="404"/>
      <c r="I3" s="404"/>
      <c r="J3" s="404"/>
      <c r="K3" s="404"/>
      <c r="L3" s="404"/>
    </row>
    <row r="4" spans="1:13">
      <c r="B4" s="10"/>
      <c r="C4" s="10"/>
      <c r="D4" s="10"/>
      <c r="E4" s="10"/>
      <c r="F4" s="10"/>
      <c r="G4" s="10"/>
      <c r="H4" s="10"/>
      <c r="I4" s="10"/>
      <c r="J4" s="10"/>
      <c r="K4" s="10"/>
      <c r="L4" s="54"/>
    </row>
    <row r="5" spans="1:13">
      <c r="C5" s="10"/>
      <c r="D5" s="10" t="s">
        <v>726</v>
      </c>
      <c r="E5" s="10"/>
      <c r="F5" s="10" t="s">
        <v>727</v>
      </c>
      <c r="G5" s="10"/>
      <c r="H5" s="10" t="s">
        <v>728</v>
      </c>
      <c r="I5" s="10"/>
      <c r="J5" s="10" t="s">
        <v>729</v>
      </c>
      <c r="K5" s="10"/>
      <c r="L5" s="10" t="s">
        <v>730</v>
      </c>
    </row>
    <row r="6" spans="1:13" ht="14.4" thickBot="1">
      <c r="B6" s="25" t="s">
        <v>679</v>
      </c>
      <c r="C6" s="55"/>
      <c r="D6" s="55" t="s">
        <v>448</v>
      </c>
      <c r="E6" s="25"/>
      <c r="F6" s="25" t="s">
        <v>731</v>
      </c>
      <c r="G6" s="25"/>
      <c r="H6" s="25" t="s">
        <v>445</v>
      </c>
      <c r="I6" s="25"/>
      <c r="J6" s="25" t="s">
        <v>732</v>
      </c>
      <c r="K6" s="25"/>
      <c r="L6" s="25" t="s">
        <v>448</v>
      </c>
    </row>
    <row r="7" spans="1:13">
      <c r="B7" s="10"/>
      <c r="C7" s="56"/>
      <c r="D7" s="56"/>
      <c r="E7" s="10"/>
      <c r="F7" s="10"/>
      <c r="G7" s="10"/>
      <c r="H7" s="10"/>
      <c r="I7" s="10"/>
      <c r="J7" s="10"/>
      <c r="K7" s="10"/>
      <c r="L7" s="10"/>
    </row>
    <row r="8" spans="1:13" ht="24" customHeight="1">
      <c r="A8" s="46" t="s">
        <v>680</v>
      </c>
      <c r="B8" s="1"/>
      <c r="C8" s="49"/>
      <c r="D8" s="2">
        <f>'Fund Cover Sheets'!F32</f>
        <v>7287159</v>
      </c>
      <c r="E8" s="2"/>
      <c r="F8" s="2">
        <f>'Fund Cover Sheets'!G20</f>
        <v>16933486</v>
      </c>
      <c r="G8" s="2"/>
      <c r="H8" s="2">
        <f>'Fund Cover Sheets'!G28</f>
        <v>16898632</v>
      </c>
      <c r="I8" s="2"/>
      <c r="J8" s="2">
        <f>F8-H8</f>
        <v>34854</v>
      </c>
      <c r="K8" s="2"/>
      <c r="L8" s="2">
        <f>D8+J8</f>
        <v>7322013</v>
      </c>
      <c r="M8" s="52"/>
    </row>
    <row r="9" spans="1:13">
      <c r="A9" s="46"/>
      <c r="B9" s="1"/>
      <c r="C9" s="5"/>
      <c r="D9" s="2"/>
      <c r="E9" s="2"/>
      <c r="F9" s="2"/>
      <c r="G9" s="2"/>
      <c r="H9" s="2"/>
      <c r="I9" s="2"/>
      <c r="J9" s="2"/>
      <c r="K9" s="2"/>
      <c r="L9" s="2"/>
      <c r="M9" s="52"/>
    </row>
    <row r="10" spans="1:13" ht="24" customHeight="1">
      <c r="A10" s="46" t="s">
        <v>681</v>
      </c>
      <c r="B10" s="1"/>
      <c r="C10" s="5"/>
      <c r="D10" s="2"/>
      <c r="E10" s="2"/>
      <c r="F10" s="2"/>
      <c r="G10" s="2"/>
      <c r="H10" s="2"/>
      <c r="I10" s="2"/>
      <c r="J10" s="2"/>
      <c r="K10" s="2"/>
      <c r="L10" s="2"/>
      <c r="M10" s="52"/>
    </row>
    <row r="11" spans="1:13" ht="24" customHeight="1">
      <c r="A11" s="46"/>
      <c r="B11" s="1" t="s">
        <v>608</v>
      </c>
      <c r="C11" s="5"/>
      <c r="D11" s="2">
        <f>'Fund Cover Sheets'!F140</f>
        <v>648923.69999999995</v>
      </c>
      <c r="E11" s="2"/>
      <c r="F11" s="2">
        <f>'Fund Cover Sheets'!G130</f>
        <v>813861</v>
      </c>
      <c r="G11" s="2"/>
      <c r="H11" s="2">
        <f>'Fund Cover Sheets'!G136</f>
        <v>1117462</v>
      </c>
      <c r="I11" s="2"/>
      <c r="J11" s="2">
        <f t="shared" ref="J11:J18" si="0">F11-H11</f>
        <v>-303601</v>
      </c>
      <c r="K11" s="2"/>
      <c r="L11" s="2">
        <f t="shared" ref="L11:L20" si="1">D11+J11</f>
        <v>345322.69999999995</v>
      </c>
      <c r="M11" s="52"/>
    </row>
    <row r="12" spans="1:13" ht="24" customHeight="1">
      <c r="A12" s="1"/>
      <c r="B12" s="1" t="s">
        <v>682</v>
      </c>
      <c r="C12" s="5"/>
      <c r="D12" s="2">
        <f>'Fund Cover Sheets'!F469</f>
        <v>369462</v>
      </c>
      <c r="E12" s="2"/>
      <c r="F12" s="2">
        <f>'Fund Cover Sheets'!G458</f>
        <v>2187300</v>
      </c>
      <c r="G12" s="2"/>
      <c r="H12" s="2">
        <f>'Fund Cover Sheets'!G465</f>
        <v>2556762</v>
      </c>
      <c r="I12" s="2"/>
      <c r="J12" s="2">
        <f t="shared" si="0"/>
        <v>-369462</v>
      </c>
      <c r="K12" s="2"/>
      <c r="L12" s="2">
        <f t="shared" si="1"/>
        <v>0</v>
      </c>
      <c r="M12" s="52"/>
    </row>
    <row r="13" spans="1:13" ht="24" customHeight="1">
      <c r="A13" s="1"/>
      <c r="B13" s="1" t="s">
        <v>513</v>
      </c>
      <c r="C13" s="5"/>
      <c r="D13" s="2">
        <f>'Fund Cover Sheets'!F425</f>
        <v>245673</v>
      </c>
      <c r="E13" s="2"/>
      <c r="F13" s="2">
        <f>'Fund Cover Sheets'!G416</f>
        <v>33858</v>
      </c>
      <c r="G13" s="2"/>
      <c r="H13" s="2">
        <f>'Fund Cover Sheets'!G421</f>
        <v>240287</v>
      </c>
      <c r="I13" s="2"/>
      <c r="J13" s="2">
        <f t="shared" si="0"/>
        <v>-206429</v>
      </c>
      <c r="K13" s="2"/>
      <c r="L13" s="2">
        <f t="shared" si="1"/>
        <v>39244</v>
      </c>
      <c r="M13" s="52"/>
    </row>
    <row r="14" spans="1:13" ht="24" customHeight="1">
      <c r="A14" s="1"/>
      <c r="B14" s="1" t="s">
        <v>438</v>
      </c>
      <c r="C14" s="5"/>
      <c r="D14" s="2">
        <f>'Fund Cover Sheets'!F592</f>
        <v>-1141344</v>
      </c>
      <c r="E14" s="7"/>
      <c r="F14" s="2">
        <f>'Fund Cover Sheets'!G583</f>
        <v>153965</v>
      </c>
      <c r="G14" s="7"/>
      <c r="H14" s="2">
        <f>'Fund Cover Sheets'!G588</f>
        <v>222486</v>
      </c>
      <c r="I14" s="7"/>
      <c r="J14" s="2">
        <f t="shared" si="0"/>
        <v>-68521</v>
      </c>
      <c r="K14" s="7"/>
      <c r="L14" s="2">
        <f t="shared" si="1"/>
        <v>-1209865</v>
      </c>
      <c r="M14" s="52"/>
    </row>
    <row r="15" spans="1:13" ht="24" customHeight="1">
      <c r="A15" s="1"/>
      <c r="B15" s="1" t="s">
        <v>440</v>
      </c>
      <c r="C15" s="5"/>
      <c r="D15" s="2">
        <f>'Fund Cover Sheets'!F630</f>
        <v>-1242840</v>
      </c>
      <c r="E15" s="57"/>
      <c r="F15" s="2">
        <f>'Fund Cover Sheets'!G620</f>
        <v>76000</v>
      </c>
      <c r="G15" s="57"/>
      <c r="H15" s="2">
        <f>'Fund Cover Sheets'!G626</f>
        <v>306052</v>
      </c>
      <c r="I15" s="57"/>
      <c r="J15" s="2">
        <f t="shared" si="0"/>
        <v>-230052</v>
      </c>
      <c r="K15" s="57"/>
      <c r="L15" s="2">
        <f t="shared" si="1"/>
        <v>-1472892</v>
      </c>
      <c r="M15" s="52"/>
    </row>
    <row r="16" spans="1:13" ht="24" customHeight="1">
      <c r="A16" s="1"/>
      <c r="B16" s="1" t="s">
        <v>1170</v>
      </c>
      <c r="C16" s="5"/>
      <c r="D16" s="2">
        <f>'Fund Cover Sheets'!F664</f>
        <v>-68565</v>
      </c>
      <c r="E16" s="57"/>
      <c r="F16" s="2">
        <f>'Fund Cover Sheets'!G656</f>
        <v>25000</v>
      </c>
      <c r="G16" s="57"/>
      <c r="H16" s="2">
        <f>'Fund Cover Sheets'!G660</f>
        <v>22500</v>
      </c>
      <c r="I16" s="57"/>
      <c r="J16" s="2">
        <f t="shared" si="0"/>
        <v>2500</v>
      </c>
      <c r="K16" s="57"/>
      <c r="L16" s="2">
        <f t="shared" si="1"/>
        <v>-66065</v>
      </c>
      <c r="M16" s="52"/>
    </row>
    <row r="17" spans="1:13" ht="24" customHeight="1">
      <c r="A17" s="1"/>
      <c r="B17" s="1" t="s">
        <v>683</v>
      </c>
      <c r="C17" s="5"/>
      <c r="D17" s="2">
        <f>'Fund Cover Sheets'!F66</f>
        <v>5678</v>
      </c>
      <c r="E17" s="2"/>
      <c r="F17" s="2">
        <f>'Fund Cover Sheets'!G58</f>
        <v>16034</v>
      </c>
      <c r="G17" s="2"/>
      <c r="H17" s="2">
        <f>'Fund Cover Sheets'!G62</f>
        <v>37326</v>
      </c>
      <c r="I17" s="2"/>
      <c r="J17" s="2">
        <f t="shared" si="0"/>
        <v>-21292</v>
      </c>
      <c r="K17" s="2"/>
      <c r="L17" s="2">
        <f t="shared" si="1"/>
        <v>-15614</v>
      </c>
      <c r="M17" s="52"/>
    </row>
    <row r="18" spans="1:13" ht="24" customHeight="1">
      <c r="A18" s="1"/>
      <c r="B18" s="1" t="s">
        <v>684</v>
      </c>
      <c r="C18" s="5"/>
      <c r="D18" s="2">
        <f>'Fund Cover Sheets'!F101</f>
        <v>-18667</v>
      </c>
      <c r="E18" s="7"/>
      <c r="F18" s="2">
        <f>'Fund Cover Sheets'!G93</f>
        <v>20363</v>
      </c>
      <c r="G18" s="7"/>
      <c r="H18" s="2">
        <f>'Fund Cover Sheets'!G97</f>
        <v>20326</v>
      </c>
      <c r="I18" s="7"/>
      <c r="J18" s="2">
        <f t="shared" si="0"/>
        <v>37</v>
      </c>
      <c r="K18" s="7"/>
      <c r="L18" s="2">
        <f t="shared" si="1"/>
        <v>-18630</v>
      </c>
      <c r="M18" s="52"/>
    </row>
    <row r="19" spans="1:13">
      <c r="A19" s="1"/>
      <c r="B19" s="1"/>
      <c r="C19" s="5"/>
      <c r="D19" s="2"/>
      <c r="E19" s="2"/>
      <c r="F19" s="2"/>
      <c r="G19" s="2"/>
      <c r="H19" s="2"/>
      <c r="I19" s="2"/>
      <c r="J19" s="2"/>
      <c r="K19" s="2"/>
      <c r="L19" s="2"/>
      <c r="M19" s="52"/>
    </row>
    <row r="20" spans="1:13" ht="24" customHeight="1">
      <c r="A20" s="46" t="s">
        <v>685</v>
      </c>
      <c r="B20" s="1"/>
      <c r="C20" s="5"/>
      <c r="D20" s="2">
        <f>'Fund Cover Sheets'!F292</f>
        <v>0</v>
      </c>
      <c r="E20" s="2"/>
      <c r="F20" s="2">
        <f>'Fund Cover Sheets'!G283</f>
        <v>323225</v>
      </c>
      <c r="G20" s="2"/>
      <c r="H20" s="2">
        <f>'Fund Cover Sheets'!G288</f>
        <v>323225</v>
      </c>
      <c r="I20" s="2"/>
      <c r="J20" s="2">
        <f>F20-H20</f>
        <v>0</v>
      </c>
      <c r="K20" s="2"/>
      <c r="L20" s="2">
        <f t="shared" si="1"/>
        <v>0</v>
      </c>
      <c r="M20" s="52"/>
    </row>
    <row r="21" spans="1:13">
      <c r="A21" s="1"/>
      <c r="B21" s="1"/>
      <c r="C21" s="5"/>
      <c r="D21" s="2"/>
      <c r="E21" s="57"/>
      <c r="F21" s="2"/>
      <c r="G21" s="57"/>
      <c r="H21" s="57"/>
      <c r="I21" s="57"/>
      <c r="J21" s="2"/>
      <c r="K21" s="57"/>
      <c r="L21" s="2"/>
      <c r="M21" s="52"/>
    </row>
    <row r="22" spans="1:13" ht="24" customHeight="1">
      <c r="A22" s="46" t="s">
        <v>686</v>
      </c>
      <c r="B22" s="1"/>
      <c r="C22" s="5"/>
      <c r="D22" s="2"/>
      <c r="E22" s="2"/>
      <c r="F22" s="2"/>
      <c r="G22" s="2"/>
      <c r="H22" s="2"/>
      <c r="I22" s="2"/>
      <c r="J22" s="2"/>
      <c r="K22" s="2"/>
      <c r="L22" s="2"/>
      <c r="M22" s="52"/>
    </row>
    <row r="23" spans="1:13" ht="24" customHeight="1">
      <c r="A23" s="1"/>
      <c r="B23" s="1" t="s">
        <v>806</v>
      </c>
      <c r="C23" s="5"/>
      <c r="D23" s="2">
        <f>'Fund Cover Sheets'!F257</f>
        <v>467984</v>
      </c>
      <c r="E23" s="2"/>
      <c r="F23" s="2">
        <f>'Fund Cover Sheets'!G219</f>
        <v>448823</v>
      </c>
      <c r="G23" s="2"/>
      <c r="H23" s="2">
        <f>'Fund Cover Sheets'!G246</f>
        <v>651794</v>
      </c>
      <c r="I23" s="2"/>
      <c r="J23" s="2">
        <f>F23-H23</f>
        <v>-202971</v>
      </c>
      <c r="K23" s="2"/>
      <c r="L23" s="2">
        <f>D23+J23</f>
        <v>265013</v>
      </c>
      <c r="M23" s="52"/>
    </row>
    <row r="24" spans="1:13" ht="24" customHeight="1">
      <c r="A24" s="1"/>
      <c r="B24" s="1" t="s">
        <v>688</v>
      </c>
      <c r="C24" s="5"/>
      <c r="D24" s="2">
        <f>'Fund Cover Sheets'!F184</f>
        <v>371437</v>
      </c>
      <c r="E24" s="2"/>
      <c r="F24" s="2">
        <f>'Fund Cover Sheets'!G172</f>
        <v>1335670</v>
      </c>
      <c r="G24" s="2"/>
      <c r="H24" s="2">
        <f>'Fund Cover Sheets'!G180</f>
        <v>1628147</v>
      </c>
      <c r="I24" s="2"/>
      <c r="J24" s="2">
        <f>F24-H24</f>
        <v>-292477</v>
      </c>
      <c r="K24" s="2"/>
      <c r="L24" s="2">
        <f>D24+J24</f>
        <v>78960</v>
      </c>
      <c r="M24" s="52"/>
    </row>
    <row r="25" spans="1:13">
      <c r="A25" s="1"/>
      <c r="B25" s="1"/>
      <c r="C25" s="5"/>
      <c r="D25" s="2"/>
      <c r="E25" s="2"/>
      <c r="F25" s="2"/>
      <c r="G25" s="2"/>
      <c r="H25" s="2"/>
      <c r="I25" s="2"/>
      <c r="J25" s="2"/>
      <c r="K25" s="2"/>
      <c r="L25" s="2"/>
      <c r="M25" s="52"/>
    </row>
    <row r="26" spans="1:13" ht="24" customHeight="1">
      <c r="A26" s="46" t="s">
        <v>735</v>
      </c>
      <c r="B26" s="1"/>
      <c r="C26" s="5"/>
      <c r="D26" s="2"/>
      <c r="E26" s="2"/>
      <c r="F26" s="2"/>
      <c r="G26" s="2"/>
      <c r="H26" s="2"/>
      <c r="I26" s="2"/>
      <c r="J26" s="2"/>
      <c r="K26" s="2"/>
      <c r="L26" s="2"/>
      <c r="M26" s="52"/>
    </row>
    <row r="27" spans="1:13" ht="24" customHeight="1">
      <c r="A27" s="1"/>
      <c r="B27" s="1" t="s">
        <v>511</v>
      </c>
      <c r="C27" s="5"/>
      <c r="D27" s="2">
        <f>'Fund Cover Sheets'!F336</f>
        <v>3003158</v>
      </c>
      <c r="E27" s="2"/>
      <c r="F27" s="2">
        <f>'Fund Cover Sheets'!G322</f>
        <v>4652087</v>
      </c>
      <c r="G27" s="2"/>
      <c r="H27" s="2">
        <f>'Fund Cover Sheets'!G332</f>
        <v>5828132</v>
      </c>
      <c r="I27" s="2"/>
      <c r="J27" s="2">
        <f>F27-H27</f>
        <v>-1176045</v>
      </c>
      <c r="K27" s="2"/>
      <c r="L27" s="2">
        <f>D27+J27</f>
        <v>1827113</v>
      </c>
      <c r="M27" s="52"/>
    </row>
    <row r="28" spans="1:13" ht="24" customHeight="1">
      <c r="A28" s="1"/>
      <c r="B28" s="1" t="s">
        <v>512</v>
      </c>
      <c r="C28" s="5"/>
      <c r="D28" s="2">
        <f>'Fund Cover Sheets'!F382</f>
        <v>1075504</v>
      </c>
      <c r="E28" s="2"/>
      <c r="F28" s="2">
        <f>'Fund Cover Sheets'!G367</f>
        <v>1817867</v>
      </c>
      <c r="G28" s="2"/>
      <c r="H28" s="2">
        <f>'Fund Cover Sheets'!G378</f>
        <v>2286552</v>
      </c>
      <c r="I28" s="2"/>
      <c r="J28" s="2">
        <f>F28-H28</f>
        <v>-468685</v>
      </c>
      <c r="K28" s="2"/>
      <c r="L28" s="2">
        <f>D28+J28</f>
        <v>606819</v>
      </c>
      <c r="M28" s="52"/>
    </row>
    <row r="29" spans="1:13" ht="30" customHeight="1">
      <c r="A29" s="1"/>
      <c r="B29" s="1"/>
      <c r="C29" s="5"/>
      <c r="D29" s="2"/>
      <c r="E29" s="2"/>
      <c r="F29" s="2"/>
      <c r="G29" s="2"/>
      <c r="H29" s="2"/>
      <c r="I29" s="2"/>
      <c r="J29" s="2"/>
      <c r="K29" s="2"/>
      <c r="L29" s="2"/>
      <c r="M29" s="52"/>
    </row>
    <row r="30" spans="1:13" ht="24" customHeight="1">
      <c r="A30" s="46" t="s">
        <v>690</v>
      </c>
      <c r="B30" s="1"/>
      <c r="C30" s="5"/>
      <c r="D30" s="2"/>
      <c r="E30" s="2"/>
      <c r="F30" s="2"/>
      <c r="G30" s="2"/>
      <c r="H30" s="2"/>
      <c r="I30" s="2"/>
      <c r="J30" s="2"/>
      <c r="K30" s="2"/>
      <c r="L30" s="2"/>
      <c r="M30" s="52"/>
    </row>
    <row r="31" spans="1:13" ht="24" customHeight="1">
      <c r="A31" s="46"/>
      <c r="B31" s="1" t="s">
        <v>505</v>
      </c>
      <c r="C31" s="5"/>
      <c r="D31" s="2">
        <f>'Fund Cover Sheets'!F514</f>
        <v>574688</v>
      </c>
      <c r="E31" s="2"/>
      <c r="F31" s="2">
        <f>'Fund Cover Sheets'!G502</f>
        <v>1647343</v>
      </c>
      <c r="G31" s="2"/>
      <c r="H31" s="2">
        <f>'Fund Cover Sheets'!G510</f>
        <v>1664378</v>
      </c>
      <c r="I31" s="2"/>
      <c r="J31" s="2">
        <f>F31-H31</f>
        <v>-17035</v>
      </c>
      <c r="K31" s="2"/>
      <c r="L31" s="2">
        <f>D31+J31</f>
        <v>557653</v>
      </c>
      <c r="M31" s="52"/>
    </row>
    <row r="32" spans="1:13" ht="24" customHeight="1">
      <c r="A32" s="46"/>
      <c r="B32" s="1" t="s">
        <v>691</v>
      </c>
      <c r="C32" s="5"/>
      <c r="D32" s="2">
        <f>'Fund Cover Sheets'!F555</f>
        <v>129485</v>
      </c>
      <c r="E32" s="2"/>
      <c r="F32" s="2">
        <f>'Fund Cover Sheets'!G545</f>
        <v>50500</v>
      </c>
      <c r="G32" s="2"/>
      <c r="H32" s="2">
        <f>'Fund Cover Sheets'!G551</f>
        <v>75500</v>
      </c>
      <c r="I32" s="2"/>
      <c r="J32" s="2">
        <f>F32-H32</f>
        <v>-25000</v>
      </c>
      <c r="K32" s="2"/>
      <c r="L32" s="2">
        <f>D32+J32</f>
        <v>104485</v>
      </c>
      <c r="M32" s="52"/>
    </row>
    <row r="33" spans="1:13" ht="24" customHeight="1">
      <c r="A33" s="46"/>
      <c r="B33" s="1"/>
      <c r="C33" s="5"/>
      <c r="D33" s="2"/>
      <c r="E33" s="2"/>
      <c r="F33" s="2"/>
      <c r="G33" s="2"/>
      <c r="H33" s="2"/>
      <c r="I33" s="2"/>
      <c r="J33" s="2"/>
      <c r="K33" s="2"/>
      <c r="L33" s="2"/>
      <c r="M33" s="52"/>
    </row>
    <row r="34" spans="1:13" ht="15" customHeight="1" thickBot="1">
      <c r="A34" s="1"/>
      <c r="B34" s="58" t="s">
        <v>733</v>
      </c>
      <c r="C34" s="59"/>
      <c r="D34" s="60">
        <f>SUM(D8:D33)</f>
        <v>11707735.699999999</v>
      </c>
      <c r="E34" s="60"/>
      <c r="F34" s="60">
        <f>SUM(F8:F33)</f>
        <v>30535382</v>
      </c>
      <c r="G34" s="60"/>
      <c r="H34" s="60">
        <f>SUM(H8:H33)</f>
        <v>33879561</v>
      </c>
      <c r="I34" s="60"/>
      <c r="J34" s="60">
        <f>SUM(J8:J33)</f>
        <v>-3344179</v>
      </c>
      <c r="K34" s="60"/>
      <c r="L34" s="60">
        <f>SUM(L8:L33)</f>
        <v>8363556.7000000002</v>
      </c>
      <c r="M34" s="52"/>
    </row>
    <row r="35" spans="1:13" ht="24" customHeight="1" thickTop="1">
      <c r="A35" s="1"/>
      <c r="B35" s="1"/>
      <c r="C35" s="49"/>
      <c r="D35" s="2"/>
      <c r="E35" s="2"/>
      <c r="F35" s="2"/>
      <c r="G35" s="2"/>
      <c r="H35" s="2"/>
      <c r="I35" s="2"/>
      <c r="J35" s="2"/>
      <c r="K35" s="2"/>
      <c r="L35" s="2"/>
      <c r="M35" s="52"/>
    </row>
    <row r="36" spans="1:13" ht="15" customHeight="1">
      <c r="A36" s="67" t="s">
        <v>736</v>
      </c>
      <c r="B36" s="68" t="s">
        <v>818</v>
      </c>
      <c r="C36" s="5"/>
      <c r="D36" s="2"/>
      <c r="E36" s="2"/>
      <c r="F36" s="2"/>
      <c r="G36" s="2"/>
      <c r="H36" s="2"/>
      <c r="I36" s="2"/>
      <c r="J36" s="2"/>
      <c r="K36" s="2"/>
      <c r="L36" s="2"/>
      <c r="M36" s="52"/>
    </row>
    <row r="37" spans="1:13" ht="15" customHeight="1">
      <c r="M37" s="2"/>
    </row>
    <row r="38" spans="1:13" ht="12" customHeight="1">
      <c r="A38" s="1"/>
      <c r="B38" s="1"/>
      <c r="C38" s="49"/>
      <c r="D38" s="2"/>
      <c r="E38" s="2"/>
      <c r="F38" s="2"/>
      <c r="G38" s="2"/>
      <c r="H38" s="2"/>
      <c r="I38" s="2"/>
      <c r="J38" s="2"/>
      <c r="K38" s="2"/>
      <c r="L38" s="2"/>
      <c r="M38" s="52"/>
    </row>
    <row r="39" spans="1:13" ht="12" customHeight="1">
      <c r="A39" s="1"/>
      <c r="B39" s="1"/>
      <c r="C39" s="49"/>
      <c r="D39" s="2"/>
      <c r="E39" s="2"/>
      <c r="F39" s="2"/>
      <c r="G39" s="2"/>
      <c r="H39" s="2"/>
      <c r="I39" s="2"/>
      <c r="J39" s="2"/>
      <c r="K39" s="2"/>
      <c r="L39" s="2"/>
      <c r="M39" s="52"/>
    </row>
    <row r="40" spans="1:13">
      <c r="A40" s="1"/>
      <c r="B40" s="8"/>
      <c r="C40" s="76"/>
      <c r="D40" s="76"/>
      <c r="E40" s="76"/>
      <c r="F40" s="76"/>
      <c r="G40" s="76"/>
      <c r="H40" s="76"/>
      <c r="I40" s="76"/>
      <c r="J40" s="76"/>
      <c r="K40" s="76"/>
      <c r="L40" s="8"/>
      <c r="M40" s="77"/>
    </row>
    <row r="41" spans="1:13">
      <c r="A41" s="1"/>
      <c r="B41" s="1"/>
      <c r="C41" s="49"/>
      <c r="D41" s="49"/>
      <c r="E41" s="49"/>
      <c r="F41" s="49"/>
      <c r="G41" s="49"/>
      <c r="H41" s="49"/>
      <c r="I41" s="49"/>
      <c r="J41" s="49"/>
      <c r="K41" s="49"/>
      <c r="L41" s="1"/>
    </row>
    <row r="42" spans="1:13">
      <c r="C42" s="61"/>
      <c r="D42" s="61"/>
      <c r="E42" s="61"/>
      <c r="F42" s="61"/>
      <c r="G42" s="61"/>
      <c r="H42" s="61"/>
      <c r="I42" s="61"/>
      <c r="J42" s="61"/>
      <c r="K42" s="61"/>
    </row>
    <row r="43" spans="1:13">
      <c r="C43" s="61"/>
      <c r="D43" s="61"/>
      <c r="E43" s="61"/>
      <c r="F43" s="61"/>
      <c r="G43" s="61"/>
      <c r="H43" s="61"/>
      <c r="I43" s="61"/>
      <c r="J43" s="61"/>
      <c r="K43" s="61"/>
    </row>
    <row r="44" spans="1:13">
      <c r="C44" s="61"/>
      <c r="D44" s="61"/>
      <c r="E44" s="61"/>
      <c r="F44" s="61"/>
      <c r="G44" s="61"/>
      <c r="H44" s="61"/>
      <c r="I44" s="61"/>
      <c r="J44" s="61"/>
      <c r="K44" s="61"/>
    </row>
    <row r="45" spans="1:13">
      <c r="C45" s="61"/>
      <c r="D45" s="61"/>
      <c r="E45" s="61"/>
      <c r="F45" s="61"/>
      <c r="G45" s="61"/>
      <c r="H45" s="61"/>
      <c r="I45" s="61"/>
      <c r="J45" s="61"/>
      <c r="K45" s="61"/>
    </row>
    <row r="46" spans="1:13">
      <c r="C46" s="61"/>
      <c r="D46" s="61"/>
      <c r="E46" s="61"/>
      <c r="F46" s="61"/>
      <c r="G46" s="61"/>
      <c r="H46" s="61"/>
      <c r="I46" s="61"/>
      <c r="J46" s="61"/>
      <c r="K46" s="61"/>
    </row>
    <row r="47" spans="1:13">
      <c r="C47" s="61"/>
      <c r="D47" s="61"/>
      <c r="E47" s="61"/>
      <c r="F47" s="61"/>
      <c r="G47" s="61"/>
      <c r="H47" s="61"/>
      <c r="I47" s="61"/>
      <c r="J47" s="61"/>
      <c r="K47" s="61"/>
    </row>
    <row r="48" spans="1:13">
      <c r="C48" s="61"/>
      <c r="D48" s="61"/>
      <c r="E48" s="61"/>
      <c r="F48" s="61"/>
      <c r="G48" s="61"/>
      <c r="H48" s="61"/>
      <c r="I48" s="61"/>
      <c r="J48" s="61"/>
      <c r="K48" s="61"/>
    </row>
    <row r="49" spans="3:11">
      <c r="C49" s="61"/>
      <c r="D49" s="61"/>
      <c r="E49" s="61"/>
      <c r="F49" s="61"/>
      <c r="G49" s="61"/>
      <c r="H49" s="61"/>
      <c r="I49" s="61"/>
      <c r="J49" s="61"/>
      <c r="K49" s="61"/>
    </row>
    <row r="50" spans="3:11">
      <c r="C50" s="61"/>
      <c r="D50" s="61"/>
      <c r="E50" s="61"/>
      <c r="F50" s="61"/>
      <c r="G50" s="61"/>
      <c r="H50" s="61"/>
      <c r="I50" s="61"/>
      <c r="J50" s="61"/>
      <c r="K50" s="61"/>
    </row>
    <row r="51" spans="3:11">
      <c r="C51" s="61"/>
      <c r="D51" s="61"/>
      <c r="E51" s="61"/>
      <c r="F51" s="61"/>
      <c r="G51" s="61"/>
      <c r="H51" s="61"/>
      <c r="I51" s="61"/>
      <c r="J51" s="61"/>
      <c r="K51" s="61"/>
    </row>
    <row r="52" spans="3:11">
      <c r="C52" s="61"/>
      <c r="D52" s="61"/>
      <c r="E52" s="61"/>
      <c r="F52" s="61"/>
      <c r="G52" s="61"/>
      <c r="H52" s="61"/>
      <c r="I52" s="61"/>
      <c r="J52" s="61"/>
      <c r="K52" s="61"/>
    </row>
    <row r="53" spans="3:11">
      <c r="C53" s="61"/>
      <c r="D53" s="61"/>
      <c r="E53" s="61"/>
      <c r="F53" s="61"/>
      <c r="G53" s="61"/>
      <c r="H53" s="61"/>
      <c r="I53" s="61"/>
      <c r="J53" s="61"/>
      <c r="K53" s="61"/>
    </row>
    <row r="54" spans="3:11">
      <c r="C54" s="61"/>
      <c r="D54" s="61"/>
      <c r="E54" s="61"/>
      <c r="F54" s="61"/>
      <c r="G54" s="61"/>
      <c r="H54" s="61"/>
      <c r="I54" s="61"/>
      <c r="J54" s="61"/>
      <c r="K54" s="61"/>
    </row>
    <row r="55" spans="3:11">
      <c r="C55" s="61"/>
      <c r="D55" s="61"/>
      <c r="E55" s="61"/>
      <c r="F55" s="61"/>
      <c r="G55" s="61"/>
      <c r="H55" s="61"/>
      <c r="I55" s="61"/>
      <c r="J55" s="61"/>
      <c r="K55" s="61"/>
    </row>
    <row r="56" spans="3:11">
      <c r="C56" s="61"/>
      <c r="D56" s="61"/>
      <c r="E56" s="61"/>
      <c r="F56" s="61"/>
      <c r="G56" s="61"/>
      <c r="H56" s="61"/>
      <c r="I56" s="61"/>
      <c r="J56" s="61"/>
      <c r="K56" s="61"/>
    </row>
    <row r="57" spans="3:11">
      <c r="C57" s="61"/>
      <c r="D57" s="61"/>
      <c r="E57" s="61"/>
      <c r="F57" s="61"/>
      <c r="G57" s="61"/>
      <c r="H57" s="61"/>
      <c r="I57" s="61"/>
      <c r="J57" s="61"/>
      <c r="K57" s="61"/>
    </row>
    <row r="58" spans="3:11">
      <c r="C58" s="61"/>
      <c r="D58" s="61"/>
      <c r="E58" s="61"/>
      <c r="F58" s="61"/>
      <c r="G58" s="61"/>
      <c r="H58" s="61"/>
      <c r="I58" s="61"/>
      <c r="J58" s="61"/>
      <c r="K58" s="61"/>
    </row>
    <row r="59" spans="3:11">
      <c r="C59" s="61"/>
      <c r="D59" s="61"/>
      <c r="E59" s="61"/>
      <c r="F59" s="61"/>
      <c r="G59" s="61"/>
      <c r="H59" s="61"/>
      <c r="I59" s="61"/>
      <c r="J59" s="61"/>
      <c r="K59" s="61"/>
    </row>
    <row r="60" spans="3:11">
      <c r="C60" s="61"/>
      <c r="D60" s="61"/>
      <c r="E60" s="61"/>
      <c r="F60" s="61"/>
      <c r="G60" s="61"/>
      <c r="H60" s="61"/>
      <c r="I60" s="61"/>
      <c r="J60" s="61"/>
      <c r="K60" s="61"/>
    </row>
    <row r="393" spans="14:18">
      <c r="N393" s="9">
        <v>6000</v>
      </c>
      <c r="O393" s="9">
        <v>6000</v>
      </c>
      <c r="P393" s="9">
        <v>6000</v>
      </c>
      <c r="Q393" s="9">
        <v>6000</v>
      </c>
    </row>
    <row r="395" spans="14:18">
      <c r="R395" s="9" t="s">
        <v>1348</v>
      </c>
    </row>
  </sheetData>
  <mergeCells count="3">
    <mergeCell ref="B1:L1"/>
    <mergeCell ref="B2:L2"/>
    <mergeCell ref="B3:L3"/>
  </mergeCells>
  <printOptions horizontalCentered="1"/>
  <pageMargins left="0" right="0.1" top="0.5" bottom="0" header="0" footer="0"/>
  <pageSetup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767"/>
  <sheetViews>
    <sheetView zoomScale="85" zoomScaleNormal="85" zoomScaleSheetLayoutView="75" workbookViewId="0">
      <selection activeCell="O14" sqref="O14"/>
    </sheetView>
  </sheetViews>
  <sheetFormatPr defaultColWidth="9.109375" defaultRowHeight="13.2"/>
  <cols>
    <col min="1" max="1" width="3.6640625" customWidth="1"/>
    <col min="2" max="2" width="32.6640625" customWidth="1"/>
    <col min="3" max="11" width="12.6640625" style="18" customWidth="1"/>
  </cols>
  <sheetData>
    <row r="1" spans="1:11" ht="18.75" customHeight="1">
      <c r="A1" s="9"/>
      <c r="B1" s="406" t="s">
        <v>668</v>
      </c>
      <c r="C1" s="406"/>
      <c r="D1" s="406"/>
      <c r="E1" s="406"/>
      <c r="F1" s="406"/>
      <c r="G1" s="406"/>
      <c r="H1" s="406"/>
      <c r="I1" s="406"/>
      <c r="J1" s="406"/>
      <c r="K1" s="406"/>
    </row>
    <row r="2" spans="1:11" ht="18">
      <c r="A2" s="9"/>
      <c r="B2" s="23"/>
      <c r="C2" s="33"/>
      <c r="D2" s="34"/>
      <c r="E2" s="34"/>
      <c r="F2" s="15"/>
      <c r="G2" s="15"/>
      <c r="H2" s="15"/>
      <c r="I2" s="15"/>
      <c r="J2" s="15"/>
      <c r="K2" s="15"/>
    </row>
    <row r="3" spans="1:11" ht="15" customHeight="1">
      <c r="A3" s="9"/>
      <c r="B3" s="408" t="s">
        <v>963</v>
      </c>
      <c r="C3" s="408"/>
      <c r="D3" s="408"/>
      <c r="E3" s="408"/>
      <c r="F3" s="408"/>
      <c r="G3" s="408"/>
      <c r="H3" s="408"/>
      <c r="I3" s="408"/>
      <c r="J3" s="408"/>
      <c r="K3" s="408"/>
    </row>
    <row r="4" spans="1:11" ht="13.8">
      <c r="A4" s="9"/>
      <c r="B4" s="408"/>
      <c r="C4" s="408"/>
      <c r="D4" s="408"/>
      <c r="E4" s="408"/>
      <c r="F4" s="408"/>
      <c r="G4" s="408"/>
      <c r="H4" s="408"/>
      <c r="I4" s="408"/>
      <c r="J4" s="408"/>
      <c r="K4" s="408"/>
    </row>
    <row r="5" spans="1:11" ht="13.8">
      <c r="A5" s="9"/>
      <c r="B5" s="408"/>
      <c r="C5" s="408"/>
      <c r="D5" s="408"/>
      <c r="E5" s="408"/>
      <c r="F5" s="408"/>
      <c r="G5" s="408"/>
      <c r="H5" s="408"/>
      <c r="I5" s="408"/>
      <c r="J5" s="408"/>
      <c r="K5" s="408"/>
    </row>
    <row r="6" spans="1:11" ht="13.8">
      <c r="A6" s="9"/>
      <c r="B6" s="24"/>
      <c r="C6" s="35"/>
      <c r="D6" s="35"/>
      <c r="E6" s="35"/>
      <c r="F6" s="15"/>
      <c r="G6" s="15"/>
      <c r="H6" s="15"/>
      <c r="I6" s="15"/>
      <c r="J6" s="15"/>
      <c r="K6" s="15"/>
    </row>
    <row r="7" spans="1:11" ht="13.8">
      <c r="A7" s="9"/>
      <c r="B7" s="9"/>
      <c r="C7" s="43"/>
      <c r="D7" s="156"/>
      <c r="E7" s="43" t="s">
        <v>879</v>
      </c>
      <c r="F7" s="156"/>
      <c r="G7" s="43" t="s">
        <v>880</v>
      </c>
      <c r="H7" s="156"/>
      <c r="I7" s="156"/>
      <c r="J7" s="156"/>
      <c r="K7" s="156"/>
    </row>
    <row r="8" spans="1:11" ht="13.8">
      <c r="A8" s="9"/>
      <c r="B8" s="10"/>
      <c r="C8" s="43" t="s">
        <v>774</v>
      </c>
      <c r="D8" s="43" t="s">
        <v>848</v>
      </c>
      <c r="E8" s="43" t="s">
        <v>621</v>
      </c>
      <c r="F8" s="43" t="s">
        <v>879</v>
      </c>
      <c r="G8" s="157" t="str">
        <f>'Fund Cover Sheets'!$M$1</f>
        <v>Adopted</v>
      </c>
      <c r="H8" s="43" t="s">
        <v>881</v>
      </c>
      <c r="I8" s="43" t="s">
        <v>882</v>
      </c>
      <c r="J8" s="43" t="s">
        <v>883</v>
      </c>
      <c r="K8" s="43" t="s">
        <v>884</v>
      </c>
    </row>
    <row r="9" spans="1:11" ht="14.4" thickBot="1">
      <c r="A9" s="9"/>
      <c r="B9" s="25"/>
      <c r="C9" s="45" t="s">
        <v>1</v>
      </c>
      <c r="D9" s="45" t="s">
        <v>1</v>
      </c>
      <c r="E9" s="45" t="s">
        <v>590</v>
      </c>
      <c r="F9" s="45" t="s">
        <v>19</v>
      </c>
      <c r="G9" s="45" t="s">
        <v>590</v>
      </c>
      <c r="H9" s="45" t="s">
        <v>19</v>
      </c>
      <c r="I9" s="45" t="s">
        <v>19</v>
      </c>
      <c r="J9" s="45" t="s">
        <v>19</v>
      </c>
      <c r="K9" s="45" t="s">
        <v>19</v>
      </c>
    </row>
    <row r="10" spans="1:11" ht="13.8">
      <c r="A10" s="9"/>
      <c r="B10" s="9"/>
      <c r="C10" s="15"/>
      <c r="D10" s="15"/>
      <c r="E10" s="15"/>
      <c r="F10" s="15"/>
      <c r="G10" s="15"/>
      <c r="H10" s="15"/>
      <c r="I10" s="15"/>
      <c r="J10" s="15"/>
      <c r="K10" s="15"/>
    </row>
    <row r="11" spans="1:11" ht="13.8">
      <c r="A11" s="9"/>
      <c r="B11" s="21" t="s">
        <v>445</v>
      </c>
      <c r="C11" s="15"/>
      <c r="D11" s="15"/>
      <c r="E11" s="15"/>
      <c r="F11" s="15"/>
      <c r="G11" s="15"/>
      <c r="H11" s="15"/>
      <c r="I11" s="15"/>
      <c r="J11" s="15"/>
      <c r="K11" s="15"/>
    </row>
    <row r="12" spans="1:11" ht="20.100000000000001" customHeight="1">
      <c r="A12" s="9"/>
      <c r="B12" s="11" t="s">
        <v>633</v>
      </c>
      <c r="C12" s="2">
        <f>SUM('Budget Detail FY 2018-25'!L60:L65)</f>
        <v>518618</v>
      </c>
      <c r="D12" s="2">
        <f>SUM('Budget Detail FY 2018-25'!M60:M65)</f>
        <v>573048</v>
      </c>
      <c r="E12" s="2">
        <f>SUM('Budget Detail FY 2018-25'!N60:N65)</f>
        <v>600095</v>
      </c>
      <c r="F12" s="2">
        <f>SUM('Budget Detail FY 2018-25'!O60:O65)</f>
        <v>592100</v>
      </c>
      <c r="G12" s="2">
        <f>SUM('Budget Detail FY 2018-25'!P60:P65)</f>
        <v>611747</v>
      </c>
      <c r="H12" s="2">
        <f>SUM('Budget Detail FY 2018-25'!Q60:Q65)</f>
        <v>628254</v>
      </c>
      <c r="I12" s="2">
        <f>SUM('Budget Detail FY 2018-25'!R60:R65)</f>
        <v>645257</v>
      </c>
      <c r="J12" s="2">
        <f>SUM('Budget Detail FY 2018-25'!S60:S65)</f>
        <v>693070</v>
      </c>
      <c r="K12" s="2">
        <f>SUM('Budget Detail FY 2018-25'!T60:T65)</f>
        <v>711108</v>
      </c>
    </row>
    <row r="13" spans="1:11" ht="20.100000000000001" customHeight="1">
      <c r="A13" s="9"/>
      <c r="B13" s="11" t="s">
        <v>634</v>
      </c>
      <c r="C13" s="2">
        <f>SUM('Budget Detail FY 2018-25'!L66:L71)</f>
        <v>201497</v>
      </c>
      <c r="D13" s="2">
        <f>SUM('Budget Detail FY 2018-25'!M66:M71)</f>
        <v>216185</v>
      </c>
      <c r="E13" s="2">
        <f>SUM('Budget Detail FY 2018-25'!N66:N71)</f>
        <v>220528</v>
      </c>
      <c r="F13" s="2">
        <f>SUM('Budget Detail FY 2018-25'!O66:O71)</f>
        <v>221195</v>
      </c>
      <c r="G13" s="2">
        <f>SUM('Budget Detail FY 2018-25'!P66:P71)</f>
        <v>211572</v>
      </c>
      <c r="H13" s="2">
        <f>SUM('Budget Detail FY 2018-25'!Q66:Q71)</f>
        <v>223709</v>
      </c>
      <c r="I13" s="2">
        <f>SUM('Budget Detail FY 2018-25'!R66:R71)</f>
        <v>237527</v>
      </c>
      <c r="J13" s="2">
        <f>SUM('Budget Detail FY 2018-25'!S66:S71)</f>
        <v>252059</v>
      </c>
      <c r="K13" s="2">
        <f>SUM('Budget Detail FY 2018-25'!T66:T71)</f>
        <v>265927</v>
      </c>
    </row>
    <row r="14" spans="1:11" ht="20.100000000000001" customHeight="1">
      <c r="A14" s="9"/>
      <c r="B14" s="11" t="s">
        <v>635</v>
      </c>
      <c r="C14" s="2">
        <f>SUM('Budget Detail FY 2018-25'!L72:L86)</f>
        <v>131910</v>
      </c>
      <c r="D14" s="2">
        <f>SUM('Budget Detail FY 2018-25'!M72:M86)</f>
        <v>135229</v>
      </c>
      <c r="E14" s="2">
        <f>SUM('Budget Detail FY 2018-25'!N72:N86)</f>
        <v>134061</v>
      </c>
      <c r="F14" s="2">
        <f>SUM('Budget Detail FY 2018-25'!O72:O86)</f>
        <v>143032</v>
      </c>
      <c r="G14" s="2">
        <f>SUM('Budget Detail FY 2018-25'!P72:P86)</f>
        <v>150031</v>
      </c>
      <c r="H14" s="2">
        <f>SUM('Budget Detail FY 2018-25'!Q72:Q86)</f>
        <v>157938</v>
      </c>
      <c r="I14" s="2">
        <f>SUM('Budget Detail FY 2018-25'!R72:R86)</f>
        <v>165036</v>
      </c>
      <c r="J14" s="2">
        <f>SUM('Budget Detail FY 2018-25'!S72:S86)</f>
        <v>159234</v>
      </c>
      <c r="K14" s="2">
        <f>SUM('Budget Detail FY 2018-25'!T72:T86)</f>
        <v>165875</v>
      </c>
    </row>
    <row r="15" spans="1:11" ht="20.100000000000001" customHeight="1">
      <c r="A15" s="9"/>
      <c r="B15" s="26" t="s">
        <v>636</v>
      </c>
      <c r="C15" s="2">
        <f>SUM('Budget Detail FY 2018-25'!L87:L87)</f>
        <v>8832</v>
      </c>
      <c r="D15" s="2">
        <f>SUM('Budget Detail FY 2018-25'!M87:M87)</f>
        <v>10280</v>
      </c>
      <c r="E15" s="2">
        <f>SUM('Budget Detail FY 2018-25'!N87:N87)</f>
        <v>10000</v>
      </c>
      <c r="F15" s="2">
        <f>SUM('Budget Detail FY 2018-25'!O87:O87)</f>
        <v>10000</v>
      </c>
      <c r="G15" s="2">
        <f>SUM('Budget Detail FY 2018-25'!P87:P87)</f>
        <v>19000</v>
      </c>
      <c r="H15" s="2">
        <f>SUM('Budget Detail FY 2018-25'!Q87:Q87)</f>
        <v>10000</v>
      </c>
      <c r="I15" s="2">
        <f>SUM('Budget Detail FY 2018-25'!R87:R87)</f>
        <v>10000</v>
      </c>
      <c r="J15" s="2">
        <f>SUM('Budget Detail FY 2018-25'!S87:S87)</f>
        <v>10000</v>
      </c>
      <c r="K15" s="2">
        <f>SUM('Budget Detail FY 2018-25'!T87:T87)</f>
        <v>10000</v>
      </c>
    </row>
    <row r="16" spans="1:11" s="71" customFormat="1" ht="20.100000000000001" customHeight="1" thickBot="1">
      <c r="A16" s="69"/>
      <c r="B16" s="70" t="s">
        <v>669</v>
      </c>
      <c r="C16" s="48">
        <f>SUM(C12:C15)</f>
        <v>860857</v>
      </c>
      <c r="D16" s="48">
        <f t="shared" ref="D16:J16" si="0">SUM(D12:D15)</f>
        <v>934742</v>
      </c>
      <c r="E16" s="48">
        <f t="shared" si="0"/>
        <v>964684</v>
      </c>
      <c r="F16" s="48">
        <f>SUM(F12:F15)</f>
        <v>966327</v>
      </c>
      <c r="G16" s="48">
        <f t="shared" si="0"/>
        <v>992350</v>
      </c>
      <c r="H16" s="48">
        <f t="shared" si="0"/>
        <v>1019901</v>
      </c>
      <c r="I16" s="48">
        <f t="shared" si="0"/>
        <v>1057820</v>
      </c>
      <c r="J16" s="48">
        <f t="shared" si="0"/>
        <v>1114363</v>
      </c>
      <c r="K16" s="48">
        <f>SUM(K12:K15)</f>
        <v>1152910</v>
      </c>
    </row>
    <row r="17" spans="1:11" s="71" customFormat="1" ht="14.4" thickTop="1">
      <c r="A17" s="69"/>
      <c r="B17" s="12"/>
      <c r="C17" s="78"/>
      <c r="D17" s="78"/>
      <c r="E17" s="78"/>
      <c r="F17" s="78"/>
      <c r="G17" s="78"/>
      <c r="H17" s="78"/>
      <c r="I17" s="78"/>
      <c r="J17" s="78"/>
      <c r="K17" s="78"/>
    </row>
    <row r="18" spans="1:11" ht="13.8">
      <c r="A18" s="9"/>
      <c r="B18" s="11"/>
      <c r="C18" s="15"/>
      <c r="D18" s="15"/>
      <c r="E18" s="15"/>
      <c r="F18" s="15"/>
      <c r="G18" s="15"/>
      <c r="H18" s="15"/>
      <c r="I18" s="15"/>
      <c r="J18" s="15"/>
      <c r="K18" s="15"/>
    </row>
    <row r="19" spans="1:11" ht="13.8">
      <c r="A19" s="9"/>
      <c r="B19" s="9"/>
      <c r="C19" s="15"/>
      <c r="D19" s="15"/>
      <c r="E19" s="15"/>
      <c r="F19" s="15"/>
      <c r="G19" s="15"/>
      <c r="H19" s="15"/>
      <c r="I19" s="15"/>
      <c r="J19" s="15"/>
      <c r="K19" s="15"/>
    </row>
    <row r="20" spans="1:11" ht="13.8">
      <c r="A20" s="9"/>
      <c r="B20" s="9"/>
      <c r="C20" s="15"/>
      <c r="D20" s="15"/>
      <c r="E20" s="15"/>
      <c r="F20" s="15"/>
      <c r="G20" s="15"/>
      <c r="H20" s="15"/>
      <c r="I20" s="15"/>
      <c r="J20" s="15"/>
      <c r="K20" s="15"/>
    </row>
    <row r="21" spans="1:11" ht="13.8">
      <c r="A21" s="9"/>
      <c r="B21" s="9"/>
      <c r="C21" s="15"/>
      <c r="D21" s="15"/>
      <c r="E21" s="15"/>
      <c r="F21" s="15"/>
      <c r="G21" s="15"/>
      <c r="H21" s="15"/>
      <c r="I21" s="15"/>
      <c r="J21" s="15"/>
      <c r="K21" s="15"/>
    </row>
    <row r="22" spans="1:11" ht="13.8">
      <c r="A22" s="9"/>
      <c r="B22" s="9"/>
      <c r="C22" s="15"/>
      <c r="D22" s="15"/>
      <c r="E22" s="15"/>
      <c r="F22" s="15"/>
      <c r="G22" s="15"/>
      <c r="H22" s="15"/>
      <c r="I22" s="15"/>
      <c r="J22" s="15"/>
      <c r="K22" s="15"/>
    </row>
    <row r="23" spans="1:11" ht="13.8">
      <c r="A23" s="9"/>
      <c r="B23" s="9"/>
      <c r="C23" s="15"/>
      <c r="D23" s="15"/>
      <c r="E23" s="15"/>
      <c r="F23" s="15"/>
      <c r="G23" s="15"/>
      <c r="H23" s="15"/>
      <c r="I23" s="15"/>
      <c r="J23" s="15"/>
      <c r="K23" s="15"/>
    </row>
    <row r="24" spans="1:11" ht="13.8">
      <c r="A24" s="9"/>
      <c r="B24" s="9"/>
      <c r="C24" s="15"/>
      <c r="D24" s="15"/>
      <c r="E24" s="15"/>
      <c r="F24" s="15"/>
      <c r="G24" s="15"/>
      <c r="H24" s="15"/>
      <c r="I24" s="15"/>
      <c r="J24" s="15"/>
      <c r="K24" s="15"/>
    </row>
    <row r="25" spans="1:11" ht="13.8">
      <c r="A25" s="9"/>
      <c r="B25" s="9"/>
      <c r="C25" s="15"/>
      <c r="D25" s="15"/>
      <c r="E25" s="15"/>
      <c r="F25" s="15"/>
      <c r="G25" s="15"/>
      <c r="H25" s="15"/>
      <c r="I25" s="15"/>
      <c r="J25" s="15"/>
      <c r="K25" s="15"/>
    </row>
    <row r="26" spans="1:11" ht="13.8">
      <c r="A26" s="9"/>
      <c r="B26" s="9"/>
      <c r="C26" s="15"/>
      <c r="D26" s="15"/>
      <c r="E26" s="15"/>
      <c r="F26" s="15"/>
      <c r="G26" s="15"/>
      <c r="H26" s="15"/>
      <c r="I26" s="15"/>
      <c r="J26" s="15"/>
      <c r="K26" s="15"/>
    </row>
    <row r="27" spans="1:11" ht="13.8">
      <c r="A27" s="9"/>
      <c r="B27" s="9"/>
      <c r="C27" s="15"/>
      <c r="D27" s="15"/>
      <c r="E27" s="15"/>
      <c r="F27" s="15"/>
      <c r="G27" s="15"/>
      <c r="H27" s="15"/>
      <c r="I27" s="15"/>
      <c r="J27" s="15"/>
      <c r="K27" s="15"/>
    </row>
    <row r="28" spans="1:11" ht="13.8">
      <c r="A28" s="9"/>
      <c r="B28" s="9"/>
      <c r="C28" s="15"/>
      <c r="D28" s="15"/>
      <c r="E28" s="15"/>
      <c r="F28" s="15"/>
      <c r="G28" s="15"/>
      <c r="H28" s="15"/>
      <c r="I28" s="15"/>
      <c r="J28" s="15"/>
      <c r="K28" s="15"/>
    </row>
    <row r="29" spans="1:11" ht="13.8">
      <c r="A29" s="9"/>
      <c r="B29" s="9"/>
      <c r="C29" s="15"/>
      <c r="D29" s="15"/>
      <c r="E29" s="15"/>
      <c r="F29" s="15"/>
      <c r="G29" s="15"/>
      <c r="H29" s="15"/>
      <c r="I29" s="15"/>
      <c r="J29" s="15"/>
      <c r="K29" s="15"/>
    </row>
    <row r="30" spans="1:11" ht="13.8">
      <c r="A30" s="9"/>
      <c r="B30" s="9"/>
      <c r="C30" s="15"/>
      <c r="D30" s="15"/>
      <c r="E30" s="15"/>
      <c r="F30" s="15"/>
      <c r="G30" s="15"/>
      <c r="H30" s="15"/>
      <c r="I30" s="15"/>
      <c r="J30" s="15"/>
      <c r="K30" s="15"/>
    </row>
    <row r="31" spans="1:11" ht="13.8">
      <c r="A31" s="9"/>
      <c r="H31" s="15"/>
      <c r="I31" s="15"/>
      <c r="J31" s="15"/>
      <c r="K31" s="15"/>
    </row>
    <row r="32" spans="1:11" ht="17.399999999999999">
      <c r="A32" s="9"/>
      <c r="B32" s="404" t="s">
        <v>670</v>
      </c>
      <c r="C32" s="404"/>
      <c r="D32" s="404"/>
      <c r="E32" s="404"/>
      <c r="F32" s="404"/>
      <c r="G32" s="404"/>
      <c r="H32" s="404"/>
      <c r="I32" s="404"/>
      <c r="J32" s="404"/>
      <c r="K32" s="404"/>
    </row>
    <row r="33" spans="1:11" ht="13.8">
      <c r="A33" s="9"/>
      <c r="B33" s="9"/>
      <c r="C33" s="15"/>
      <c r="D33" s="15"/>
      <c r="E33" s="15"/>
      <c r="F33" s="15"/>
      <c r="G33" s="15"/>
      <c r="H33" s="15"/>
      <c r="I33" s="15"/>
      <c r="J33" s="15"/>
      <c r="K33" s="15"/>
    </row>
    <row r="34" spans="1:11" ht="15" customHeight="1">
      <c r="A34" s="9"/>
      <c r="B34" s="408" t="s">
        <v>964</v>
      </c>
      <c r="C34" s="408"/>
      <c r="D34" s="408"/>
      <c r="E34" s="408"/>
      <c r="F34" s="408"/>
      <c r="G34" s="408"/>
      <c r="H34" s="408"/>
      <c r="I34" s="408"/>
      <c r="J34" s="408"/>
      <c r="K34" s="408"/>
    </row>
    <row r="35" spans="1:11" ht="13.8">
      <c r="A35" s="9"/>
      <c r="B35" s="408"/>
      <c r="C35" s="408"/>
      <c r="D35" s="408"/>
      <c r="E35" s="408"/>
      <c r="F35" s="408"/>
      <c r="G35" s="408"/>
      <c r="H35" s="408"/>
      <c r="I35" s="408"/>
      <c r="J35" s="408"/>
      <c r="K35" s="408"/>
    </row>
    <row r="36" spans="1:11" ht="13.8">
      <c r="A36" s="9"/>
      <c r="B36" s="408"/>
      <c r="C36" s="408"/>
      <c r="D36" s="408"/>
      <c r="E36" s="408"/>
      <c r="F36" s="408"/>
      <c r="G36" s="408"/>
      <c r="H36" s="408"/>
      <c r="I36" s="408"/>
      <c r="J36" s="408"/>
      <c r="K36" s="408"/>
    </row>
    <row r="37" spans="1:11" ht="13.8">
      <c r="A37" s="9"/>
      <c r="B37" s="27"/>
      <c r="C37" s="36"/>
      <c r="D37" s="36"/>
      <c r="E37" s="36"/>
      <c r="F37" s="15"/>
      <c r="G37" s="15"/>
      <c r="H37" s="15"/>
      <c r="I37" s="15"/>
      <c r="J37" s="15"/>
      <c r="K37" s="15"/>
    </row>
    <row r="38" spans="1:11" ht="13.8">
      <c r="A38" s="9"/>
      <c r="B38" s="9"/>
      <c r="C38" s="43"/>
      <c r="D38" s="156"/>
      <c r="E38" s="43" t="s">
        <v>879</v>
      </c>
      <c r="F38" s="156"/>
      <c r="G38" s="43" t="s">
        <v>880</v>
      </c>
      <c r="H38" s="156"/>
      <c r="I38" s="156"/>
      <c r="J38" s="156"/>
      <c r="K38" s="156"/>
    </row>
    <row r="39" spans="1:11" ht="13.8">
      <c r="A39" s="9"/>
      <c r="B39" s="10"/>
      <c r="C39" s="43" t="s">
        <v>774</v>
      </c>
      <c r="D39" s="43" t="s">
        <v>848</v>
      </c>
      <c r="E39" s="43" t="s">
        <v>621</v>
      </c>
      <c r="F39" s="43" t="s">
        <v>879</v>
      </c>
      <c r="G39" s="157" t="str">
        <f>'Fund Cover Sheets'!$M$1</f>
        <v>Adopted</v>
      </c>
      <c r="H39" s="43" t="s">
        <v>881</v>
      </c>
      <c r="I39" s="43" t="s">
        <v>882</v>
      </c>
      <c r="J39" s="43" t="s">
        <v>883</v>
      </c>
      <c r="K39" s="43" t="s">
        <v>884</v>
      </c>
    </row>
    <row r="40" spans="1:11" ht="14.4" thickBot="1">
      <c r="A40" s="9"/>
      <c r="B40" s="25"/>
      <c r="C40" s="45" t="s">
        <v>1</v>
      </c>
      <c r="D40" s="45" t="s">
        <v>1</v>
      </c>
      <c r="E40" s="45" t="s">
        <v>590</v>
      </c>
      <c r="F40" s="45" t="s">
        <v>19</v>
      </c>
      <c r="G40" s="45" t="s">
        <v>590</v>
      </c>
      <c r="H40" s="45" t="s">
        <v>19</v>
      </c>
      <c r="I40" s="45" t="s">
        <v>19</v>
      </c>
      <c r="J40" s="45" t="s">
        <v>19</v>
      </c>
      <c r="K40" s="45" t="s">
        <v>19</v>
      </c>
    </row>
    <row r="41" spans="1:11" ht="13.8">
      <c r="A41" s="9"/>
      <c r="B41" s="9"/>
      <c r="C41" s="15"/>
      <c r="D41" s="15"/>
      <c r="E41" s="15"/>
      <c r="F41" s="15"/>
      <c r="G41" s="15"/>
      <c r="H41" s="15"/>
      <c r="I41" s="15"/>
      <c r="J41" s="15"/>
      <c r="K41" s="15"/>
    </row>
    <row r="42" spans="1:11" ht="13.8">
      <c r="A42" s="9"/>
      <c r="B42" s="21" t="s">
        <v>445</v>
      </c>
      <c r="C42" s="15"/>
      <c r="D42" s="15"/>
      <c r="E42" s="15"/>
      <c r="F42" s="15"/>
      <c r="G42" s="15"/>
      <c r="H42" s="15"/>
      <c r="I42" s="15"/>
      <c r="J42" s="15"/>
      <c r="K42" s="15"/>
    </row>
    <row r="43" spans="1:11" ht="20.100000000000001" customHeight="1">
      <c r="A43" s="9"/>
      <c r="B43" s="11" t="s">
        <v>633</v>
      </c>
      <c r="C43" s="2">
        <f>'Budget Detail FY 2018-25'!L91</f>
        <v>251587</v>
      </c>
      <c r="D43" s="2">
        <f>'Budget Detail FY 2018-25'!M91</f>
        <v>271575</v>
      </c>
      <c r="E43" s="2">
        <f>'Budget Detail FY 2018-25'!N91</f>
        <v>301372</v>
      </c>
      <c r="F43" s="2">
        <f>'Budget Detail FY 2018-25'!O91</f>
        <v>293000</v>
      </c>
      <c r="G43" s="2">
        <f>'Budget Detail FY 2018-25'!P91</f>
        <v>324856</v>
      </c>
      <c r="H43" s="2">
        <f>'Budget Detail FY 2018-25'!Q91</f>
        <v>334602</v>
      </c>
      <c r="I43" s="2">
        <f>'Budget Detail FY 2018-25'!R91</f>
        <v>344640</v>
      </c>
      <c r="J43" s="2">
        <f>'Budget Detail FY 2018-25'!S91</f>
        <v>354979</v>
      </c>
      <c r="K43" s="2">
        <f>'Budget Detail FY 2018-25'!T91</f>
        <v>365628</v>
      </c>
    </row>
    <row r="44" spans="1:11" ht="20.100000000000001" customHeight="1">
      <c r="A44" s="9"/>
      <c r="B44" s="11" t="s">
        <v>634</v>
      </c>
      <c r="C44" s="2">
        <f>SUM('Budget Detail FY 2018-25'!L92:L97)</f>
        <v>106348</v>
      </c>
      <c r="D44" s="2">
        <f>SUM('Budget Detail FY 2018-25'!M92:M97)</f>
        <v>112499</v>
      </c>
      <c r="E44" s="2">
        <f>SUM('Budget Detail FY 2018-25'!N92:N97)</f>
        <v>119719</v>
      </c>
      <c r="F44" s="2">
        <f>SUM('Budget Detail FY 2018-25'!O92:O97)</f>
        <v>110903</v>
      </c>
      <c r="G44" s="2">
        <f>SUM('Budget Detail FY 2018-25'!P92:P97)</f>
        <v>123295</v>
      </c>
      <c r="H44" s="2">
        <f>SUM('Budget Detail FY 2018-25'!Q92:Q97)</f>
        <v>130416</v>
      </c>
      <c r="I44" s="2">
        <f>SUM('Budget Detail FY 2018-25'!R92:R97)</f>
        <v>138529</v>
      </c>
      <c r="J44" s="2">
        <f>SUM('Budget Detail FY 2018-25'!S92:S97)</f>
        <v>147062</v>
      </c>
      <c r="K44" s="2">
        <f>SUM('Budget Detail FY 2018-25'!T92:T97)</f>
        <v>155202</v>
      </c>
    </row>
    <row r="45" spans="1:11" ht="20.100000000000001" customHeight="1">
      <c r="A45" s="9"/>
      <c r="B45" s="11" t="s">
        <v>635</v>
      </c>
      <c r="C45" s="2">
        <f>SUM('Budget Detail FY 2018-25'!L98:L107)</f>
        <v>84202</v>
      </c>
      <c r="D45" s="2">
        <f>SUM('Budget Detail FY 2018-25'!M98:M107)</f>
        <v>88505</v>
      </c>
      <c r="E45" s="2">
        <f>SUM('Budget Detail FY 2018-25'!N98:N107)</f>
        <v>110150</v>
      </c>
      <c r="F45" s="2">
        <f>SUM('Budget Detail FY 2018-25'!O98:O107)</f>
        <v>105900</v>
      </c>
      <c r="G45" s="2">
        <f>SUM('Budget Detail FY 2018-25'!P98:P107)</f>
        <v>111857</v>
      </c>
      <c r="H45" s="2">
        <f>SUM('Budget Detail FY 2018-25'!Q98:Q107)</f>
        <v>116416</v>
      </c>
      <c r="I45" s="2">
        <f>SUM('Budget Detail FY 2018-25'!R98:R107)</f>
        <v>120576</v>
      </c>
      <c r="J45" s="2">
        <f>SUM('Budget Detail FY 2018-25'!S98:S107)</f>
        <v>120638</v>
      </c>
      <c r="K45" s="2">
        <f>SUM('Budget Detail FY 2018-25'!T98:T107)</f>
        <v>120703</v>
      </c>
    </row>
    <row r="46" spans="1:11" ht="20.100000000000001" customHeight="1">
      <c r="B46" s="11" t="s">
        <v>636</v>
      </c>
      <c r="C46" s="2">
        <f>SUM('Budget Detail FY 2018-25'!L108:L108)</f>
        <v>1898</v>
      </c>
      <c r="D46" s="2">
        <f>SUM('Budget Detail FY 2018-25'!M108:M108)</f>
        <v>1345</v>
      </c>
      <c r="E46" s="2">
        <f>SUM('Budget Detail FY 2018-25'!N108:N108)</f>
        <v>2500</v>
      </c>
      <c r="F46" s="2">
        <f>SUM('Budget Detail FY 2018-25'!O108:O108)</f>
        <v>2500</v>
      </c>
      <c r="G46" s="2">
        <f>SUM('Budget Detail FY 2018-25'!P108:P108)</f>
        <v>2500</v>
      </c>
      <c r="H46" s="2">
        <f>SUM('Budget Detail FY 2018-25'!Q108:Q108)</f>
        <v>2500</v>
      </c>
      <c r="I46" s="2">
        <f>SUM('Budget Detail FY 2018-25'!R108:R108)</f>
        <v>2500</v>
      </c>
      <c r="J46" s="2">
        <f>SUM('Budget Detail FY 2018-25'!S108:S108)</f>
        <v>2500</v>
      </c>
      <c r="K46" s="2">
        <f>SUM('Budget Detail FY 2018-25'!T108:T108)</f>
        <v>2500</v>
      </c>
    </row>
    <row r="47" spans="1:11" s="71" customFormat="1" ht="20.100000000000001" customHeight="1" thickBot="1">
      <c r="B47" s="72" t="s">
        <v>776</v>
      </c>
      <c r="C47" s="48">
        <f t="shared" ref="C47:J47" si="1">SUM(C43:C46)</f>
        <v>444035</v>
      </c>
      <c r="D47" s="48">
        <f>SUM(D43:D46)</f>
        <v>473924</v>
      </c>
      <c r="E47" s="48">
        <f t="shared" si="1"/>
        <v>533741</v>
      </c>
      <c r="F47" s="48">
        <f t="shared" si="1"/>
        <v>512303</v>
      </c>
      <c r="G47" s="48">
        <f t="shared" si="1"/>
        <v>562508</v>
      </c>
      <c r="H47" s="48">
        <f t="shared" si="1"/>
        <v>583934</v>
      </c>
      <c r="I47" s="48">
        <f t="shared" si="1"/>
        <v>606245</v>
      </c>
      <c r="J47" s="48">
        <f t="shared" si="1"/>
        <v>625179</v>
      </c>
      <c r="K47" s="48">
        <f>SUM(K43:K46)</f>
        <v>644033</v>
      </c>
    </row>
    <row r="48" spans="1:11" s="71" customFormat="1" ht="14.4" thickTop="1">
      <c r="B48" s="12"/>
      <c r="C48" s="78"/>
      <c r="D48" s="78"/>
      <c r="E48" s="78"/>
      <c r="F48" s="78"/>
      <c r="G48" s="78"/>
      <c r="H48" s="78"/>
      <c r="I48" s="78"/>
      <c r="J48" s="78"/>
      <c r="K48" s="78"/>
    </row>
    <row r="49" spans="2:11" ht="13.8">
      <c r="B49" s="9"/>
      <c r="C49" s="15"/>
      <c r="D49" s="15"/>
      <c r="E49" s="15"/>
      <c r="F49" s="15"/>
      <c r="G49" s="15"/>
      <c r="H49" s="15"/>
      <c r="I49" s="15"/>
      <c r="J49" s="15"/>
      <c r="K49" s="15"/>
    </row>
    <row r="50" spans="2:11" ht="13.8">
      <c r="B50" s="9"/>
      <c r="C50" s="15"/>
      <c r="D50" s="15"/>
      <c r="E50" s="15"/>
      <c r="F50" s="15"/>
      <c r="G50" s="15"/>
      <c r="H50" s="15"/>
      <c r="I50" s="15"/>
      <c r="J50" s="15"/>
      <c r="K50" s="15"/>
    </row>
    <row r="51" spans="2:11" ht="12.75" customHeight="1">
      <c r="B51" s="9"/>
      <c r="C51" s="15"/>
      <c r="D51" s="15"/>
      <c r="E51" s="15"/>
      <c r="F51" s="15"/>
      <c r="G51" s="15"/>
      <c r="H51" s="15"/>
      <c r="I51" s="15"/>
      <c r="J51" s="15"/>
      <c r="K51" s="15"/>
    </row>
    <row r="52" spans="2:11" ht="17.25" customHeight="1">
      <c r="B52" s="9"/>
      <c r="C52" s="15"/>
      <c r="D52" s="15"/>
      <c r="E52" s="15"/>
      <c r="F52" s="15"/>
      <c r="G52" s="15"/>
      <c r="H52" s="15"/>
      <c r="I52" s="15"/>
      <c r="J52" s="15"/>
      <c r="K52" s="15"/>
    </row>
    <row r="53" spans="2:11" ht="13.8">
      <c r="B53" s="9"/>
      <c r="C53" s="15"/>
      <c r="D53" s="15"/>
      <c r="E53" s="15"/>
      <c r="F53" s="15"/>
      <c r="G53" s="15"/>
      <c r="H53" s="15"/>
      <c r="I53" s="15"/>
      <c r="J53" s="15"/>
      <c r="K53" s="15"/>
    </row>
    <row r="54" spans="2:11" ht="13.8">
      <c r="B54" s="9"/>
      <c r="C54" s="15"/>
      <c r="D54" s="15"/>
      <c r="E54" s="15"/>
      <c r="F54" s="15"/>
      <c r="G54" s="15"/>
      <c r="H54" s="15"/>
      <c r="I54" s="15"/>
      <c r="J54" s="15"/>
      <c r="K54" s="15"/>
    </row>
    <row r="55" spans="2:11" ht="13.8">
      <c r="B55" s="9"/>
      <c r="C55" s="15"/>
      <c r="D55" s="15"/>
      <c r="E55" s="15"/>
      <c r="F55" s="15"/>
      <c r="G55" s="15"/>
      <c r="H55" s="15"/>
      <c r="I55" s="15"/>
      <c r="J55" s="15"/>
      <c r="K55" s="15"/>
    </row>
    <row r="56" spans="2:11" ht="13.8">
      <c r="B56" s="9"/>
      <c r="C56" s="15"/>
      <c r="D56" s="15"/>
      <c r="E56" s="15"/>
      <c r="F56" s="15"/>
      <c r="G56" s="15"/>
      <c r="H56" s="15"/>
      <c r="I56" s="15"/>
      <c r="J56" s="15"/>
      <c r="K56" s="15"/>
    </row>
    <row r="57" spans="2:11" ht="13.8">
      <c r="B57" s="9"/>
      <c r="C57" s="15"/>
      <c r="D57" s="15"/>
      <c r="E57" s="15"/>
      <c r="F57" s="15"/>
      <c r="G57" s="15"/>
      <c r="H57" s="15"/>
      <c r="I57" s="15"/>
      <c r="J57" s="15"/>
      <c r="K57" s="15"/>
    </row>
    <row r="58" spans="2:11" ht="13.8">
      <c r="B58" s="9"/>
      <c r="C58" s="15"/>
      <c r="D58" s="15"/>
      <c r="E58" s="15"/>
      <c r="F58" s="15"/>
      <c r="G58" s="15"/>
      <c r="H58" s="15"/>
      <c r="I58" s="15"/>
      <c r="J58" s="15"/>
      <c r="K58" s="15"/>
    </row>
    <row r="59" spans="2:11" ht="13.8">
      <c r="B59" s="9"/>
      <c r="C59" s="15"/>
      <c r="D59" s="15"/>
      <c r="E59" s="15"/>
      <c r="F59" s="15"/>
      <c r="G59" s="15"/>
      <c r="H59" s="15"/>
      <c r="I59" s="15"/>
      <c r="J59" s="15"/>
      <c r="K59" s="15"/>
    </row>
    <row r="60" spans="2:11" ht="13.8">
      <c r="B60" s="9"/>
      <c r="C60" s="15"/>
      <c r="D60" s="15"/>
      <c r="E60" s="15"/>
      <c r="F60" s="15"/>
      <c r="G60" s="15"/>
      <c r="H60" s="15"/>
      <c r="I60" s="15"/>
      <c r="J60" s="15"/>
      <c r="K60" s="15"/>
    </row>
    <row r="61" spans="2:11" ht="17.399999999999999">
      <c r="B61" s="406" t="s">
        <v>671</v>
      </c>
      <c r="C61" s="406"/>
      <c r="D61" s="406"/>
      <c r="E61" s="406"/>
      <c r="F61" s="406"/>
      <c r="G61" s="406"/>
      <c r="H61" s="406"/>
      <c r="I61" s="406"/>
      <c r="J61" s="406"/>
      <c r="K61" s="406"/>
    </row>
    <row r="62" spans="2:11" ht="13.8">
      <c r="B62" s="9"/>
      <c r="C62" s="15"/>
      <c r="D62" s="15"/>
      <c r="E62" s="15"/>
      <c r="F62" s="15"/>
      <c r="G62" s="15"/>
      <c r="H62" s="15"/>
      <c r="I62" s="15"/>
      <c r="J62" s="15"/>
      <c r="K62" s="15"/>
    </row>
    <row r="63" spans="2:11" ht="12.75" customHeight="1">
      <c r="B63" s="410" t="s">
        <v>965</v>
      </c>
      <c r="C63" s="410"/>
      <c r="D63" s="410"/>
      <c r="E63" s="410"/>
      <c r="F63" s="410"/>
      <c r="G63" s="410"/>
      <c r="H63" s="410"/>
      <c r="I63" s="410"/>
      <c r="J63" s="410"/>
      <c r="K63" s="410"/>
    </row>
    <row r="64" spans="2:11" ht="18.75" customHeight="1">
      <c r="B64" s="410"/>
      <c r="C64" s="410"/>
      <c r="D64" s="410"/>
      <c r="E64" s="410"/>
      <c r="F64" s="410"/>
      <c r="G64" s="410"/>
      <c r="H64" s="410"/>
      <c r="I64" s="410"/>
      <c r="J64" s="410"/>
      <c r="K64" s="410"/>
    </row>
    <row r="65" spans="2:11" ht="13.8">
      <c r="B65" s="28"/>
      <c r="C65" s="37"/>
      <c r="D65" s="37"/>
      <c r="E65" s="37"/>
      <c r="F65" s="15"/>
      <c r="G65" s="15"/>
      <c r="H65" s="15"/>
      <c r="I65" s="15"/>
      <c r="J65" s="15"/>
      <c r="K65" s="15"/>
    </row>
    <row r="66" spans="2:11" ht="13.8">
      <c r="B66" s="9"/>
      <c r="C66" s="43"/>
      <c r="D66" s="156"/>
      <c r="E66" s="43" t="s">
        <v>879</v>
      </c>
      <c r="F66" s="156"/>
      <c r="G66" s="43" t="s">
        <v>880</v>
      </c>
      <c r="H66" s="156"/>
      <c r="I66" s="156"/>
      <c r="J66" s="156"/>
      <c r="K66" s="156"/>
    </row>
    <row r="67" spans="2:11" ht="13.8">
      <c r="B67" s="10"/>
      <c r="C67" s="43" t="s">
        <v>774</v>
      </c>
      <c r="D67" s="43" t="s">
        <v>848</v>
      </c>
      <c r="E67" s="43" t="s">
        <v>621</v>
      </c>
      <c r="F67" s="43" t="s">
        <v>879</v>
      </c>
      <c r="G67" s="157" t="str">
        <f>'Fund Cover Sheets'!$M$1</f>
        <v>Adopted</v>
      </c>
      <c r="H67" s="43" t="s">
        <v>881</v>
      </c>
      <c r="I67" s="43" t="s">
        <v>882</v>
      </c>
      <c r="J67" s="43" t="s">
        <v>883</v>
      </c>
      <c r="K67" s="43" t="s">
        <v>884</v>
      </c>
    </row>
    <row r="68" spans="2:11" ht="14.4" thickBot="1">
      <c r="B68" s="25"/>
      <c r="C68" s="45" t="s">
        <v>1</v>
      </c>
      <c r="D68" s="45" t="s">
        <v>1</v>
      </c>
      <c r="E68" s="45" t="s">
        <v>590</v>
      </c>
      <c r="F68" s="45" t="s">
        <v>19</v>
      </c>
      <c r="G68" s="45" t="s">
        <v>590</v>
      </c>
      <c r="H68" s="45" t="s">
        <v>19</v>
      </c>
      <c r="I68" s="45" t="s">
        <v>19</v>
      </c>
      <c r="J68" s="45" t="s">
        <v>19</v>
      </c>
      <c r="K68" s="45" t="s">
        <v>19</v>
      </c>
    </row>
    <row r="69" spans="2:11" ht="13.8">
      <c r="B69" s="9"/>
      <c r="C69" s="15"/>
      <c r="D69" s="15"/>
      <c r="E69" s="15"/>
      <c r="F69" s="15"/>
      <c r="G69" s="15"/>
      <c r="H69" s="15"/>
      <c r="I69" s="15"/>
      <c r="J69" s="15"/>
      <c r="K69" s="15"/>
    </row>
    <row r="70" spans="2:11" ht="13.8">
      <c r="B70" s="21" t="s">
        <v>445</v>
      </c>
      <c r="C70" s="15"/>
      <c r="D70" s="15"/>
      <c r="E70" s="15"/>
      <c r="F70" s="15"/>
      <c r="G70" s="15"/>
      <c r="H70" s="15"/>
      <c r="I70" s="15"/>
      <c r="J70" s="15"/>
      <c r="K70" s="15"/>
    </row>
    <row r="71" spans="2:11" ht="20.100000000000001" customHeight="1">
      <c r="B71" s="11" t="s">
        <v>633</v>
      </c>
      <c r="C71" s="2">
        <f>SUM('Budget Detail FY 2018-25'!L112:L118)</f>
        <v>2911083</v>
      </c>
      <c r="D71" s="2">
        <f>SUM('Budget Detail FY 2018-25'!M112:M118)</f>
        <v>3000199</v>
      </c>
      <c r="E71" s="2">
        <f>SUM('Budget Detail FY 2018-25'!N112:N118)</f>
        <v>3349248</v>
      </c>
      <c r="F71" s="2">
        <f>SUM('Budget Detail FY 2018-25'!O112:O118)</f>
        <v>3441000</v>
      </c>
      <c r="G71" s="2">
        <f>SUM('Budget Detail FY 2018-25'!P112:P118)</f>
        <v>3434608</v>
      </c>
      <c r="H71" s="2">
        <f>SUM('Budget Detail FY 2018-25'!Q112:Q118)</f>
        <v>3650576</v>
      </c>
      <c r="I71" s="2">
        <f>SUM('Budget Detail FY 2018-25'!R112:R118)</f>
        <v>3753763</v>
      </c>
      <c r="J71" s="2">
        <f>SUM('Budget Detail FY 2018-25'!S112:S118)</f>
        <v>3860046</v>
      </c>
      <c r="K71" s="2">
        <f>SUM('Budget Detail FY 2018-25'!T112:T118)</f>
        <v>3969517</v>
      </c>
    </row>
    <row r="72" spans="2:11" ht="20.100000000000001" customHeight="1">
      <c r="B72" s="11" t="s">
        <v>634</v>
      </c>
      <c r="C72" s="2">
        <f>SUM('Budget Detail FY 2018-25'!L119:L125)</f>
        <v>1915338</v>
      </c>
      <c r="D72" s="2">
        <f>SUM('Budget Detail FY 2018-25'!M119:M125)</f>
        <v>1878152</v>
      </c>
      <c r="E72" s="2">
        <f>SUM('Budget Detail FY 2018-25'!N119:N125)</f>
        <v>2175164</v>
      </c>
      <c r="F72" s="2">
        <f>SUM('Budget Detail FY 2018-25'!O119:O125)</f>
        <v>2069887</v>
      </c>
      <c r="G72" s="2">
        <f>SUM('Budget Detail FY 2018-25'!P119:P125)</f>
        <v>2205107</v>
      </c>
      <c r="H72" s="2">
        <f>SUM('Budget Detail FY 2018-25'!Q119:Q125)</f>
        <v>2351573</v>
      </c>
      <c r="I72" s="2">
        <f>SUM('Budget Detail FY 2018-25'!R119:R125)</f>
        <v>2454464</v>
      </c>
      <c r="J72" s="2">
        <f>SUM('Budget Detail FY 2018-25'!S119:S125)</f>
        <v>2562755</v>
      </c>
      <c r="K72" s="2">
        <f>SUM('Budget Detail FY 2018-25'!T119:T125)</f>
        <v>2676529</v>
      </c>
    </row>
    <row r="73" spans="2:11" ht="20.100000000000001" customHeight="1">
      <c r="B73" s="11" t="s">
        <v>635</v>
      </c>
      <c r="C73" s="2">
        <f>SUM('Budget Detail FY 2018-25'!L126:L143)</f>
        <v>354356</v>
      </c>
      <c r="D73" s="2">
        <f>SUM('Budget Detail FY 2018-25'!M126:M143)</f>
        <v>288525</v>
      </c>
      <c r="E73" s="2">
        <f>SUM('Budget Detail FY 2018-25'!N126:N143)</f>
        <v>294812</v>
      </c>
      <c r="F73" s="2">
        <f>SUM('Budget Detail FY 2018-25'!O126:O143)</f>
        <v>278897</v>
      </c>
      <c r="G73" s="2">
        <f>SUM('Budget Detail FY 2018-25'!P126:P143)</f>
        <v>311025</v>
      </c>
      <c r="H73" s="2">
        <f>SUM('Budget Detail FY 2018-25'!Q126:Q143)</f>
        <v>360534</v>
      </c>
      <c r="I73" s="2">
        <f>SUM('Budget Detail FY 2018-25'!R126:R143)</f>
        <v>434577</v>
      </c>
      <c r="J73" s="2">
        <f>SUM('Budget Detail FY 2018-25'!S126:S143)</f>
        <v>356445</v>
      </c>
      <c r="K73" s="2">
        <f>SUM('Budget Detail FY 2018-25'!T126:T143)</f>
        <v>344612</v>
      </c>
    </row>
    <row r="74" spans="2:11" ht="20.100000000000001" customHeight="1">
      <c r="B74" s="11" t="s">
        <v>636</v>
      </c>
      <c r="C74" s="2">
        <f>SUM('Budget Detail FY 2018-25'!L144:L150)</f>
        <v>102776</v>
      </c>
      <c r="D74" s="2">
        <f>SUM('Budget Detail FY 2018-25'!M144:M150)</f>
        <v>184259</v>
      </c>
      <c r="E74" s="2">
        <f>SUM('Budget Detail FY 2018-25'!N144:N150)</f>
        <v>116000</v>
      </c>
      <c r="F74" s="2">
        <f>SUM('Budget Detail FY 2018-25'!O144:O150)</f>
        <v>114750</v>
      </c>
      <c r="G74" s="2">
        <f>SUM('Budget Detail FY 2018-25'!P144:P150)</f>
        <v>113480</v>
      </c>
      <c r="H74" s="2">
        <f>SUM('Budget Detail FY 2018-25'!Q144:Q150)</f>
        <v>115537</v>
      </c>
      <c r="I74" s="2">
        <f>SUM('Budget Detail FY 2018-25'!R144:R150)</f>
        <v>117751</v>
      </c>
      <c r="J74" s="2">
        <f>SUM('Budget Detail FY 2018-25'!S144:S150)</f>
        <v>126781</v>
      </c>
      <c r="K74" s="2">
        <f>SUM('Budget Detail FY 2018-25'!T144:T150)</f>
        <v>128035</v>
      </c>
    </row>
    <row r="75" spans="2:11" s="71" customFormat="1" ht="20.100000000000001" customHeight="1" thickBot="1">
      <c r="B75" s="72" t="s">
        <v>777</v>
      </c>
      <c r="C75" s="48">
        <f t="shared" ref="C75:J75" si="2">SUM(C71:C74)</f>
        <v>5283553</v>
      </c>
      <c r="D75" s="48">
        <f t="shared" si="2"/>
        <v>5351135</v>
      </c>
      <c r="E75" s="48">
        <f>SUM(E71:E74)</f>
        <v>5935224</v>
      </c>
      <c r="F75" s="48">
        <f t="shared" si="2"/>
        <v>5904534</v>
      </c>
      <c r="G75" s="48">
        <f t="shared" si="2"/>
        <v>6064220</v>
      </c>
      <c r="H75" s="48">
        <f t="shared" si="2"/>
        <v>6478220</v>
      </c>
      <c r="I75" s="48">
        <f t="shared" si="2"/>
        <v>6760555</v>
      </c>
      <c r="J75" s="48">
        <f t="shared" si="2"/>
        <v>6906027</v>
      </c>
      <c r="K75" s="48">
        <f>SUM(K71:K74)</f>
        <v>7118693</v>
      </c>
    </row>
    <row r="76" spans="2:11" s="71" customFormat="1" ht="14.4" thickTop="1">
      <c r="B76" s="12"/>
      <c r="C76" s="78"/>
      <c r="D76" s="78"/>
      <c r="E76" s="78"/>
      <c r="F76" s="78"/>
      <c r="G76" s="78"/>
      <c r="H76" s="78"/>
      <c r="I76" s="78"/>
      <c r="J76" s="78"/>
      <c r="K76" s="78"/>
    </row>
    <row r="77" spans="2:11" ht="13.8">
      <c r="B77" s="9"/>
      <c r="C77" s="15"/>
      <c r="D77" s="15"/>
      <c r="E77" s="15"/>
      <c r="F77" s="15"/>
      <c r="G77" s="15"/>
      <c r="H77" s="15"/>
      <c r="I77" s="15"/>
      <c r="J77" s="15"/>
      <c r="K77" s="15"/>
    </row>
    <row r="78" spans="2:11" ht="13.8">
      <c r="B78" s="9"/>
      <c r="C78" s="15"/>
      <c r="D78" s="15"/>
      <c r="E78" s="15"/>
      <c r="F78" s="15"/>
      <c r="G78" s="15"/>
      <c r="H78" s="15"/>
      <c r="I78" s="15"/>
      <c r="J78" s="15"/>
      <c r="K78" s="15"/>
    </row>
    <row r="79" spans="2:11" ht="13.8">
      <c r="B79" s="9"/>
      <c r="C79" s="15"/>
      <c r="D79" s="15"/>
      <c r="E79" s="15"/>
      <c r="F79" s="15"/>
      <c r="G79" s="15"/>
      <c r="H79" s="15"/>
      <c r="I79" s="15"/>
      <c r="J79" s="15"/>
      <c r="K79" s="15"/>
    </row>
    <row r="80" spans="2:11" ht="13.8">
      <c r="B80" s="9"/>
      <c r="C80" s="15"/>
      <c r="D80" s="15"/>
      <c r="E80" s="15"/>
      <c r="F80" s="15"/>
      <c r="G80" s="15"/>
      <c r="H80" s="15"/>
      <c r="I80" s="15"/>
      <c r="J80" s="15"/>
      <c r="K80" s="15"/>
    </row>
    <row r="81" spans="2:11" ht="13.8">
      <c r="B81" s="9"/>
      <c r="C81" s="15"/>
      <c r="D81" s="15"/>
      <c r="E81" s="15"/>
      <c r="F81" s="15"/>
      <c r="G81" s="15"/>
      <c r="H81" s="15"/>
      <c r="I81" s="15"/>
      <c r="J81" s="15"/>
      <c r="K81" s="15"/>
    </row>
    <row r="82" spans="2:11" ht="13.8">
      <c r="B82" s="9"/>
      <c r="C82" s="15"/>
      <c r="D82" s="15"/>
      <c r="E82" s="15"/>
      <c r="F82" s="15"/>
      <c r="G82" s="15"/>
      <c r="H82" s="15"/>
      <c r="I82" s="15"/>
      <c r="J82" s="15"/>
      <c r="K82" s="15"/>
    </row>
    <row r="83" spans="2:11" ht="13.8">
      <c r="B83" s="9"/>
      <c r="C83" s="15"/>
      <c r="D83" s="15"/>
      <c r="E83" s="15"/>
      <c r="F83" s="15"/>
      <c r="G83" s="15"/>
      <c r="H83" s="15"/>
      <c r="I83" s="15"/>
      <c r="J83" s="15"/>
      <c r="K83" s="15"/>
    </row>
    <row r="84" spans="2:11" ht="13.8">
      <c r="B84" s="9"/>
      <c r="C84" s="15"/>
      <c r="D84" s="15"/>
      <c r="E84" s="15"/>
      <c r="F84" s="15"/>
      <c r="G84" s="15"/>
      <c r="H84" s="15"/>
      <c r="I84" s="15"/>
      <c r="J84" s="15"/>
      <c r="K84" s="15"/>
    </row>
    <row r="85" spans="2:11" ht="13.8">
      <c r="B85" s="9"/>
      <c r="C85" s="15"/>
      <c r="D85" s="15"/>
      <c r="E85" s="15"/>
      <c r="F85" s="15"/>
      <c r="G85" s="15"/>
      <c r="H85" s="15"/>
      <c r="I85" s="15"/>
      <c r="J85" s="15"/>
      <c r="K85" s="15"/>
    </row>
    <row r="86" spans="2:11" ht="13.8">
      <c r="B86" s="9"/>
      <c r="C86" s="15"/>
      <c r="D86" s="15"/>
      <c r="E86" s="15"/>
      <c r="F86" s="15"/>
      <c r="G86" s="15"/>
      <c r="H86" s="15"/>
      <c r="I86" s="15"/>
      <c r="J86" s="15"/>
      <c r="K86" s="15"/>
    </row>
    <row r="87" spans="2:11" ht="13.8">
      <c r="B87" s="9"/>
      <c r="C87" s="15"/>
      <c r="D87" s="15"/>
      <c r="E87" s="15"/>
      <c r="F87" s="15"/>
      <c r="G87" s="15"/>
      <c r="H87" s="15"/>
      <c r="I87" s="15"/>
      <c r="J87" s="15"/>
      <c r="K87" s="15"/>
    </row>
    <row r="88" spans="2:11" ht="13.8">
      <c r="B88" s="9"/>
      <c r="C88" s="15"/>
      <c r="D88" s="15"/>
      <c r="E88" s="15"/>
      <c r="F88" s="15"/>
      <c r="G88" s="15"/>
      <c r="H88" s="15"/>
      <c r="I88" s="15"/>
      <c r="J88" s="15"/>
      <c r="K88" s="15"/>
    </row>
    <row r="89" spans="2:11" ht="13.8">
      <c r="B89" s="9"/>
      <c r="C89" s="15"/>
      <c r="D89" s="15"/>
      <c r="E89" s="15"/>
      <c r="F89" s="15"/>
      <c r="G89" s="15"/>
      <c r="H89" s="15"/>
      <c r="I89" s="15"/>
      <c r="J89" s="15"/>
      <c r="K89" s="15"/>
    </row>
    <row r="90" spans="2:11" ht="13.8">
      <c r="B90" s="9"/>
      <c r="C90" s="15"/>
      <c r="D90" s="15"/>
      <c r="E90" s="15"/>
      <c r="F90" s="15"/>
      <c r="G90" s="15"/>
      <c r="H90" s="15"/>
      <c r="I90" s="15"/>
      <c r="J90" s="15"/>
      <c r="K90" s="15"/>
    </row>
    <row r="91" spans="2:11" ht="13.8">
      <c r="B91" s="9"/>
      <c r="C91" s="15"/>
      <c r="D91" s="15"/>
      <c r="E91" s="15"/>
      <c r="F91" s="15"/>
      <c r="G91" s="15"/>
      <c r="H91" s="15"/>
      <c r="I91" s="15"/>
      <c r="J91" s="15"/>
      <c r="K91" s="15"/>
    </row>
    <row r="92" spans="2:11" ht="18.75" customHeight="1">
      <c r="B92" s="406" t="s">
        <v>672</v>
      </c>
      <c r="C92" s="406"/>
      <c r="D92" s="406"/>
      <c r="E92" s="406"/>
      <c r="F92" s="406"/>
      <c r="G92" s="406"/>
      <c r="H92" s="406"/>
      <c r="I92" s="406"/>
      <c r="J92" s="406"/>
      <c r="K92" s="406"/>
    </row>
    <row r="93" spans="2:11" ht="13.8">
      <c r="B93" s="9"/>
      <c r="C93" s="15"/>
      <c r="D93" s="15"/>
      <c r="E93" s="15"/>
      <c r="F93" s="15"/>
      <c r="G93" s="15"/>
      <c r="H93" s="15"/>
      <c r="I93" s="15"/>
      <c r="J93" s="15"/>
      <c r="K93" s="15"/>
    </row>
    <row r="94" spans="2:11" ht="12.75" customHeight="1">
      <c r="B94" s="409" t="s">
        <v>673</v>
      </c>
      <c r="C94" s="409"/>
      <c r="D94" s="409"/>
      <c r="E94" s="409"/>
      <c r="F94" s="409"/>
      <c r="G94" s="409"/>
      <c r="H94" s="409"/>
      <c r="I94" s="409"/>
      <c r="J94" s="409"/>
      <c r="K94" s="409"/>
    </row>
    <row r="95" spans="2:11" ht="12.75" customHeight="1">
      <c r="B95" s="409"/>
      <c r="C95" s="409"/>
      <c r="D95" s="409"/>
      <c r="E95" s="409"/>
      <c r="F95" s="409"/>
      <c r="G95" s="409"/>
      <c r="H95" s="409"/>
      <c r="I95" s="409"/>
      <c r="J95" s="409"/>
      <c r="K95" s="409"/>
    </row>
    <row r="96" spans="2:11" ht="12.75" customHeight="1">
      <c r="B96" s="409"/>
      <c r="C96" s="409"/>
      <c r="D96" s="409"/>
      <c r="E96" s="409"/>
      <c r="F96" s="409"/>
      <c r="G96" s="409"/>
      <c r="H96" s="409"/>
      <c r="I96" s="409"/>
      <c r="J96" s="409"/>
      <c r="K96" s="409"/>
    </row>
    <row r="97" spans="2:11" ht="12.75" customHeight="1">
      <c r="B97" s="409"/>
      <c r="C97" s="409"/>
      <c r="D97" s="409"/>
      <c r="E97" s="409"/>
      <c r="F97" s="409"/>
      <c r="G97" s="409"/>
      <c r="H97" s="409"/>
      <c r="I97" s="409"/>
      <c r="J97" s="409"/>
      <c r="K97" s="409"/>
    </row>
    <row r="98" spans="2:11" ht="13.8">
      <c r="B98" s="27"/>
      <c r="C98" s="36"/>
      <c r="D98" s="36"/>
      <c r="E98" s="36"/>
      <c r="F98" s="15"/>
      <c r="G98" s="15"/>
      <c r="H98" s="15"/>
      <c r="I98" s="15"/>
      <c r="J98" s="15"/>
      <c r="K98" s="15"/>
    </row>
    <row r="99" spans="2:11" ht="13.8">
      <c r="B99" s="9"/>
      <c r="C99" s="43"/>
      <c r="D99" s="156"/>
      <c r="E99" s="43" t="s">
        <v>879</v>
      </c>
      <c r="F99" s="156"/>
      <c r="G99" s="43" t="s">
        <v>880</v>
      </c>
      <c r="H99" s="156"/>
      <c r="I99" s="156"/>
      <c r="J99" s="156"/>
      <c r="K99" s="156"/>
    </row>
    <row r="100" spans="2:11" ht="13.8">
      <c r="B100" s="10"/>
      <c r="C100" s="43" t="s">
        <v>774</v>
      </c>
      <c r="D100" s="43" t="s">
        <v>848</v>
      </c>
      <c r="E100" s="43" t="s">
        <v>621</v>
      </c>
      <c r="F100" s="43" t="s">
        <v>879</v>
      </c>
      <c r="G100" s="157" t="str">
        <f>'Fund Cover Sheets'!$M$1</f>
        <v>Adopted</v>
      </c>
      <c r="H100" s="43" t="s">
        <v>881</v>
      </c>
      <c r="I100" s="43" t="s">
        <v>882</v>
      </c>
      <c r="J100" s="43" t="s">
        <v>883</v>
      </c>
      <c r="K100" s="43" t="s">
        <v>884</v>
      </c>
    </row>
    <row r="101" spans="2:11" ht="14.4" thickBot="1">
      <c r="B101" s="25"/>
      <c r="C101" s="45" t="s">
        <v>1</v>
      </c>
      <c r="D101" s="45" t="s">
        <v>1</v>
      </c>
      <c r="E101" s="45" t="s">
        <v>590</v>
      </c>
      <c r="F101" s="45" t="s">
        <v>19</v>
      </c>
      <c r="G101" s="45" t="s">
        <v>590</v>
      </c>
      <c r="H101" s="45" t="s">
        <v>19</v>
      </c>
      <c r="I101" s="45" t="s">
        <v>19</v>
      </c>
      <c r="J101" s="45" t="s">
        <v>19</v>
      </c>
      <c r="K101" s="45" t="s">
        <v>19</v>
      </c>
    </row>
    <row r="102" spans="2:11" ht="13.8">
      <c r="B102" s="9"/>
      <c r="C102" s="15"/>
      <c r="D102" s="15"/>
      <c r="E102" s="15"/>
      <c r="F102" s="15"/>
      <c r="G102" s="15"/>
      <c r="H102" s="15"/>
      <c r="I102" s="15"/>
      <c r="J102" s="15"/>
      <c r="K102" s="15"/>
    </row>
    <row r="103" spans="2:11" ht="13.8">
      <c r="B103" s="21" t="s">
        <v>445</v>
      </c>
      <c r="C103" s="15"/>
      <c r="D103" s="15"/>
      <c r="E103" s="15"/>
      <c r="F103" s="15"/>
      <c r="G103" s="15"/>
      <c r="H103" s="15"/>
      <c r="I103" s="15"/>
      <c r="J103" s="15"/>
      <c r="K103" s="15"/>
    </row>
    <row r="104" spans="2:11" ht="20.100000000000001" customHeight="1">
      <c r="B104" s="11" t="s">
        <v>633</v>
      </c>
      <c r="C104" s="2">
        <f>SUM('Budget Detail FY 2018-25'!L154:L155)</f>
        <v>427777</v>
      </c>
      <c r="D104" s="2">
        <f>SUM('Budget Detail FY 2018-25'!M154:M155)</f>
        <v>467435</v>
      </c>
      <c r="E104" s="2">
        <f>SUM('Budget Detail FY 2018-25'!N154:N155)</f>
        <v>520619</v>
      </c>
      <c r="F104" s="2">
        <f>SUM('Budget Detail FY 2018-25'!O154:O155)</f>
        <v>510000</v>
      </c>
      <c r="G104" s="2">
        <f>SUM('Budget Detail FY 2018-25'!P154:P155)</f>
        <v>535995</v>
      </c>
      <c r="H104" s="2">
        <f>SUM('Budget Detail FY 2018-25'!Q154:Q155)</f>
        <v>552075</v>
      </c>
      <c r="I104" s="2">
        <f>SUM('Budget Detail FY 2018-25'!R154:R155)</f>
        <v>568637</v>
      </c>
      <c r="J104" s="2">
        <f>SUM('Budget Detail FY 2018-25'!S154:S155)</f>
        <v>585696</v>
      </c>
      <c r="K104" s="2">
        <f>SUM('Budget Detail FY 2018-25'!T154:T155)</f>
        <v>603267</v>
      </c>
    </row>
    <row r="105" spans="2:11" ht="20.100000000000001" customHeight="1">
      <c r="B105" s="11" t="s">
        <v>634</v>
      </c>
      <c r="C105" s="2">
        <f>SUM('Budget Detail FY 2018-25'!L156:L161)</f>
        <v>151538</v>
      </c>
      <c r="D105" s="2">
        <f>SUM('Budget Detail FY 2018-25'!M156:M161)</f>
        <v>166052</v>
      </c>
      <c r="E105" s="2">
        <f>SUM('Budget Detail FY 2018-25'!N156:N161)</f>
        <v>184592</v>
      </c>
      <c r="F105" s="2">
        <f>SUM('Budget Detail FY 2018-25'!O156:O161)</f>
        <v>192379</v>
      </c>
      <c r="G105" s="2">
        <f>SUM('Budget Detail FY 2018-25'!P156:P161)</f>
        <v>201768</v>
      </c>
      <c r="H105" s="2">
        <f>SUM('Budget Detail FY 2018-25'!Q156:Q161)</f>
        <v>213374</v>
      </c>
      <c r="I105" s="2">
        <f>SUM('Budget Detail FY 2018-25'!R156:R161)</f>
        <v>226603</v>
      </c>
      <c r="J105" s="2">
        <f>SUM('Budget Detail FY 2018-25'!S156:S161)</f>
        <v>240515</v>
      </c>
      <c r="K105" s="2">
        <f>SUM('Budget Detail FY 2018-25'!T156:T161)</f>
        <v>253764</v>
      </c>
    </row>
    <row r="106" spans="2:11" ht="20.100000000000001" customHeight="1">
      <c r="B106" s="11" t="s">
        <v>635</v>
      </c>
      <c r="C106" s="2">
        <f>SUM('Budget Detail FY 2018-25'!L162:L174)</f>
        <v>44147</v>
      </c>
      <c r="D106" s="2">
        <f>SUM('Budget Detail FY 2018-25'!M162:M174)</f>
        <v>227722</v>
      </c>
      <c r="E106" s="2">
        <f>SUM('Budget Detail FY 2018-25'!N162:N174)</f>
        <v>220320</v>
      </c>
      <c r="F106" s="2">
        <f>SUM('Budget Detail FY 2018-25'!O162:O174)</f>
        <v>170320</v>
      </c>
      <c r="G106" s="2">
        <f>SUM('Budget Detail FY 2018-25'!P162:P174)</f>
        <v>194700</v>
      </c>
      <c r="H106" s="2">
        <f>SUM('Budget Detail FY 2018-25'!Q162:Q174)</f>
        <v>112700</v>
      </c>
      <c r="I106" s="2">
        <f>SUM('Budget Detail FY 2018-25'!R162:R174)</f>
        <v>121606</v>
      </c>
      <c r="J106" s="2">
        <f>SUM('Budget Detail FY 2018-25'!S162:S174)</f>
        <v>115972</v>
      </c>
      <c r="K106" s="2">
        <f>SUM('Budget Detail FY 2018-25'!T162:T174)</f>
        <v>114700</v>
      </c>
    </row>
    <row r="107" spans="2:11" ht="20.100000000000001" customHeight="1">
      <c r="B107" s="11" t="s">
        <v>636</v>
      </c>
      <c r="C107" s="2">
        <f>SUM('Budget Detail FY 2018-25'!L175:L177)</f>
        <v>6431</v>
      </c>
      <c r="D107" s="2">
        <f>SUM('Budget Detail FY 2018-25'!M175:M177)</f>
        <v>7836</v>
      </c>
      <c r="E107" s="2">
        <f>SUM('Budget Detail FY 2018-25'!N175:N177)</f>
        <v>7655</v>
      </c>
      <c r="F107" s="2">
        <f>SUM('Budget Detail FY 2018-25'!O175:O177)</f>
        <v>9400</v>
      </c>
      <c r="G107" s="2">
        <f>SUM('Budget Detail FY 2018-25'!P175:P177)</f>
        <v>9691</v>
      </c>
      <c r="H107" s="2">
        <f>SUM('Budget Detail FY 2018-25'!Q175:Q177)</f>
        <v>9913</v>
      </c>
      <c r="I107" s="2">
        <f>SUM('Budget Detail FY 2018-25'!R175:R177)</f>
        <v>10146</v>
      </c>
      <c r="J107" s="2">
        <f>SUM('Budget Detail FY 2018-25'!S175:S177)</f>
        <v>10391</v>
      </c>
      <c r="K107" s="2">
        <f>SUM('Budget Detail FY 2018-25'!T175:T177)</f>
        <v>10648</v>
      </c>
    </row>
    <row r="108" spans="2:11" s="71" customFormat="1" ht="20.100000000000001" customHeight="1" thickBot="1">
      <c r="B108" s="72" t="s">
        <v>674</v>
      </c>
      <c r="C108" s="48">
        <f t="shared" ref="C108:I108" si="3">SUM(C104:C107)</f>
        <v>629893</v>
      </c>
      <c r="D108" s="48">
        <f>SUM(D104:D107)</f>
        <v>869045</v>
      </c>
      <c r="E108" s="48">
        <f t="shared" si="3"/>
        <v>933186</v>
      </c>
      <c r="F108" s="48">
        <f t="shared" si="3"/>
        <v>882099</v>
      </c>
      <c r="G108" s="48">
        <f t="shared" si="3"/>
        <v>942154</v>
      </c>
      <c r="H108" s="48">
        <f t="shared" si="3"/>
        <v>888062</v>
      </c>
      <c r="I108" s="48">
        <f t="shared" si="3"/>
        <v>926992</v>
      </c>
      <c r="J108" s="48">
        <f>SUM(J104:J107)</f>
        <v>952574</v>
      </c>
      <c r="K108" s="48">
        <f>SUM(K104:K107)</f>
        <v>982379</v>
      </c>
    </row>
    <row r="109" spans="2:11" s="71" customFormat="1" ht="14.4" thickTop="1">
      <c r="B109" s="12"/>
      <c r="C109" s="78"/>
      <c r="D109" s="78"/>
      <c r="E109" s="78"/>
      <c r="F109" s="78"/>
      <c r="G109" s="78"/>
      <c r="H109" s="78"/>
      <c r="I109" s="78"/>
      <c r="J109" s="78"/>
      <c r="K109" s="78"/>
    </row>
    <row r="110" spans="2:11" ht="13.8">
      <c r="B110" s="9"/>
      <c r="C110" s="15"/>
      <c r="D110" s="15"/>
      <c r="E110" s="15"/>
      <c r="F110" s="15"/>
      <c r="G110" s="15"/>
      <c r="H110" s="15"/>
      <c r="I110" s="15"/>
      <c r="J110" s="15"/>
      <c r="K110" s="15"/>
    </row>
    <row r="111" spans="2:11" ht="13.8">
      <c r="B111" s="9"/>
      <c r="C111" s="15"/>
      <c r="D111" s="15"/>
      <c r="E111" s="15"/>
      <c r="F111" s="15"/>
      <c r="G111" s="15"/>
      <c r="H111" s="15"/>
      <c r="I111" s="15"/>
      <c r="J111" s="15"/>
      <c r="K111" s="15"/>
    </row>
    <row r="112" spans="2:11" ht="13.8">
      <c r="B112" s="9"/>
      <c r="C112" s="15"/>
      <c r="D112" s="15"/>
      <c r="E112" s="15"/>
      <c r="F112" s="15"/>
      <c r="G112" s="15"/>
      <c r="H112" s="15"/>
      <c r="I112" s="15"/>
      <c r="J112" s="15"/>
      <c r="K112" s="15"/>
    </row>
    <row r="113" spans="2:11" ht="13.8">
      <c r="B113" s="9"/>
      <c r="C113" s="15"/>
      <c r="D113" s="15"/>
      <c r="E113" s="15"/>
      <c r="F113" s="15"/>
      <c r="G113" s="15"/>
      <c r="H113" s="15"/>
      <c r="I113" s="15"/>
      <c r="J113" s="15"/>
      <c r="K113" s="15"/>
    </row>
    <row r="114" spans="2:11" ht="13.8">
      <c r="B114" s="9"/>
      <c r="C114" s="15"/>
      <c r="D114" s="15"/>
      <c r="E114" s="15"/>
      <c r="F114" s="15"/>
      <c r="G114" s="15"/>
      <c r="H114" s="15"/>
      <c r="I114" s="15"/>
      <c r="J114" s="15"/>
      <c r="K114" s="15"/>
    </row>
    <row r="115" spans="2:11" ht="13.8">
      <c r="B115" s="9"/>
      <c r="C115" s="15"/>
      <c r="D115" s="15"/>
      <c r="E115" s="15"/>
      <c r="F115" s="15"/>
      <c r="G115" s="15"/>
      <c r="H115" s="15"/>
      <c r="I115" s="15"/>
      <c r="J115" s="15"/>
      <c r="K115" s="15"/>
    </row>
    <row r="116" spans="2:11" ht="13.8">
      <c r="B116" s="9"/>
      <c r="C116" s="15"/>
      <c r="D116" s="15"/>
      <c r="E116" s="15"/>
      <c r="F116" s="15"/>
      <c r="G116" s="15"/>
      <c r="H116" s="15"/>
      <c r="I116" s="15"/>
      <c r="J116" s="15"/>
      <c r="K116" s="15"/>
    </row>
    <row r="117" spans="2:11" ht="13.8">
      <c r="B117" s="9"/>
      <c r="C117" s="15"/>
      <c r="D117" s="15"/>
      <c r="E117" s="15"/>
      <c r="F117" s="15"/>
      <c r="G117" s="15"/>
      <c r="H117" s="15"/>
      <c r="I117" s="15"/>
      <c r="J117" s="15"/>
      <c r="K117" s="15"/>
    </row>
    <row r="118" spans="2:11" ht="13.8">
      <c r="B118" s="9"/>
      <c r="C118" s="15"/>
      <c r="D118" s="15"/>
      <c r="E118" s="15"/>
      <c r="F118" s="15"/>
      <c r="G118" s="15"/>
      <c r="H118" s="15"/>
      <c r="I118" s="15"/>
      <c r="J118" s="15"/>
      <c r="K118" s="15"/>
    </row>
    <row r="119" spans="2:11" ht="13.8">
      <c r="B119" s="9"/>
      <c r="C119" s="15"/>
      <c r="D119" s="15"/>
      <c r="E119" s="15"/>
      <c r="F119" s="15"/>
      <c r="G119" s="15"/>
      <c r="H119" s="15"/>
      <c r="I119" s="15"/>
      <c r="J119" s="15"/>
      <c r="K119" s="15"/>
    </row>
    <row r="120" spans="2:11" ht="13.8">
      <c r="B120" s="9"/>
      <c r="C120" s="15"/>
      <c r="D120" s="15"/>
      <c r="E120" s="15"/>
      <c r="F120" s="15"/>
      <c r="G120" s="15"/>
      <c r="H120" s="15"/>
      <c r="I120" s="15"/>
      <c r="J120" s="15"/>
      <c r="K120" s="15"/>
    </row>
    <row r="121" spans="2:11" ht="13.8">
      <c r="B121" s="9"/>
      <c r="C121" s="15"/>
      <c r="D121" s="15"/>
      <c r="E121" s="15"/>
      <c r="F121" s="15"/>
      <c r="G121" s="15"/>
      <c r="H121" s="15"/>
      <c r="I121" s="15"/>
      <c r="J121" s="15"/>
      <c r="K121" s="15"/>
    </row>
    <row r="122" spans="2:11" ht="18.75" customHeight="1">
      <c r="B122" s="406" t="s">
        <v>970</v>
      </c>
      <c r="C122" s="406"/>
      <c r="D122" s="406"/>
      <c r="E122" s="406"/>
      <c r="F122" s="406"/>
      <c r="G122" s="406"/>
      <c r="H122" s="406"/>
      <c r="I122" s="406"/>
      <c r="J122" s="406"/>
      <c r="K122" s="406"/>
    </row>
    <row r="123" spans="2:11" ht="13.8">
      <c r="B123" s="29"/>
      <c r="C123" s="38"/>
      <c r="D123" s="39"/>
      <c r="E123" s="39"/>
      <c r="F123" s="15"/>
      <c r="G123" s="15"/>
      <c r="H123" s="15"/>
      <c r="I123" s="15"/>
      <c r="J123" s="15"/>
      <c r="K123" s="15"/>
    </row>
    <row r="124" spans="2:11" ht="12.75" customHeight="1">
      <c r="B124" s="409" t="s">
        <v>675</v>
      </c>
      <c r="C124" s="409"/>
      <c r="D124" s="409"/>
      <c r="E124" s="409"/>
      <c r="F124" s="409"/>
      <c r="G124" s="409"/>
      <c r="H124" s="409"/>
      <c r="I124" s="409"/>
      <c r="J124" s="409"/>
      <c r="K124" s="409"/>
    </row>
    <row r="125" spans="2:11" ht="17.25" customHeight="1">
      <c r="B125" s="409"/>
      <c r="C125" s="409"/>
      <c r="D125" s="409"/>
      <c r="E125" s="409"/>
      <c r="F125" s="409"/>
      <c r="G125" s="409"/>
      <c r="H125" s="409"/>
      <c r="I125" s="409"/>
      <c r="J125" s="409"/>
      <c r="K125" s="409"/>
    </row>
    <row r="126" spans="2:11" ht="13.8">
      <c r="B126" s="30"/>
      <c r="C126" s="40"/>
      <c r="D126" s="40"/>
      <c r="E126" s="40"/>
      <c r="F126" s="15"/>
      <c r="G126" s="15"/>
      <c r="H126" s="15"/>
      <c r="I126" s="15"/>
      <c r="J126" s="15"/>
      <c r="K126" s="15"/>
    </row>
    <row r="127" spans="2:11" ht="13.8">
      <c r="B127" s="9"/>
      <c r="C127" s="43"/>
      <c r="D127" s="156"/>
      <c r="E127" s="43" t="s">
        <v>879</v>
      </c>
      <c r="F127" s="156"/>
      <c r="G127" s="43" t="s">
        <v>880</v>
      </c>
      <c r="H127" s="156"/>
      <c r="I127" s="156"/>
      <c r="J127" s="156"/>
      <c r="K127" s="156"/>
    </row>
    <row r="128" spans="2:11" ht="13.8">
      <c r="B128" s="10"/>
      <c r="C128" s="43" t="s">
        <v>774</v>
      </c>
      <c r="D128" s="43" t="s">
        <v>848</v>
      </c>
      <c r="E128" s="43" t="s">
        <v>621</v>
      </c>
      <c r="F128" s="43" t="s">
        <v>879</v>
      </c>
      <c r="G128" s="157" t="str">
        <f>'Fund Cover Sheets'!$M$1</f>
        <v>Adopted</v>
      </c>
      <c r="H128" s="43" t="s">
        <v>881</v>
      </c>
      <c r="I128" s="43" t="s">
        <v>882</v>
      </c>
      <c r="J128" s="43" t="s">
        <v>883</v>
      </c>
      <c r="K128" s="43" t="s">
        <v>884</v>
      </c>
    </row>
    <row r="129" spans="2:11" ht="14.4" thickBot="1">
      <c r="B129" s="25"/>
      <c r="C129" s="45" t="s">
        <v>1</v>
      </c>
      <c r="D129" s="45" t="s">
        <v>1</v>
      </c>
      <c r="E129" s="45" t="s">
        <v>590</v>
      </c>
      <c r="F129" s="45" t="s">
        <v>19</v>
      </c>
      <c r="G129" s="45" t="s">
        <v>590</v>
      </c>
      <c r="H129" s="45" t="s">
        <v>19</v>
      </c>
      <c r="I129" s="45" t="s">
        <v>19</v>
      </c>
      <c r="J129" s="45" t="s">
        <v>19</v>
      </c>
      <c r="K129" s="45" t="s">
        <v>19</v>
      </c>
    </row>
    <row r="130" spans="2:11" ht="13.8">
      <c r="B130" s="9"/>
      <c r="C130" s="15"/>
      <c r="D130" s="15"/>
      <c r="E130" s="15"/>
      <c r="F130" s="15"/>
      <c r="G130" s="15"/>
      <c r="H130" s="15"/>
      <c r="I130" s="15"/>
      <c r="J130" s="15"/>
      <c r="K130" s="15"/>
    </row>
    <row r="131" spans="2:11" ht="13.8">
      <c r="B131" s="21" t="s">
        <v>445</v>
      </c>
      <c r="C131" s="15"/>
      <c r="D131" s="15"/>
      <c r="E131" s="15"/>
      <c r="F131" s="15"/>
      <c r="G131" s="15"/>
      <c r="H131" s="15"/>
      <c r="I131" s="15"/>
      <c r="J131" s="15"/>
      <c r="K131" s="15"/>
    </row>
    <row r="132" spans="2:11" ht="20.100000000000001" customHeight="1">
      <c r="B132" s="11" t="s">
        <v>633</v>
      </c>
      <c r="C132" s="2">
        <f>SUM('Budget Detail FY 2018-25'!L181:L183)</f>
        <v>395459</v>
      </c>
      <c r="D132" s="2">
        <f>SUM('Budget Detail FY 2018-25'!M181:M183)</f>
        <v>414487</v>
      </c>
      <c r="E132" s="2">
        <f>SUM('Budget Detail FY 2018-25'!N181:N183)</f>
        <v>434921</v>
      </c>
      <c r="F132" s="2">
        <f>SUM('Budget Detail FY 2018-25'!O181:O183)</f>
        <v>415500</v>
      </c>
      <c r="G132" s="2">
        <f>SUM('Budget Detail FY 2018-25'!P181:P183)</f>
        <v>549443</v>
      </c>
      <c r="H132" s="2">
        <f>SUM('Budget Detail FY 2018-25'!Q181:Q183)</f>
        <v>564951</v>
      </c>
      <c r="I132" s="2">
        <f>SUM('Budget Detail FY 2018-25'!R181:R183)</f>
        <v>580925</v>
      </c>
      <c r="J132" s="2">
        <f>SUM('Budget Detail FY 2018-25'!S181:S183)</f>
        <v>597378</v>
      </c>
      <c r="K132" s="2">
        <f>SUM('Budget Detail FY 2018-25'!T181:T183)</f>
        <v>614324</v>
      </c>
    </row>
    <row r="133" spans="2:11" ht="20.100000000000001" customHeight="1">
      <c r="B133" s="11" t="s">
        <v>634</v>
      </c>
      <c r="C133" s="2">
        <f>SUM('Budget Detail FY 2018-25'!L184:L189)</f>
        <v>196203</v>
      </c>
      <c r="D133" s="2">
        <f>SUM('Budget Detail FY 2018-25'!M184:M189)</f>
        <v>192711</v>
      </c>
      <c r="E133" s="2">
        <f>SUM('Budget Detail FY 2018-25'!N184:N189)</f>
        <v>193915</v>
      </c>
      <c r="F133" s="2">
        <f>SUM('Budget Detail FY 2018-25'!O184:O189)</f>
        <v>190730</v>
      </c>
      <c r="G133" s="2">
        <f>SUM('Budget Detail FY 2018-25'!P184:P189)</f>
        <v>245418</v>
      </c>
      <c r="H133" s="2">
        <f>SUM('Budget Detail FY 2018-25'!Q184:Q189)</f>
        <v>260333</v>
      </c>
      <c r="I133" s="2">
        <f>SUM('Budget Detail FY 2018-25'!R184:R189)</f>
        <v>277132</v>
      </c>
      <c r="J133" s="2">
        <f>SUM('Budget Detail FY 2018-25'!S184:S189)</f>
        <v>294894</v>
      </c>
      <c r="K133" s="2">
        <f>SUM('Budget Detail FY 2018-25'!T184:T189)</f>
        <v>312302</v>
      </c>
    </row>
    <row r="134" spans="2:11" ht="20.100000000000001" customHeight="1">
      <c r="B134" s="11" t="s">
        <v>635</v>
      </c>
      <c r="C134" s="2">
        <f>SUM('Budget Detail FY 2018-25'!L190:L202)+SUM('Budget Detail FY 2018-25'!L214:L216)</f>
        <v>1239831</v>
      </c>
      <c r="D134" s="2">
        <f>SUM('Budget Detail FY 2018-25'!M190:M202)+SUM('Budget Detail FY 2018-25'!M214:M216)</f>
        <v>1344900</v>
      </c>
      <c r="E134" s="2">
        <f>SUM('Budget Detail FY 2018-25'!N190:N202)+SUM('Budget Detail FY 2018-25'!N214:N216)</f>
        <v>1390015</v>
      </c>
      <c r="F134" s="2">
        <f>SUM('Budget Detail FY 2018-25'!O190:O202)+SUM('Budget Detail FY 2018-25'!O214:O216)</f>
        <v>1414039</v>
      </c>
      <c r="G134" s="2">
        <f>SUM('Budget Detail FY 2018-25'!P190:P202)+SUM('Budget Detail FY 2018-25'!P214:P216)</f>
        <v>1591767</v>
      </c>
      <c r="H134" s="2">
        <f>SUM('Budget Detail FY 2018-25'!Q190:Q202)+SUM('Budget Detail FY 2018-25'!Q214:Q216)</f>
        <v>1604944</v>
      </c>
      <c r="I134" s="2">
        <f>SUM('Budget Detail FY 2018-25'!R190:R202)+SUM('Budget Detail FY 2018-25'!R214:R216)</f>
        <v>1665458</v>
      </c>
      <c r="J134" s="2">
        <f>SUM('Budget Detail FY 2018-25'!S190:S202)+SUM('Budget Detail FY 2018-25'!S214:S216)</f>
        <v>1685563</v>
      </c>
      <c r="K134" s="2">
        <f>SUM('Budget Detail FY 2018-25'!T190:T202)+SUM('Budget Detail FY 2018-25'!T214:T216)</f>
        <v>1728552</v>
      </c>
    </row>
    <row r="135" spans="2:11" ht="20.100000000000001" customHeight="1">
      <c r="B135" s="11" t="s">
        <v>636</v>
      </c>
      <c r="C135" s="2">
        <f>SUM('Budget Detail FY 2018-25'!L203:L210)</f>
        <v>97088</v>
      </c>
      <c r="D135" s="2">
        <f>SUM('Budget Detail FY 2018-25'!M203:M210)</f>
        <v>125841</v>
      </c>
      <c r="E135" s="2">
        <f>SUM('Budget Detail FY 2018-25'!N203:N210)</f>
        <v>301343</v>
      </c>
      <c r="F135" s="2">
        <f>SUM('Budget Detail FY 2018-25'!O203:O210)</f>
        <v>218913</v>
      </c>
      <c r="G135" s="2">
        <f>SUM('Budget Detail FY 2018-25'!P203:P210)</f>
        <v>125910</v>
      </c>
      <c r="H135" s="2">
        <f>SUM('Budget Detail FY 2018-25'!Q203:Q210)</f>
        <v>117712</v>
      </c>
      <c r="I135" s="2">
        <f>SUM('Budget Detail FY 2018-25'!R203:R210)</f>
        <v>119063</v>
      </c>
      <c r="J135" s="2">
        <f>SUM('Budget Detail FY 2018-25'!S203:S210)</f>
        <v>120481</v>
      </c>
      <c r="K135" s="2">
        <f>SUM('Budget Detail FY 2018-25'!T203:T210)</f>
        <v>121970</v>
      </c>
    </row>
    <row r="136" spans="2:11" s="71" customFormat="1" ht="20.100000000000001" customHeight="1" thickBot="1">
      <c r="B136" s="72" t="s">
        <v>778</v>
      </c>
      <c r="C136" s="48">
        <f t="shared" ref="C136:K136" si="4">SUM(C132:C135)</f>
        <v>1928581</v>
      </c>
      <c r="D136" s="48">
        <f t="shared" si="4"/>
        <v>2077939</v>
      </c>
      <c r="E136" s="48">
        <f>SUM(E132:E135)</f>
        <v>2320194</v>
      </c>
      <c r="F136" s="48">
        <f t="shared" si="4"/>
        <v>2239182</v>
      </c>
      <c r="G136" s="48">
        <f t="shared" si="4"/>
        <v>2512538</v>
      </c>
      <c r="H136" s="48">
        <f t="shared" si="4"/>
        <v>2547940</v>
      </c>
      <c r="I136" s="48">
        <f t="shared" si="4"/>
        <v>2642578</v>
      </c>
      <c r="J136" s="48">
        <f t="shared" si="4"/>
        <v>2698316</v>
      </c>
      <c r="K136" s="48">
        <f t="shared" si="4"/>
        <v>2777148</v>
      </c>
    </row>
    <row r="137" spans="2:11" ht="12.75" customHeight="1" thickTop="1">
      <c r="B137" s="10"/>
      <c r="C137" s="15"/>
      <c r="D137" s="15"/>
      <c r="E137" s="15"/>
      <c r="F137" s="15"/>
      <c r="G137" s="15"/>
      <c r="H137" s="15"/>
      <c r="I137" s="15"/>
      <c r="J137" s="15"/>
      <c r="K137" s="15"/>
    </row>
    <row r="138" spans="2:11" ht="12.75" customHeight="1">
      <c r="B138" s="10"/>
      <c r="C138" s="15"/>
      <c r="D138" s="15"/>
      <c r="E138" s="15"/>
      <c r="F138" s="15"/>
      <c r="G138" s="15"/>
      <c r="H138" s="15"/>
      <c r="I138" s="15"/>
      <c r="J138" s="15"/>
      <c r="K138" s="15"/>
    </row>
    <row r="139" spans="2:11" ht="17.25" customHeight="1">
      <c r="B139" s="14"/>
      <c r="C139" s="15"/>
      <c r="D139" s="15"/>
      <c r="E139" s="15"/>
      <c r="F139" s="15"/>
      <c r="G139" s="15"/>
      <c r="H139" s="15"/>
      <c r="I139" s="15"/>
      <c r="J139" s="15"/>
      <c r="K139" s="15"/>
    </row>
    <row r="140" spans="2:11" ht="13.8">
      <c r="B140" s="14"/>
      <c r="C140" s="15"/>
      <c r="D140" s="15"/>
      <c r="E140" s="15"/>
      <c r="F140" s="15"/>
      <c r="G140" s="15"/>
      <c r="H140" s="15"/>
      <c r="I140" s="15"/>
      <c r="J140" s="15"/>
      <c r="K140" s="15"/>
    </row>
    <row r="141" spans="2:11" ht="13.8">
      <c r="B141" s="14"/>
      <c r="C141" s="15"/>
      <c r="D141" s="15"/>
      <c r="E141" s="15"/>
      <c r="F141" s="15"/>
      <c r="G141" s="15"/>
      <c r="H141" s="15"/>
      <c r="I141" s="15"/>
      <c r="J141" s="15"/>
      <c r="K141" s="15"/>
    </row>
    <row r="142" spans="2:11" ht="13.8">
      <c r="B142" s="14"/>
      <c r="C142" s="15"/>
      <c r="D142" s="15"/>
      <c r="E142" s="15"/>
      <c r="F142" s="15"/>
      <c r="G142" s="15"/>
      <c r="H142" s="15"/>
      <c r="I142" s="15"/>
      <c r="J142" s="15"/>
      <c r="K142" s="15"/>
    </row>
    <row r="143" spans="2:11" ht="13.8">
      <c r="B143" s="14"/>
      <c r="C143" s="15"/>
      <c r="D143" s="15"/>
      <c r="E143" s="15"/>
      <c r="F143" s="15"/>
      <c r="G143" s="15"/>
      <c r="H143" s="15"/>
      <c r="I143" s="15"/>
      <c r="J143" s="15"/>
      <c r="K143" s="15"/>
    </row>
    <row r="144" spans="2:11" ht="13.8">
      <c r="B144" s="14"/>
      <c r="C144" s="15"/>
      <c r="D144" s="15"/>
      <c r="E144" s="15"/>
      <c r="F144" s="15"/>
      <c r="G144" s="15"/>
      <c r="H144" s="15"/>
      <c r="I144" s="15"/>
      <c r="J144" s="15"/>
      <c r="K144" s="15"/>
    </row>
    <row r="145" spans="2:11" ht="13.8">
      <c r="B145" s="14"/>
      <c r="C145" s="15"/>
      <c r="D145" s="15"/>
      <c r="E145" s="15"/>
      <c r="F145" s="15"/>
      <c r="G145" s="15"/>
      <c r="H145" s="15"/>
      <c r="I145" s="15"/>
      <c r="J145" s="15"/>
      <c r="K145" s="15"/>
    </row>
    <row r="146" spans="2:11" ht="13.8">
      <c r="B146" s="14"/>
      <c r="C146" s="15"/>
      <c r="D146" s="15"/>
      <c r="E146" s="15"/>
      <c r="F146" s="15"/>
      <c r="G146" s="15"/>
      <c r="H146" s="15"/>
      <c r="I146" s="15"/>
      <c r="J146" s="15"/>
      <c r="K146" s="15"/>
    </row>
    <row r="147" spans="2:11" ht="13.8">
      <c r="B147" s="14"/>
      <c r="C147" s="15"/>
      <c r="D147" s="15"/>
      <c r="E147" s="15"/>
      <c r="F147" s="15"/>
      <c r="G147" s="15"/>
      <c r="H147" s="15"/>
      <c r="I147" s="15"/>
      <c r="J147" s="15"/>
      <c r="K147" s="15"/>
    </row>
    <row r="148" spans="2:11" ht="13.8">
      <c r="B148" s="14"/>
      <c r="C148" s="15"/>
      <c r="D148" s="15"/>
      <c r="E148" s="15"/>
      <c r="F148" s="15"/>
      <c r="G148" s="15"/>
      <c r="H148" s="15"/>
      <c r="I148" s="15"/>
      <c r="J148" s="15"/>
      <c r="K148" s="15"/>
    </row>
    <row r="149" spans="2:11" ht="13.8">
      <c r="B149" s="14"/>
      <c r="C149" s="15"/>
      <c r="D149" s="15"/>
      <c r="E149" s="15"/>
      <c r="F149" s="15"/>
      <c r="G149" s="15"/>
      <c r="H149" s="15"/>
      <c r="I149" s="15"/>
      <c r="J149" s="15"/>
      <c r="K149" s="15"/>
    </row>
    <row r="150" spans="2:11" ht="13.8">
      <c r="B150" s="14"/>
      <c r="C150" s="15"/>
      <c r="D150" s="15"/>
      <c r="E150" s="15"/>
      <c r="F150" s="15"/>
      <c r="G150" s="15"/>
      <c r="H150" s="15"/>
      <c r="I150" s="15"/>
      <c r="J150" s="15"/>
      <c r="K150" s="15"/>
    </row>
    <row r="151" spans="2:11" ht="13.8">
      <c r="B151" s="14"/>
      <c r="C151" s="15"/>
      <c r="D151" s="15"/>
      <c r="E151" s="15"/>
      <c r="F151" s="15"/>
      <c r="G151" s="15"/>
      <c r="H151" s="15"/>
      <c r="I151" s="15"/>
      <c r="J151" s="15"/>
      <c r="K151" s="15"/>
    </row>
    <row r="152" spans="2:11" ht="13.8">
      <c r="B152" s="14"/>
      <c r="C152" s="15"/>
      <c r="D152" s="15"/>
      <c r="E152" s="15"/>
      <c r="F152" s="15"/>
      <c r="G152" s="15"/>
      <c r="H152" s="15"/>
      <c r="I152" s="15"/>
      <c r="J152" s="15"/>
      <c r="K152" s="15"/>
    </row>
    <row r="153" spans="2:11" ht="18.75" customHeight="1">
      <c r="B153" s="406" t="s">
        <v>676</v>
      </c>
      <c r="C153" s="406"/>
      <c r="D153" s="406"/>
      <c r="E153" s="406"/>
      <c r="F153" s="406"/>
      <c r="G153" s="406"/>
      <c r="H153" s="406"/>
      <c r="I153" s="406"/>
      <c r="J153" s="406"/>
      <c r="K153" s="406"/>
    </row>
    <row r="154" spans="2:11" ht="13.8">
      <c r="B154" s="10"/>
      <c r="C154" s="15"/>
      <c r="D154" s="15"/>
      <c r="E154" s="15"/>
      <c r="F154" s="15"/>
      <c r="G154" s="15"/>
      <c r="H154" s="15"/>
      <c r="I154" s="15"/>
      <c r="J154" s="15"/>
      <c r="K154" s="15"/>
    </row>
    <row r="155" spans="2:11" ht="12.75" customHeight="1">
      <c r="B155" s="408" t="s">
        <v>1366</v>
      </c>
      <c r="C155" s="408"/>
      <c r="D155" s="408"/>
      <c r="E155" s="408"/>
      <c r="F155" s="408"/>
      <c r="G155" s="408"/>
      <c r="H155" s="408"/>
      <c r="I155" s="408"/>
      <c r="J155" s="408"/>
      <c r="K155" s="408"/>
    </row>
    <row r="156" spans="2:11" ht="19.5" customHeight="1">
      <c r="B156" s="408"/>
      <c r="C156" s="408"/>
      <c r="D156" s="408"/>
      <c r="E156" s="408"/>
      <c r="F156" s="408"/>
      <c r="G156" s="408"/>
      <c r="H156" s="408"/>
      <c r="I156" s="408"/>
      <c r="J156" s="408"/>
      <c r="K156" s="408"/>
    </row>
    <row r="157" spans="2:11" ht="13.8">
      <c r="B157" s="31"/>
      <c r="C157" s="41"/>
      <c r="D157" s="41"/>
      <c r="E157" s="41"/>
      <c r="F157" s="15"/>
      <c r="G157" s="15"/>
      <c r="H157" s="15"/>
      <c r="I157" s="15"/>
      <c r="J157" s="15"/>
      <c r="K157" s="15"/>
    </row>
    <row r="158" spans="2:11" ht="13.8">
      <c r="B158" s="32"/>
      <c r="C158" s="43"/>
      <c r="D158" s="156"/>
      <c r="E158" s="43" t="s">
        <v>879</v>
      </c>
      <c r="F158" s="156"/>
      <c r="G158" s="43" t="s">
        <v>880</v>
      </c>
      <c r="H158" s="156"/>
      <c r="I158" s="156"/>
      <c r="J158" s="156"/>
      <c r="K158" s="156"/>
    </row>
    <row r="159" spans="2:11" ht="13.8">
      <c r="B159" s="10"/>
      <c r="C159" s="43" t="s">
        <v>774</v>
      </c>
      <c r="D159" s="43" t="s">
        <v>848</v>
      </c>
      <c r="E159" s="43" t="s">
        <v>621</v>
      </c>
      <c r="F159" s="43" t="s">
        <v>879</v>
      </c>
      <c r="G159" s="157" t="str">
        <f>'Fund Cover Sheets'!$M$1</f>
        <v>Adopted</v>
      </c>
      <c r="H159" s="43" t="s">
        <v>881</v>
      </c>
      <c r="I159" s="43" t="s">
        <v>882</v>
      </c>
      <c r="J159" s="43" t="s">
        <v>883</v>
      </c>
      <c r="K159" s="43" t="s">
        <v>884</v>
      </c>
    </row>
    <row r="160" spans="2:11" ht="14.4" thickBot="1">
      <c r="B160" s="25"/>
      <c r="C160" s="45" t="s">
        <v>1</v>
      </c>
      <c r="D160" s="45" t="s">
        <v>1</v>
      </c>
      <c r="E160" s="45" t="s">
        <v>590</v>
      </c>
      <c r="F160" s="45" t="s">
        <v>19</v>
      </c>
      <c r="G160" s="45" t="s">
        <v>590</v>
      </c>
      <c r="H160" s="45" t="s">
        <v>19</v>
      </c>
      <c r="I160" s="45" t="s">
        <v>19</v>
      </c>
      <c r="J160" s="45" t="s">
        <v>19</v>
      </c>
      <c r="K160" s="45" t="s">
        <v>19</v>
      </c>
    </row>
    <row r="161" spans="2:11" ht="13.8">
      <c r="B161" s="9"/>
      <c r="C161" s="15"/>
      <c r="D161" s="15"/>
      <c r="E161" s="15"/>
      <c r="F161" s="15"/>
      <c r="G161" s="15"/>
      <c r="H161" s="15"/>
      <c r="I161" s="15"/>
      <c r="J161" s="15"/>
      <c r="K161" s="15"/>
    </row>
    <row r="162" spans="2:11" ht="13.8">
      <c r="B162" s="21" t="s">
        <v>445</v>
      </c>
      <c r="C162" s="15"/>
      <c r="D162" s="15"/>
      <c r="E162" s="15"/>
      <c r="F162" s="15"/>
      <c r="G162" s="15"/>
      <c r="H162" s="15"/>
      <c r="I162" s="15"/>
      <c r="J162" s="15"/>
      <c r="K162" s="15"/>
    </row>
    <row r="163" spans="2:11" ht="20.100000000000001" customHeight="1">
      <c r="B163" s="11" t="s">
        <v>633</v>
      </c>
      <c r="C163" s="2">
        <f>'Budget Detail FY 2018-25'!L223+'Budget Detail FY 2018-25'!L222</f>
        <v>17640</v>
      </c>
      <c r="D163" s="2">
        <f>'Budget Detail FY 2018-25'!M223+'Budget Detail FY 2018-25'!M222</f>
        <v>0</v>
      </c>
      <c r="E163" s="2">
        <f>'Budget Detail FY 2018-25'!N223+'Budget Detail FY 2018-25'!N222</f>
        <v>500</v>
      </c>
      <c r="F163" s="2">
        <f>'Budget Detail FY 2018-25'!O223+'Budget Detail FY 2018-25'!O222</f>
        <v>4103</v>
      </c>
      <c r="G163" s="2">
        <f>'Budget Detail FY 2018-25'!P223+'Budget Detail FY 2018-25'!P222</f>
        <v>500</v>
      </c>
      <c r="H163" s="2">
        <f>'Budget Detail FY 2018-25'!Q223+'Budget Detail FY 2018-25'!Q222</f>
        <v>500</v>
      </c>
      <c r="I163" s="2">
        <f>'Budget Detail FY 2018-25'!R223+'Budget Detail FY 2018-25'!R222</f>
        <v>500</v>
      </c>
      <c r="J163" s="2">
        <f>'Budget Detail FY 2018-25'!S223+'Budget Detail FY 2018-25'!S222</f>
        <v>500</v>
      </c>
      <c r="K163" s="2">
        <f>'Budget Detail FY 2018-25'!T223+'Budget Detail FY 2018-25'!T222</f>
        <v>500</v>
      </c>
    </row>
    <row r="164" spans="2:11" ht="20.100000000000001" customHeight="1">
      <c r="B164" s="11" t="s">
        <v>634</v>
      </c>
      <c r="C164" s="2">
        <f>SUM('Budget Detail FY 2018-25'!L224:L229)</f>
        <v>334909</v>
      </c>
      <c r="D164" s="2">
        <f>SUM('Budget Detail FY 2018-25'!M224:M229)</f>
        <v>335729</v>
      </c>
      <c r="E164" s="2">
        <f>SUM('Budget Detail FY 2018-25'!N224:N229)</f>
        <v>379699</v>
      </c>
      <c r="F164" s="2">
        <f>SUM('Budget Detail FY 2018-25'!O224:O229)</f>
        <v>371308</v>
      </c>
      <c r="G164" s="2">
        <f>SUM('Budget Detail FY 2018-25'!P224:P229)</f>
        <v>398253</v>
      </c>
      <c r="H164" s="2">
        <f>SUM('Budget Detail FY 2018-25'!Q224:Q229)</f>
        <v>418662</v>
      </c>
      <c r="I164" s="2">
        <f>SUM('Budget Detail FY 2018-25'!R224:R229)</f>
        <v>436163</v>
      </c>
      <c r="J164" s="2">
        <f>SUM('Budget Detail FY 2018-25'!S224:S229)</f>
        <v>459333</v>
      </c>
      <c r="K164" s="2">
        <f>SUM('Budget Detail FY 2018-25'!T224:T229)</f>
        <v>483893</v>
      </c>
    </row>
    <row r="165" spans="2:11" ht="20.100000000000001" customHeight="1">
      <c r="B165" s="11" t="s">
        <v>635</v>
      </c>
      <c r="C165" s="2">
        <f>SUM('Budget Detail FY 2018-25'!L230:L252)</f>
        <v>2925753</v>
      </c>
      <c r="D165" s="2">
        <f>SUM('Budget Detail FY 2018-25'!M230:M252)</f>
        <v>2953274</v>
      </c>
      <c r="E165" s="2">
        <f>SUM('Budget Detail FY 2018-25'!N230:N252)</f>
        <v>3121021</v>
      </c>
      <c r="F165" s="2">
        <f>SUM('Budget Detail FY 2018-25'!O230:O252)</f>
        <v>2980922</v>
      </c>
      <c r="G165" s="2">
        <f>SUM('Budget Detail FY 2018-25'!P230:P252)</f>
        <v>3245272</v>
      </c>
      <c r="H165" s="2">
        <f>SUM('Budget Detail FY 2018-25'!Q230:Q252)</f>
        <v>3150936</v>
      </c>
      <c r="I165" s="2">
        <f>SUM('Budget Detail FY 2018-25'!R230:R252)</f>
        <v>3013744</v>
      </c>
      <c r="J165" s="2">
        <f>SUM('Budget Detail FY 2018-25'!S230:S252)</f>
        <v>3058754</v>
      </c>
      <c r="K165" s="2">
        <f>SUM('Budget Detail FY 2018-25'!T230:T252)</f>
        <v>3091509</v>
      </c>
    </row>
    <row r="166" spans="2:11" ht="20.100000000000001" customHeight="1">
      <c r="B166" s="11" t="s">
        <v>636</v>
      </c>
      <c r="C166" s="2">
        <f>'Budget Detail FY 2018-25'!L253</f>
        <v>14929</v>
      </c>
      <c r="D166" s="2">
        <f>'Budget Detail FY 2018-25'!M253</f>
        <v>2809</v>
      </c>
      <c r="E166" s="2">
        <f>'Budget Detail FY 2018-25'!N253</f>
        <v>15000</v>
      </c>
      <c r="F166" s="2">
        <f>'Budget Detail FY 2018-25'!O253</f>
        <v>15000</v>
      </c>
      <c r="G166" s="2">
        <f>'Budget Detail FY 2018-25'!P253</f>
        <v>15000</v>
      </c>
      <c r="H166" s="2">
        <f>'Budget Detail FY 2018-25'!Q253</f>
        <v>15000</v>
      </c>
      <c r="I166" s="2">
        <f>'Budget Detail FY 2018-25'!R253</f>
        <v>15000</v>
      </c>
      <c r="J166" s="2">
        <f>'Budget Detail FY 2018-25'!S253</f>
        <v>15000</v>
      </c>
      <c r="K166" s="2">
        <f>'Budget Detail FY 2018-25'!T253</f>
        <v>15000</v>
      </c>
    </row>
    <row r="167" spans="2:11" ht="20.100000000000001" customHeight="1">
      <c r="B167" s="138" t="s">
        <v>1356</v>
      </c>
      <c r="C167" s="2">
        <f>'Budget Detail FY 2018-25'!L254</f>
        <v>0</v>
      </c>
      <c r="D167" s="2">
        <f>'Budget Detail FY 2018-25'!M254</f>
        <v>0</v>
      </c>
      <c r="E167" s="2">
        <f>'Budget Detail FY 2018-25'!N254</f>
        <v>0</v>
      </c>
      <c r="F167" s="2">
        <f>'Budget Detail FY 2018-25'!O254</f>
        <v>0</v>
      </c>
      <c r="G167" s="2">
        <f>'Budget Detail FY 2018-25'!P254</f>
        <v>80000</v>
      </c>
      <c r="H167" s="2">
        <f>'Budget Detail FY 2018-25'!Q254</f>
        <v>50000</v>
      </c>
      <c r="I167" s="2">
        <f>'Budget Detail FY 2018-25'!R254</f>
        <v>50000</v>
      </c>
      <c r="J167" s="2">
        <f>'Budget Detail FY 2018-25'!S254</f>
        <v>50000</v>
      </c>
      <c r="K167" s="2">
        <f>'Budget Detail FY 2018-25'!T254</f>
        <v>50000</v>
      </c>
    </row>
    <row r="168" spans="2:11" ht="20.100000000000001" customHeight="1">
      <c r="B168" s="11" t="s">
        <v>638</v>
      </c>
      <c r="C168" s="2">
        <f>SUM('Budget Detail FY 2018-25'!L255:L260)</f>
        <v>2779764</v>
      </c>
      <c r="D168" s="2">
        <f>SUM('Budget Detail FY 2018-25'!M255:M260)</f>
        <v>3040283</v>
      </c>
      <c r="E168" s="2">
        <f>SUM('Budget Detail FY 2018-25'!N255:N260)</f>
        <v>2580400</v>
      </c>
      <c r="F168" s="2">
        <f>SUM('Budget Detail FY 2018-25'!O255:O260)</f>
        <v>2561741</v>
      </c>
      <c r="G168" s="2">
        <f>SUM('Budget Detail FY 2018-25'!P255:P260)</f>
        <v>2085837</v>
      </c>
      <c r="H168" s="2">
        <f>SUM('Budget Detail FY 2018-25'!Q255:Q260)</f>
        <v>2837124</v>
      </c>
      <c r="I168" s="2">
        <f>SUM('Budget Detail FY 2018-25'!R255:R260)</f>
        <v>3241807</v>
      </c>
      <c r="J168" s="2">
        <f>SUM('Budget Detail FY 2018-25'!S255:S260)</f>
        <v>3117585</v>
      </c>
      <c r="K168" s="2">
        <f>SUM('Budget Detail FY 2018-25'!T255:T260)</f>
        <v>3267070</v>
      </c>
    </row>
    <row r="169" spans="2:11" s="71" customFormat="1" ht="20.100000000000001" customHeight="1" thickBot="1">
      <c r="B169" s="73" t="s">
        <v>779</v>
      </c>
      <c r="C169" s="48">
        <f t="shared" ref="C169:K169" si="5">SUM(C163:C168)</f>
        <v>6072995</v>
      </c>
      <c r="D169" s="48">
        <f t="shared" si="5"/>
        <v>6332095</v>
      </c>
      <c r="E169" s="48">
        <f t="shared" si="5"/>
        <v>6096620</v>
      </c>
      <c r="F169" s="48">
        <f t="shared" si="5"/>
        <v>5933074</v>
      </c>
      <c r="G169" s="48">
        <f t="shared" si="5"/>
        <v>5824862</v>
      </c>
      <c r="H169" s="48">
        <f t="shared" si="5"/>
        <v>6472222</v>
      </c>
      <c r="I169" s="48">
        <f t="shared" si="5"/>
        <v>6757214</v>
      </c>
      <c r="J169" s="48">
        <f t="shared" si="5"/>
        <v>6701172</v>
      </c>
      <c r="K169" s="48">
        <f t="shared" si="5"/>
        <v>6907972</v>
      </c>
    </row>
    <row r="170" spans="2:11" ht="14.4" thickTop="1">
      <c r="B170" s="9"/>
      <c r="C170" s="15"/>
      <c r="D170" s="15"/>
      <c r="E170" s="15"/>
      <c r="F170" s="15"/>
      <c r="G170" s="15"/>
      <c r="H170" s="15"/>
      <c r="I170" s="15"/>
      <c r="J170" s="15"/>
      <c r="K170" s="15"/>
    </row>
    <row r="171" spans="2:11" ht="13.8">
      <c r="B171" s="9"/>
      <c r="C171" s="15"/>
      <c r="D171" s="15"/>
      <c r="E171" s="15"/>
      <c r="F171" s="15"/>
      <c r="G171" s="15"/>
      <c r="H171" s="15"/>
      <c r="I171" s="15"/>
      <c r="J171" s="15"/>
      <c r="K171" s="15"/>
    </row>
    <row r="172" spans="2:11" ht="13.8">
      <c r="B172" s="9"/>
      <c r="C172" s="15"/>
      <c r="D172" s="15"/>
      <c r="E172" s="15"/>
      <c r="F172" s="15"/>
      <c r="G172" s="15"/>
      <c r="H172" s="15"/>
      <c r="I172" s="15"/>
      <c r="J172" s="15"/>
      <c r="K172" s="15"/>
    </row>
    <row r="173" spans="2:11" ht="13.8">
      <c r="B173" s="9"/>
      <c r="C173" s="15"/>
      <c r="D173" s="15"/>
      <c r="E173" s="15"/>
      <c r="F173" s="15"/>
      <c r="G173" s="15"/>
      <c r="H173" s="15"/>
      <c r="I173" s="15"/>
      <c r="J173" s="15"/>
      <c r="K173" s="15"/>
    </row>
    <row r="174" spans="2:11" ht="13.8">
      <c r="B174" s="9"/>
      <c r="C174" s="15"/>
      <c r="D174" s="15"/>
      <c r="E174" s="15"/>
      <c r="F174" s="15"/>
      <c r="G174" s="15"/>
      <c r="H174" s="15"/>
      <c r="I174" s="15"/>
      <c r="J174" s="15"/>
      <c r="K174" s="15"/>
    </row>
    <row r="175" spans="2:11" ht="13.8">
      <c r="B175" s="9"/>
      <c r="C175" s="15"/>
      <c r="D175" s="15"/>
      <c r="E175" s="15"/>
      <c r="F175" s="15"/>
      <c r="G175" s="15"/>
      <c r="H175" s="15"/>
      <c r="I175" s="15"/>
      <c r="J175" s="15"/>
      <c r="K175" s="15"/>
    </row>
    <row r="176" spans="2:11" ht="13.8">
      <c r="B176" s="9"/>
      <c r="C176" s="15"/>
      <c r="D176" s="15"/>
      <c r="E176" s="15"/>
      <c r="F176" s="15"/>
      <c r="G176" s="15"/>
      <c r="H176" s="15"/>
      <c r="I176" s="15"/>
      <c r="J176" s="15"/>
      <c r="K176" s="15"/>
    </row>
    <row r="177" spans="2:11" ht="12.75" customHeight="1">
      <c r="B177" s="9"/>
      <c r="C177" s="15"/>
      <c r="D177" s="15"/>
      <c r="E177" s="15"/>
      <c r="F177" s="15"/>
      <c r="G177" s="15"/>
      <c r="H177" s="15"/>
      <c r="I177" s="15"/>
      <c r="J177" s="15"/>
      <c r="K177" s="15"/>
    </row>
    <row r="178" spans="2:11" ht="18" customHeight="1">
      <c r="B178" s="9"/>
      <c r="C178" s="15"/>
      <c r="D178" s="15"/>
      <c r="E178" s="15"/>
      <c r="F178" s="15"/>
      <c r="G178" s="15"/>
      <c r="H178" s="15"/>
      <c r="I178" s="15"/>
      <c r="J178" s="15"/>
      <c r="K178" s="15"/>
    </row>
    <row r="179" spans="2:11" ht="13.8">
      <c r="B179" s="9"/>
      <c r="C179" s="15"/>
      <c r="D179" s="15"/>
      <c r="E179" s="15"/>
      <c r="F179" s="15"/>
      <c r="G179" s="15"/>
      <c r="H179" s="15"/>
      <c r="I179" s="15"/>
      <c r="J179" s="15"/>
      <c r="K179" s="15"/>
    </row>
    <row r="180" spans="2:11" ht="13.8">
      <c r="B180" s="9"/>
      <c r="C180" s="15"/>
      <c r="D180" s="15"/>
      <c r="E180" s="15"/>
      <c r="F180" s="15"/>
      <c r="G180" s="15"/>
      <c r="H180" s="15"/>
      <c r="I180" s="15"/>
      <c r="J180" s="15"/>
      <c r="K180" s="15"/>
    </row>
    <row r="181" spans="2:11" ht="13.8">
      <c r="B181" s="9"/>
      <c r="C181" s="15"/>
      <c r="D181" s="15"/>
      <c r="E181" s="15"/>
      <c r="F181" s="15"/>
      <c r="G181" s="15"/>
      <c r="H181" s="15"/>
      <c r="I181" s="15"/>
      <c r="J181" s="15"/>
      <c r="K181" s="15"/>
    </row>
    <row r="182" spans="2:11" ht="13.8">
      <c r="B182" s="9"/>
      <c r="C182" s="15"/>
      <c r="D182" s="15"/>
      <c r="E182" s="15"/>
      <c r="F182" s="15"/>
      <c r="G182" s="15"/>
      <c r="H182" s="15"/>
      <c r="I182" s="15"/>
      <c r="J182" s="15"/>
      <c r="K182" s="15"/>
    </row>
    <row r="183" spans="2:11" ht="13.8">
      <c r="B183" s="9"/>
      <c r="C183" s="15"/>
      <c r="D183" s="15"/>
      <c r="E183" s="15"/>
      <c r="F183" s="15"/>
      <c r="G183" s="15"/>
      <c r="H183" s="15"/>
      <c r="I183" s="15"/>
      <c r="J183" s="15"/>
      <c r="K183" s="15"/>
    </row>
    <row r="184" spans="2:11" ht="13.8">
      <c r="B184" s="9"/>
      <c r="C184" s="15"/>
      <c r="D184" s="15"/>
      <c r="E184" s="15"/>
      <c r="F184" s="15"/>
      <c r="G184" s="15"/>
      <c r="H184" s="15"/>
      <c r="I184" s="15"/>
      <c r="J184" s="15"/>
      <c r="K184" s="15"/>
    </row>
    <row r="185" spans="2:11" ht="13.8">
      <c r="B185" s="9"/>
      <c r="C185" s="15"/>
      <c r="D185" s="15"/>
      <c r="E185" s="15"/>
      <c r="F185" s="15"/>
      <c r="G185" s="15"/>
      <c r="H185" s="15"/>
      <c r="I185" s="15"/>
      <c r="J185" s="15"/>
      <c r="K185" s="15"/>
    </row>
    <row r="186" spans="2:11" ht="13.8">
      <c r="B186" s="12"/>
      <c r="C186" s="15"/>
      <c r="D186" s="15"/>
      <c r="E186" s="15"/>
      <c r="F186" s="15"/>
      <c r="G186" s="15"/>
      <c r="H186" s="15"/>
      <c r="I186" s="15"/>
      <c r="J186" s="15"/>
      <c r="K186" s="15"/>
    </row>
    <row r="187" spans="2:11" ht="13.8">
      <c r="B187" s="12"/>
      <c r="C187" s="15"/>
      <c r="D187" s="15"/>
      <c r="E187" s="15"/>
      <c r="F187" s="15"/>
      <c r="G187" s="15"/>
      <c r="H187" s="15"/>
      <c r="I187" s="15"/>
      <c r="J187" s="15"/>
      <c r="K187" s="15"/>
    </row>
    <row r="188" spans="2:11" ht="13.8">
      <c r="B188" s="13"/>
      <c r="C188" s="15"/>
      <c r="D188" s="15"/>
      <c r="E188" s="15"/>
      <c r="F188" s="15"/>
      <c r="G188" s="15"/>
      <c r="H188" s="15"/>
      <c r="I188" s="15"/>
      <c r="J188" s="15"/>
      <c r="K188" s="15"/>
    </row>
    <row r="189" spans="2:11" ht="13.8">
      <c r="B189" s="13"/>
      <c r="C189" s="15"/>
      <c r="D189" s="15"/>
      <c r="E189" s="15"/>
      <c r="F189" s="15"/>
      <c r="G189" s="15"/>
      <c r="H189" s="15"/>
      <c r="I189" s="15"/>
      <c r="J189" s="15"/>
      <c r="K189" s="15"/>
    </row>
    <row r="190" spans="2:11" ht="13.8">
      <c r="B190" s="21"/>
      <c r="C190" s="15"/>
      <c r="D190" s="15"/>
      <c r="E190" s="15"/>
      <c r="F190" s="15"/>
      <c r="G190" s="15"/>
      <c r="H190" s="15"/>
      <c r="I190" s="15"/>
      <c r="J190" s="15"/>
      <c r="K190" s="15"/>
    </row>
    <row r="191" spans="2:11" ht="13.8">
      <c r="B191" s="14"/>
      <c r="C191" s="15"/>
      <c r="D191" s="15"/>
      <c r="E191" s="15"/>
      <c r="F191" s="15"/>
      <c r="G191" s="15"/>
      <c r="H191" s="15"/>
      <c r="I191" s="15"/>
      <c r="J191" s="15"/>
      <c r="K191" s="15"/>
    </row>
    <row r="192" spans="2:11" ht="13.8">
      <c r="B192" s="14"/>
      <c r="C192" s="15"/>
      <c r="D192" s="15"/>
      <c r="E192" s="15"/>
      <c r="F192" s="15"/>
      <c r="G192" s="15"/>
      <c r="H192" s="15"/>
      <c r="I192" s="15"/>
      <c r="J192" s="15"/>
      <c r="K192" s="15"/>
    </row>
    <row r="193" spans="2:11" ht="13.8">
      <c r="B193" s="9"/>
      <c r="C193" s="15"/>
      <c r="D193" s="15"/>
      <c r="E193" s="15"/>
      <c r="F193" s="15"/>
      <c r="G193" s="15"/>
      <c r="H193" s="15"/>
      <c r="I193" s="15"/>
      <c r="J193" s="15"/>
      <c r="K193" s="15"/>
    </row>
    <row r="194" spans="2:11" ht="13.8">
      <c r="B194" s="9"/>
      <c r="C194" s="15"/>
      <c r="D194" s="15"/>
      <c r="E194" s="15"/>
      <c r="F194" s="15"/>
      <c r="G194" s="15"/>
      <c r="H194" s="15"/>
      <c r="I194" s="15"/>
      <c r="J194" s="15"/>
      <c r="K194" s="15"/>
    </row>
    <row r="195" spans="2:11" ht="13.8">
      <c r="B195" s="9"/>
      <c r="C195" s="15"/>
      <c r="D195" s="15"/>
      <c r="E195" s="15"/>
      <c r="F195" s="15"/>
      <c r="G195" s="15"/>
      <c r="H195" s="15"/>
      <c r="I195" s="15"/>
      <c r="J195" s="15"/>
      <c r="K195" s="15"/>
    </row>
    <row r="196" spans="2:11" ht="13.8">
      <c r="B196" s="9"/>
      <c r="C196" s="15"/>
      <c r="D196" s="15"/>
      <c r="E196" s="15"/>
      <c r="F196" s="15"/>
      <c r="G196" s="15"/>
      <c r="H196" s="15"/>
      <c r="I196" s="15"/>
      <c r="J196" s="15"/>
      <c r="K196" s="15"/>
    </row>
    <row r="197" spans="2:11" ht="13.8">
      <c r="B197" s="9"/>
      <c r="C197" s="15"/>
      <c r="D197" s="15"/>
      <c r="E197" s="15"/>
      <c r="F197" s="15"/>
      <c r="G197" s="15"/>
      <c r="H197" s="15"/>
      <c r="I197" s="15"/>
      <c r="J197" s="15"/>
      <c r="K197" s="15"/>
    </row>
    <row r="198" spans="2:11" ht="13.8">
      <c r="B198" s="9"/>
      <c r="C198" s="15"/>
      <c r="D198" s="15"/>
      <c r="E198" s="15"/>
      <c r="F198" s="15"/>
      <c r="G198" s="15"/>
      <c r="H198" s="15"/>
      <c r="I198" s="15"/>
      <c r="J198" s="15"/>
      <c r="K198" s="15"/>
    </row>
    <row r="199" spans="2:11" ht="13.8">
      <c r="B199" s="9"/>
      <c r="C199" s="15"/>
      <c r="D199" s="15"/>
      <c r="E199" s="15"/>
      <c r="F199" s="15"/>
      <c r="G199" s="15"/>
      <c r="H199" s="15"/>
      <c r="I199" s="15"/>
      <c r="J199" s="15"/>
      <c r="K199" s="15"/>
    </row>
    <row r="200" spans="2:11" ht="13.8">
      <c r="B200" s="9"/>
      <c r="C200" s="15"/>
      <c r="D200" s="15"/>
      <c r="E200" s="15"/>
      <c r="F200" s="15"/>
      <c r="G200" s="15"/>
      <c r="H200" s="15"/>
      <c r="I200" s="15"/>
      <c r="J200" s="15"/>
      <c r="K200" s="15"/>
    </row>
    <row r="201" spans="2:11" ht="13.8">
      <c r="B201" s="9"/>
      <c r="C201" s="15"/>
      <c r="D201" s="15"/>
      <c r="E201" s="15"/>
      <c r="F201" s="15"/>
      <c r="G201" s="15"/>
      <c r="H201" s="15"/>
      <c r="I201" s="15"/>
      <c r="J201" s="15"/>
      <c r="K201" s="15"/>
    </row>
    <row r="202" spans="2:11" ht="13.8">
      <c r="B202" s="9"/>
      <c r="C202" s="15"/>
      <c r="D202" s="15"/>
      <c r="E202" s="15"/>
      <c r="F202" s="15"/>
      <c r="G202" s="15"/>
      <c r="H202" s="15"/>
      <c r="I202" s="15"/>
      <c r="J202" s="15"/>
      <c r="K202" s="15"/>
    </row>
    <row r="205" spans="2:11" ht="17.399999999999999">
      <c r="B205" s="406"/>
      <c r="C205" s="406"/>
      <c r="D205" s="406"/>
      <c r="E205" s="406"/>
      <c r="F205" s="406"/>
      <c r="G205" s="406"/>
      <c r="H205" s="406"/>
      <c r="I205" s="406"/>
      <c r="J205" s="406"/>
      <c r="K205"/>
    </row>
    <row r="206" spans="2:11" ht="13.8">
      <c r="B206" s="10"/>
      <c r="C206" s="15"/>
      <c r="D206" s="15"/>
      <c r="E206" s="15"/>
      <c r="F206" s="15"/>
      <c r="G206" s="15"/>
      <c r="H206" s="15"/>
      <c r="I206" s="15"/>
      <c r="J206" s="15"/>
      <c r="K206" s="15"/>
    </row>
    <row r="207" spans="2:11">
      <c r="B207" s="408"/>
      <c r="C207" s="408"/>
      <c r="D207" s="408"/>
      <c r="E207" s="408"/>
      <c r="F207" s="408"/>
      <c r="G207" s="408"/>
      <c r="H207" s="408"/>
      <c r="I207" s="408"/>
      <c r="J207" s="408"/>
      <c r="K207"/>
    </row>
    <row r="208" spans="2:11" ht="20.25" customHeight="1">
      <c r="B208" s="408"/>
      <c r="C208" s="408"/>
      <c r="D208" s="408"/>
      <c r="E208" s="408"/>
      <c r="F208" s="408"/>
      <c r="G208" s="408"/>
      <c r="H208" s="408"/>
      <c r="I208" s="408"/>
      <c r="J208" s="408"/>
      <c r="K208"/>
    </row>
    <row r="209" spans="2:11" ht="13.8">
      <c r="B209" s="19"/>
      <c r="C209" s="16"/>
      <c r="D209" s="16"/>
      <c r="E209" s="16"/>
      <c r="F209" s="16"/>
      <c r="G209" s="16"/>
      <c r="H209" s="15"/>
      <c r="I209" s="15"/>
      <c r="J209" s="15"/>
      <c r="K209" s="15"/>
    </row>
    <row r="210" spans="2:11" ht="13.8">
      <c r="B210" s="4"/>
      <c r="C210" s="15"/>
      <c r="D210" s="17"/>
      <c r="E210" s="17"/>
      <c r="F210" s="17"/>
      <c r="G210" s="15"/>
      <c r="H210" s="15"/>
      <c r="I210" s="15"/>
      <c r="J210" s="15"/>
      <c r="K210" s="15"/>
    </row>
    <row r="211" spans="2:11" ht="13.8">
      <c r="B211" s="10"/>
      <c r="C211" s="17"/>
      <c r="D211" s="17"/>
      <c r="E211" s="17"/>
      <c r="F211" s="17"/>
      <c r="G211" s="17"/>
      <c r="H211" s="17"/>
      <c r="I211" s="17"/>
      <c r="J211" s="17"/>
      <c r="K211" s="17"/>
    </row>
    <row r="212" spans="2:11" ht="13.8">
      <c r="B212" s="9"/>
      <c r="C212" s="17"/>
      <c r="D212" s="17"/>
      <c r="E212" s="20"/>
      <c r="F212" s="20"/>
      <c r="G212" s="20"/>
      <c r="H212" s="20"/>
      <c r="I212" s="20"/>
      <c r="J212" s="20"/>
      <c r="K212" s="20"/>
    </row>
    <row r="213" spans="2:11" ht="13.8">
      <c r="B213" s="9"/>
      <c r="C213" s="17"/>
      <c r="D213" s="15"/>
      <c r="E213" s="15"/>
      <c r="F213" s="15"/>
      <c r="G213" s="15"/>
      <c r="H213" s="15"/>
      <c r="I213" s="15"/>
      <c r="J213" s="15"/>
      <c r="K213" s="15"/>
    </row>
    <row r="214" spans="2:11" ht="13.8">
      <c r="B214" s="21"/>
      <c r="C214" s="15"/>
      <c r="D214" s="15"/>
      <c r="E214" s="15"/>
      <c r="F214" s="15"/>
      <c r="G214" s="15"/>
      <c r="H214" s="15"/>
      <c r="I214" s="15"/>
      <c r="J214" s="15"/>
      <c r="K214" s="15"/>
    </row>
    <row r="215" spans="2:11" ht="13.8">
      <c r="B215" s="11"/>
      <c r="C215" s="15"/>
      <c r="D215" s="15"/>
      <c r="E215" s="15"/>
      <c r="F215" s="15"/>
      <c r="G215" s="15"/>
      <c r="H215" s="15"/>
      <c r="I215" s="15"/>
      <c r="J215" s="15"/>
      <c r="K215" s="15"/>
    </row>
    <row r="216" spans="2:11" ht="13.8">
      <c r="B216" s="11"/>
      <c r="C216" s="15"/>
      <c r="D216" s="15"/>
      <c r="E216" s="15"/>
      <c r="F216" s="15"/>
      <c r="G216" s="15"/>
      <c r="H216" s="15"/>
      <c r="I216" s="15"/>
      <c r="J216" s="15"/>
      <c r="K216" s="15"/>
    </row>
    <row r="217" spans="2:11" ht="13.8">
      <c r="B217" s="11"/>
      <c r="C217" s="15"/>
      <c r="D217" s="15"/>
      <c r="E217" s="15"/>
      <c r="F217" s="15"/>
      <c r="G217" s="15"/>
      <c r="H217" s="15"/>
      <c r="I217" s="15"/>
      <c r="J217" s="15"/>
      <c r="K217" s="15"/>
    </row>
    <row r="218" spans="2:11" ht="13.8">
      <c r="B218" s="11"/>
      <c r="C218" s="15"/>
      <c r="D218" s="15"/>
      <c r="E218" s="15"/>
      <c r="F218" s="15"/>
      <c r="G218" s="15"/>
      <c r="H218" s="15"/>
      <c r="I218" s="15"/>
      <c r="J218" s="15"/>
      <c r="K218" s="15"/>
    </row>
    <row r="219" spans="2:11" ht="13.8">
      <c r="B219" s="12"/>
      <c r="C219" s="15"/>
      <c r="D219" s="15"/>
      <c r="E219" s="15"/>
      <c r="F219" s="15"/>
      <c r="G219" s="15"/>
      <c r="H219" s="15"/>
      <c r="I219" s="15"/>
      <c r="J219" s="15"/>
      <c r="K219" s="15"/>
    </row>
    <row r="220" spans="2:11" ht="13.8">
      <c r="B220" s="9"/>
      <c r="C220" s="15"/>
      <c r="D220" s="15"/>
      <c r="E220" s="15"/>
      <c r="F220" s="15"/>
      <c r="G220" s="15"/>
      <c r="H220" s="15"/>
      <c r="I220" s="15"/>
      <c r="J220" s="15"/>
      <c r="K220" s="15"/>
    </row>
    <row r="221" spans="2:11" ht="13.8">
      <c r="B221" s="21"/>
      <c r="C221" s="15"/>
      <c r="D221" s="15"/>
      <c r="E221" s="15"/>
      <c r="F221" s="15"/>
      <c r="G221" s="15"/>
      <c r="H221" s="15"/>
      <c r="I221" s="15"/>
      <c r="J221" s="15"/>
      <c r="K221" s="15"/>
    </row>
    <row r="222" spans="2:11" ht="13.8">
      <c r="B222" s="11"/>
      <c r="C222" s="15"/>
      <c r="D222" s="15"/>
      <c r="E222" s="15"/>
      <c r="F222" s="15"/>
      <c r="G222" s="15"/>
      <c r="H222" s="15"/>
      <c r="I222" s="15"/>
      <c r="J222" s="15"/>
      <c r="K222" s="15"/>
    </row>
    <row r="223" spans="2:11" ht="13.8">
      <c r="B223" s="11"/>
      <c r="C223" s="15"/>
      <c r="D223" s="15"/>
      <c r="E223" s="15"/>
      <c r="F223" s="15"/>
      <c r="G223" s="15"/>
      <c r="H223" s="15"/>
      <c r="I223" s="15"/>
      <c r="J223" s="15"/>
      <c r="K223" s="15"/>
    </row>
    <row r="224" spans="2:11" ht="13.8">
      <c r="B224" s="12"/>
      <c r="C224" s="15"/>
      <c r="D224" s="15"/>
      <c r="E224" s="15"/>
      <c r="F224" s="15"/>
      <c r="G224" s="15"/>
      <c r="H224" s="15"/>
      <c r="I224" s="15"/>
      <c r="J224" s="15"/>
      <c r="K224" s="15"/>
    </row>
    <row r="225" spans="2:11" ht="13.8">
      <c r="B225" s="12"/>
      <c r="C225" s="15"/>
      <c r="D225" s="15"/>
      <c r="E225" s="15"/>
      <c r="F225" s="15"/>
      <c r="G225" s="15"/>
      <c r="H225" s="15"/>
      <c r="I225" s="15"/>
      <c r="J225" s="15"/>
      <c r="K225" s="15"/>
    </row>
    <row r="226" spans="2:11" ht="13.8">
      <c r="B226" s="13"/>
      <c r="C226" s="15"/>
      <c r="D226" s="15"/>
      <c r="E226" s="15"/>
      <c r="F226" s="15"/>
      <c r="G226" s="15"/>
      <c r="H226" s="15"/>
      <c r="I226" s="15"/>
      <c r="J226" s="15"/>
      <c r="K226" s="15"/>
    </row>
    <row r="227" spans="2:11" ht="13.8">
      <c r="B227" s="13"/>
      <c r="C227" s="15"/>
      <c r="D227" s="15"/>
      <c r="E227" s="15"/>
      <c r="F227" s="15"/>
      <c r="G227" s="15"/>
      <c r="H227" s="15"/>
      <c r="I227" s="15"/>
      <c r="J227" s="15"/>
      <c r="K227" s="15"/>
    </row>
    <row r="228" spans="2:11" ht="13.8">
      <c r="B228" s="21"/>
      <c r="C228" s="15"/>
      <c r="D228" s="15"/>
      <c r="E228" s="15"/>
      <c r="F228" s="15"/>
      <c r="G228" s="15"/>
      <c r="H228" s="15"/>
      <c r="I228" s="15"/>
      <c r="J228" s="15"/>
      <c r="K228" s="15"/>
    </row>
    <row r="229" spans="2:11" ht="13.8">
      <c r="B229" s="14"/>
      <c r="C229" s="15"/>
      <c r="D229" s="15"/>
      <c r="E229" s="15"/>
      <c r="F229" s="15"/>
      <c r="G229" s="15"/>
      <c r="H229" s="15"/>
      <c r="I229" s="15"/>
      <c r="J229" s="15"/>
      <c r="K229" s="15"/>
    </row>
    <row r="230" spans="2:11" ht="13.8">
      <c r="B230" s="9"/>
      <c r="C230" s="15"/>
      <c r="D230" s="15"/>
      <c r="E230" s="15"/>
      <c r="F230" s="15"/>
      <c r="G230" s="15"/>
      <c r="H230" s="15"/>
      <c r="I230" s="15"/>
      <c r="J230" s="15"/>
      <c r="K230" s="15"/>
    </row>
    <row r="231" spans="2:11" ht="13.8">
      <c r="B231" s="9"/>
      <c r="C231" s="15"/>
      <c r="D231" s="15"/>
      <c r="E231" s="15"/>
      <c r="F231" s="15"/>
      <c r="G231" s="15"/>
      <c r="H231" s="15"/>
      <c r="I231" s="15"/>
      <c r="J231" s="15"/>
      <c r="K231" s="15"/>
    </row>
    <row r="232" spans="2:11" ht="13.8">
      <c r="B232" s="9"/>
      <c r="C232" s="15"/>
      <c r="D232" s="15"/>
      <c r="E232" s="15"/>
      <c r="F232" s="15"/>
      <c r="G232" s="15"/>
      <c r="H232" s="15"/>
      <c r="I232" s="15"/>
      <c r="J232" s="15"/>
      <c r="K232" s="15"/>
    </row>
    <row r="233" spans="2:11" ht="13.8">
      <c r="B233" s="9"/>
      <c r="C233" s="15"/>
      <c r="D233" s="15"/>
      <c r="E233" s="15"/>
      <c r="F233" s="15"/>
      <c r="G233" s="15"/>
      <c r="H233" s="15"/>
      <c r="I233" s="15"/>
      <c r="J233" s="15"/>
      <c r="K233" s="15"/>
    </row>
    <row r="234" spans="2:11" ht="13.8">
      <c r="B234" s="9"/>
      <c r="C234" s="15"/>
      <c r="D234" s="15"/>
      <c r="E234" s="15"/>
      <c r="F234" s="15"/>
      <c r="G234" s="15"/>
      <c r="H234" s="15"/>
      <c r="I234" s="15"/>
      <c r="J234" s="15"/>
      <c r="K234" s="15"/>
    </row>
    <row r="235" spans="2:11" ht="13.8">
      <c r="B235" s="9"/>
      <c r="C235" s="15"/>
      <c r="D235" s="15"/>
      <c r="E235" s="15"/>
      <c r="F235" s="15"/>
      <c r="G235" s="15"/>
      <c r="H235" s="15"/>
      <c r="I235" s="15"/>
      <c r="J235" s="15"/>
      <c r="K235" s="15"/>
    </row>
    <row r="236" spans="2:11" ht="13.8">
      <c r="B236" s="9"/>
      <c r="C236" s="15"/>
      <c r="D236" s="15"/>
      <c r="E236" s="15"/>
      <c r="F236" s="15"/>
      <c r="G236" s="15"/>
      <c r="H236" s="15"/>
      <c r="I236" s="15"/>
      <c r="J236" s="15"/>
      <c r="K236" s="15"/>
    </row>
    <row r="237" spans="2:11" ht="13.8">
      <c r="B237" s="9"/>
      <c r="C237" s="15"/>
      <c r="D237" s="15"/>
      <c r="E237" s="15"/>
      <c r="F237" s="15"/>
      <c r="G237" s="15"/>
      <c r="H237" s="15"/>
      <c r="I237" s="15"/>
      <c r="J237" s="15"/>
      <c r="K237" s="15"/>
    </row>
    <row r="238" spans="2:11" ht="13.8">
      <c r="B238" s="9"/>
      <c r="C238" s="15"/>
      <c r="D238" s="15"/>
      <c r="E238" s="15"/>
      <c r="F238" s="15"/>
      <c r="G238" s="15"/>
      <c r="H238" s="15"/>
      <c r="I238" s="15"/>
      <c r="J238" s="15"/>
      <c r="K238" s="15"/>
    </row>
    <row r="239" spans="2:11" ht="13.8">
      <c r="B239" s="9"/>
      <c r="C239" s="15"/>
      <c r="D239" s="15"/>
      <c r="E239" s="15"/>
      <c r="F239" s="15"/>
      <c r="G239" s="15"/>
      <c r="H239" s="15"/>
      <c r="I239" s="15"/>
      <c r="J239" s="15"/>
      <c r="K239" s="15"/>
    </row>
    <row r="240" spans="2:11" ht="13.8">
      <c r="B240" s="9"/>
      <c r="C240" s="15"/>
      <c r="D240" s="15"/>
      <c r="E240" s="15"/>
      <c r="F240" s="15"/>
      <c r="G240" s="15"/>
      <c r="H240" s="15"/>
      <c r="I240" s="15"/>
      <c r="J240" s="15"/>
      <c r="K240" s="15"/>
    </row>
    <row r="242" spans="2:11" ht="17.399999999999999">
      <c r="B242" s="406"/>
      <c r="C242" s="406"/>
      <c r="D242" s="406"/>
      <c r="E242" s="406"/>
      <c r="F242" s="406"/>
      <c r="G242" s="406"/>
      <c r="H242" s="406"/>
      <c r="I242" s="406"/>
      <c r="J242" s="406"/>
      <c r="K242"/>
    </row>
    <row r="243" spans="2:11" ht="13.8">
      <c r="B243" s="10"/>
      <c r="C243" s="15"/>
      <c r="D243" s="15"/>
      <c r="E243" s="15"/>
      <c r="F243" s="15"/>
      <c r="G243" s="15"/>
      <c r="H243" s="15"/>
      <c r="I243" s="15"/>
      <c r="J243" s="15"/>
      <c r="K243" s="15"/>
    </row>
    <row r="244" spans="2:11" ht="13.8">
      <c r="B244" s="408"/>
      <c r="C244" s="408"/>
      <c r="D244" s="408"/>
      <c r="E244" s="408"/>
      <c r="F244" s="408"/>
      <c r="G244" s="408"/>
      <c r="H244" s="408"/>
      <c r="I244" s="408"/>
      <c r="J244" s="408"/>
      <c r="K244"/>
    </row>
    <row r="245" spans="2:11" ht="13.8">
      <c r="B245" s="19"/>
      <c r="C245" s="16"/>
      <c r="D245" s="16"/>
      <c r="E245" s="16"/>
      <c r="F245" s="16"/>
      <c r="G245" s="16"/>
      <c r="H245" s="15"/>
      <c r="I245" s="15"/>
      <c r="J245" s="15"/>
      <c r="K245" s="15"/>
    </row>
    <row r="246" spans="2:11" ht="13.8">
      <c r="B246" s="4"/>
      <c r="C246" s="15"/>
      <c r="D246" s="17"/>
      <c r="E246" s="17"/>
      <c r="F246" s="17"/>
      <c r="G246" s="15"/>
      <c r="H246" s="15"/>
      <c r="I246" s="15"/>
      <c r="J246" s="15"/>
      <c r="K246" s="15"/>
    </row>
    <row r="247" spans="2:11" ht="13.8">
      <c r="B247" s="10"/>
      <c r="C247" s="17"/>
      <c r="D247" s="17"/>
      <c r="E247" s="17"/>
      <c r="F247" s="17"/>
      <c r="G247" s="17"/>
      <c r="H247" s="17"/>
      <c r="I247" s="17"/>
      <c r="J247" s="17"/>
      <c r="K247" s="17"/>
    </row>
    <row r="248" spans="2:11" ht="13.8">
      <c r="B248" s="9"/>
      <c r="C248" s="17"/>
      <c r="D248" s="17"/>
      <c r="E248" s="20"/>
      <c r="F248" s="20"/>
      <c r="G248" s="20"/>
      <c r="H248" s="20"/>
      <c r="I248" s="20"/>
      <c r="J248" s="20"/>
      <c r="K248" s="20"/>
    </row>
    <row r="249" spans="2:11" ht="13.8">
      <c r="B249" s="9"/>
      <c r="C249" s="17"/>
      <c r="D249" s="15"/>
      <c r="E249" s="15"/>
      <c r="F249" s="15"/>
      <c r="G249" s="15"/>
      <c r="H249" s="15"/>
      <c r="I249" s="15"/>
      <c r="J249" s="15"/>
      <c r="K249" s="15"/>
    </row>
    <row r="250" spans="2:11" ht="13.8">
      <c r="B250" s="21"/>
      <c r="C250" s="15"/>
      <c r="D250" s="15"/>
      <c r="E250" s="15"/>
      <c r="F250" s="15"/>
      <c r="G250" s="15"/>
      <c r="H250" s="15"/>
      <c r="I250" s="15"/>
      <c r="J250" s="15"/>
      <c r="K250" s="15"/>
    </row>
    <row r="251" spans="2:11" ht="13.8">
      <c r="B251" s="11"/>
      <c r="C251" s="15"/>
      <c r="D251" s="15"/>
      <c r="E251" s="15"/>
      <c r="F251" s="15"/>
      <c r="G251" s="15"/>
      <c r="H251" s="15"/>
      <c r="I251" s="15"/>
      <c r="J251" s="15"/>
      <c r="K251" s="15"/>
    </row>
    <row r="252" spans="2:11" ht="13.8">
      <c r="B252" s="11"/>
      <c r="C252" s="15"/>
      <c r="D252" s="15"/>
      <c r="E252" s="15"/>
      <c r="F252" s="15"/>
      <c r="G252" s="15"/>
      <c r="H252" s="15"/>
      <c r="I252" s="15"/>
      <c r="J252" s="15"/>
      <c r="K252" s="15"/>
    </row>
    <row r="253" spans="2:11" ht="13.8">
      <c r="B253" s="11"/>
      <c r="C253" s="15"/>
      <c r="D253" s="15"/>
      <c r="E253" s="15"/>
      <c r="F253" s="15"/>
      <c r="G253" s="15"/>
      <c r="H253" s="15"/>
      <c r="I253" s="15"/>
      <c r="J253" s="15"/>
      <c r="K253" s="15"/>
    </row>
    <row r="254" spans="2:11" ht="13.8">
      <c r="B254" s="11"/>
      <c r="C254" s="15"/>
      <c r="D254" s="15"/>
      <c r="E254" s="15"/>
      <c r="F254" s="15"/>
      <c r="G254" s="15"/>
      <c r="H254" s="15"/>
      <c r="I254" s="15"/>
      <c r="J254" s="15"/>
      <c r="K254" s="15"/>
    </row>
    <row r="255" spans="2:11" ht="13.8">
      <c r="B255" s="11"/>
      <c r="C255" s="15"/>
      <c r="D255" s="15"/>
      <c r="E255" s="15"/>
      <c r="F255" s="15"/>
      <c r="G255" s="15"/>
      <c r="H255" s="15"/>
      <c r="I255" s="15"/>
      <c r="J255" s="15"/>
      <c r="K255" s="15"/>
    </row>
    <row r="256" spans="2:11" ht="13.8">
      <c r="B256" s="11"/>
      <c r="C256" s="15"/>
      <c r="D256" s="15"/>
      <c r="E256" s="15"/>
      <c r="F256" s="15"/>
      <c r="G256" s="15"/>
      <c r="H256" s="15"/>
      <c r="I256" s="15"/>
      <c r="J256" s="15"/>
      <c r="K256" s="15"/>
    </row>
    <row r="257" spans="2:11" ht="13.8">
      <c r="B257" s="12"/>
      <c r="C257" s="15"/>
      <c r="D257" s="15"/>
      <c r="E257" s="15"/>
      <c r="F257" s="15"/>
      <c r="G257" s="15"/>
      <c r="H257" s="15"/>
      <c r="I257" s="15"/>
      <c r="J257" s="15"/>
      <c r="K257" s="15"/>
    </row>
    <row r="258" spans="2:11" ht="13.8">
      <c r="B258" s="9"/>
      <c r="C258" s="15"/>
      <c r="D258" s="15"/>
      <c r="E258" s="15"/>
      <c r="F258" s="15"/>
      <c r="G258" s="15"/>
      <c r="H258" s="15"/>
      <c r="I258" s="15"/>
      <c r="J258" s="15"/>
      <c r="K258" s="15"/>
    </row>
    <row r="259" spans="2:11" ht="13.8">
      <c r="B259" s="21"/>
      <c r="C259" s="15"/>
      <c r="D259" s="15"/>
      <c r="E259" s="15"/>
      <c r="F259" s="15"/>
      <c r="G259" s="15"/>
      <c r="H259" s="15"/>
      <c r="I259" s="15"/>
      <c r="J259" s="15"/>
      <c r="K259" s="15"/>
    </row>
    <row r="260" spans="2:11" ht="13.8">
      <c r="B260" s="11"/>
      <c r="C260" s="15"/>
      <c r="D260" s="15"/>
      <c r="E260" s="15"/>
      <c r="F260" s="15"/>
      <c r="G260" s="15"/>
      <c r="H260" s="15"/>
      <c r="I260" s="15"/>
      <c r="J260" s="15"/>
      <c r="K260" s="15"/>
    </row>
    <row r="261" spans="2:11" ht="13.8">
      <c r="B261" s="11"/>
      <c r="C261" s="15"/>
      <c r="D261" s="15"/>
      <c r="E261" s="15"/>
      <c r="F261" s="15"/>
      <c r="G261" s="15"/>
      <c r="H261" s="15"/>
      <c r="I261" s="15"/>
      <c r="J261" s="15"/>
      <c r="K261" s="15"/>
    </row>
    <row r="262" spans="2:11" ht="13.8">
      <c r="B262" s="11"/>
      <c r="C262" s="15"/>
      <c r="D262" s="15"/>
      <c r="E262" s="15"/>
      <c r="F262" s="15"/>
      <c r="G262" s="15"/>
      <c r="H262" s="15"/>
      <c r="I262" s="15"/>
      <c r="J262" s="15"/>
      <c r="K262" s="15"/>
    </row>
    <row r="263" spans="2:11" ht="13.8">
      <c r="B263" s="12"/>
      <c r="C263" s="15"/>
      <c r="D263" s="15"/>
      <c r="E263" s="15"/>
      <c r="F263" s="15"/>
      <c r="G263" s="15"/>
      <c r="H263" s="15"/>
      <c r="I263" s="15"/>
      <c r="J263" s="15"/>
      <c r="K263" s="15"/>
    </row>
    <row r="264" spans="2:11" ht="13.8">
      <c r="B264" s="12"/>
      <c r="C264" s="15"/>
      <c r="D264" s="15"/>
      <c r="E264" s="15"/>
      <c r="F264" s="15"/>
      <c r="G264" s="15"/>
      <c r="H264" s="15"/>
      <c r="I264" s="15"/>
      <c r="J264" s="15"/>
      <c r="K264" s="15"/>
    </row>
    <row r="265" spans="2:11" ht="13.8">
      <c r="B265" s="13"/>
      <c r="C265" s="15"/>
      <c r="D265" s="15"/>
      <c r="E265" s="15"/>
      <c r="F265" s="15"/>
      <c r="G265" s="15"/>
      <c r="H265" s="15"/>
      <c r="I265" s="15"/>
      <c r="J265" s="15"/>
      <c r="K265" s="15"/>
    </row>
    <row r="266" spans="2:11" ht="13.8">
      <c r="B266" s="13"/>
      <c r="C266" s="15"/>
      <c r="D266" s="15"/>
      <c r="E266" s="15"/>
      <c r="F266" s="15"/>
      <c r="G266" s="15"/>
      <c r="H266" s="15"/>
      <c r="I266" s="15"/>
      <c r="J266" s="15"/>
      <c r="K266" s="15"/>
    </row>
    <row r="267" spans="2:11" ht="13.8">
      <c r="B267" s="21"/>
      <c r="C267" s="15"/>
      <c r="D267" s="15"/>
      <c r="E267" s="15"/>
      <c r="F267" s="15"/>
      <c r="G267" s="15"/>
      <c r="H267" s="15"/>
      <c r="I267" s="15"/>
      <c r="J267" s="15"/>
      <c r="K267" s="15"/>
    </row>
    <row r="268" spans="2:11" ht="13.8">
      <c r="B268" s="14"/>
      <c r="C268" s="15"/>
      <c r="D268" s="15"/>
      <c r="E268" s="15"/>
      <c r="F268" s="15"/>
      <c r="G268" s="15"/>
      <c r="H268" s="15"/>
      <c r="I268" s="15"/>
      <c r="J268" s="15"/>
      <c r="K268" s="15"/>
    </row>
    <row r="269" spans="2:11" ht="13.8">
      <c r="B269" s="14"/>
      <c r="C269" s="15"/>
      <c r="D269" s="15"/>
      <c r="E269" s="15"/>
      <c r="F269" s="15"/>
      <c r="G269" s="15"/>
      <c r="H269" s="15"/>
      <c r="I269" s="15"/>
      <c r="J269" s="15"/>
      <c r="K269" s="15"/>
    </row>
    <row r="270" spans="2:11" ht="13.8">
      <c r="B270" s="9"/>
      <c r="C270" s="15"/>
      <c r="D270" s="15"/>
      <c r="E270" s="15"/>
      <c r="F270" s="15"/>
      <c r="G270" s="15"/>
      <c r="H270" s="15"/>
      <c r="I270" s="15"/>
      <c r="J270" s="15"/>
      <c r="K270" s="15"/>
    </row>
    <row r="271" spans="2:11" ht="13.8">
      <c r="B271" s="9"/>
      <c r="C271" s="15"/>
      <c r="D271" s="15"/>
      <c r="E271" s="15"/>
      <c r="F271" s="15"/>
      <c r="G271" s="15"/>
      <c r="H271" s="15"/>
      <c r="I271" s="15"/>
      <c r="J271" s="15"/>
      <c r="K271" s="15"/>
    </row>
    <row r="272" spans="2:11" ht="13.8">
      <c r="B272" s="9"/>
      <c r="C272" s="15"/>
      <c r="D272" s="15"/>
      <c r="E272" s="15"/>
      <c r="F272" s="15"/>
      <c r="G272" s="15"/>
      <c r="H272" s="15"/>
      <c r="I272" s="15"/>
      <c r="J272" s="15"/>
      <c r="K272" s="15"/>
    </row>
    <row r="273" spans="2:11" ht="13.8">
      <c r="B273" s="9"/>
      <c r="C273" s="15"/>
      <c r="D273" s="15"/>
      <c r="E273" s="15"/>
      <c r="F273" s="15"/>
      <c r="G273" s="15"/>
      <c r="H273" s="15"/>
      <c r="I273" s="15"/>
      <c r="J273" s="15"/>
      <c r="K273" s="15"/>
    </row>
    <row r="274" spans="2:11" ht="13.8">
      <c r="B274" s="9"/>
      <c r="C274" s="15"/>
      <c r="D274" s="15"/>
      <c r="E274" s="15"/>
      <c r="F274" s="15"/>
      <c r="G274" s="15"/>
      <c r="H274" s="15"/>
      <c r="I274" s="15"/>
      <c r="J274" s="15"/>
      <c r="K274" s="15"/>
    </row>
    <row r="275" spans="2:11" ht="13.8">
      <c r="B275" s="9"/>
      <c r="C275" s="15"/>
      <c r="D275" s="15"/>
      <c r="E275" s="15"/>
      <c r="F275" s="15"/>
      <c r="G275" s="15"/>
      <c r="H275" s="15"/>
      <c r="I275" s="15"/>
      <c r="J275" s="15"/>
      <c r="K275" s="15"/>
    </row>
    <row r="276" spans="2:11" ht="13.8">
      <c r="B276" s="9"/>
      <c r="C276" s="15"/>
      <c r="D276" s="15"/>
      <c r="E276" s="15"/>
      <c r="F276" s="15"/>
      <c r="G276" s="15"/>
      <c r="H276" s="15"/>
      <c r="I276" s="15"/>
      <c r="J276" s="15"/>
      <c r="K276" s="15"/>
    </row>
    <row r="277" spans="2:11" ht="13.8">
      <c r="B277" s="9"/>
      <c r="C277" s="15"/>
      <c r="D277" s="15"/>
      <c r="E277" s="15"/>
      <c r="F277" s="15"/>
      <c r="G277" s="15"/>
      <c r="H277" s="15"/>
      <c r="I277" s="15"/>
      <c r="J277" s="15"/>
      <c r="K277" s="15"/>
    </row>
    <row r="278" spans="2:11" ht="13.8">
      <c r="B278" s="9"/>
      <c r="C278" s="15"/>
      <c r="D278" s="15"/>
      <c r="E278" s="15"/>
      <c r="F278" s="15"/>
      <c r="G278" s="15"/>
      <c r="H278" s="15"/>
      <c r="I278" s="15"/>
      <c r="J278" s="15"/>
      <c r="K278" s="15"/>
    </row>
    <row r="279" spans="2:11" ht="13.8">
      <c r="B279" s="9"/>
      <c r="C279" s="15"/>
      <c r="D279" s="15"/>
      <c r="E279" s="15"/>
      <c r="F279" s="15"/>
      <c r="G279" s="15"/>
      <c r="H279" s="15"/>
      <c r="I279" s="15"/>
      <c r="J279" s="15"/>
      <c r="K279" s="15"/>
    </row>
    <row r="282" spans="2:11" ht="17.399999999999999">
      <c r="B282" s="406"/>
      <c r="C282" s="406"/>
      <c r="D282" s="406"/>
      <c r="E282" s="406"/>
      <c r="F282" s="406"/>
      <c r="G282" s="406"/>
      <c r="H282" s="406"/>
      <c r="I282" s="406"/>
      <c r="J282" s="406"/>
      <c r="K282"/>
    </row>
    <row r="283" spans="2:11" ht="13.8">
      <c r="B283" s="10"/>
      <c r="C283" s="15"/>
      <c r="D283" s="15"/>
      <c r="E283" s="15"/>
      <c r="F283" s="15"/>
      <c r="G283" s="15"/>
      <c r="H283" s="15"/>
      <c r="I283" s="15"/>
      <c r="J283" s="15"/>
      <c r="K283" s="15"/>
    </row>
    <row r="284" spans="2:11">
      <c r="B284" s="408"/>
      <c r="C284" s="408"/>
      <c r="D284" s="408"/>
      <c r="E284" s="408"/>
      <c r="F284" s="408"/>
      <c r="G284" s="408"/>
      <c r="H284" s="408"/>
      <c r="I284" s="408"/>
      <c r="J284" s="408"/>
      <c r="K284"/>
    </row>
    <row r="285" spans="2:11" ht="20.25" customHeight="1">
      <c r="B285" s="408"/>
      <c r="C285" s="408"/>
      <c r="D285" s="408"/>
      <c r="E285" s="408"/>
      <c r="F285" s="408"/>
      <c r="G285" s="408"/>
      <c r="H285" s="408"/>
      <c r="I285" s="408"/>
      <c r="J285" s="408"/>
      <c r="K285"/>
    </row>
    <row r="286" spans="2:11" ht="13.8">
      <c r="B286" s="19"/>
      <c r="C286" s="16"/>
      <c r="D286" s="16"/>
      <c r="E286" s="16"/>
      <c r="F286" s="16"/>
      <c r="G286" s="16"/>
      <c r="H286" s="16"/>
      <c r="I286" s="16"/>
      <c r="J286" s="16"/>
      <c r="K286" s="16"/>
    </row>
    <row r="287" spans="2:11" ht="13.8">
      <c r="B287" s="4"/>
      <c r="C287" s="15"/>
      <c r="D287" s="17"/>
      <c r="E287" s="15"/>
      <c r="F287" s="17"/>
      <c r="G287" s="15"/>
      <c r="H287" s="15"/>
      <c r="I287" s="15"/>
      <c r="J287" s="15"/>
      <c r="K287" s="15"/>
    </row>
    <row r="288" spans="2:11" ht="13.8">
      <c r="B288" s="10"/>
      <c r="C288" s="17"/>
      <c r="D288" s="17"/>
      <c r="E288" s="17"/>
      <c r="F288" s="17"/>
      <c r="G288" s="17"/>
      <c r="H288" s="17"/>
      <c r="I288" s="17"/>
      <c r="J288" s="17"/>
      <c r="K288" s="17"/>
    </row>
    <row r="289" spans="2:11" ht="13.8">
      <c r="B289" s="9"/>
      <c r="C289" s="17"/>
      <c r="D289" s="17"/>
      <c r="E289" s="20"/>
      <c r="F289" s="20"/>
      <c r="G289" s="20"/>
      <c r="H289" s="20"/>
      <c r="I289" s="20"/>
      <c r="J289" s="20"/>
      <c r="K289" s="20"/>
    </row>
    <row r="290" spans="2:11" ht="13.8">
      <c r="B290" s="9"/>
      <c r="C290" s="17"/>
      <c r="D290" s="15"/>
      <c r="E290" s="15"/>
      <c r="F290" s="15"/>
      <c r="G290" s="15"/>
      <c r="H290" s="15"/>
      <c r="I290" s="15"/>
      <c r="J290" s="15"/>
      <c r="K290" s="15"/>
    </row>
    <row r="291" spans="2:11" ht="13.8">
      <c r="B291" s="21"/>
      <c r="C291" s="15"/>
      <c r="D291" s="15"/>
      <c r="E291" s="15"/>
      <c r="F291" s="15"/>
      <c r="G291" s="15"/>
      <c r="H291" s="15"/>
      <c r="I291" s="15"/>
      <c r="J291" s="15"/>
      <c r="K291" s="15"/>
    </row>
    <row r="292" spans="2:11" ht="13.8">
      <c r="B292" s="22"/>
      <c r="C292" s="15"/>
      <c r="D292" s="15"/>
      <c r="E292" s="15"/>
      <c r="F292" s="15"/>
      <c r="G292" s="15"/>
      <c r="H292" s="15"/>
      <c r="I292" s="15"/>
      <c r="J292" s="15"/>
      <c r="K292" s="15"/>
    </row>
    <row r="293" spans="2:11" ht="13.8">
      <c r="B293" s="22"/>
      <c r="C293" s="15"/>
      <c r="D293" s="15"/>
      <c r="E293" s="15"/>
      <c r="F293" s="15"/>
      <c r="G293" s="15"/>
      <c r="H293" s="15"/>
      <c r="I293" s="15"/>
      <c r="J293" s="15"/>
      <c r="K293" s="15"/>
    </row>
    <row r="294" spans="2:11" ht="13.8">
      <c r="B294" s="11"/>
      <c r="C294" s="15"/>
      <c r="D294" s="15"/>
      <c r="E294" s="15"/>
      <c r="F294" s="15"/>
      <c r="G294" s="15"/>
      <c r="H294" s="15"/>
      <c r="I294" s="15"/>
      <c r="J294" s="15"/>
      <c r="K294" s="15"/>
    </row>
    <row r="295" spans="2:11" ht="13.8">
      <c r="B295" s="11"/>
      <c r="C295" s="15"/>
      <c r="D295" s="15"/>
      <c r="E295" s="15"/>
      <c r="F295" s="15"/>
      <c r="G295" s="15"/>
      <c r="H295" s="15"/>
      <c r="I295" s="15"/>
      <c r="J295" s="15"/>
      <c r="K295" s="15"/>
    </row>
    <row r="296" spans="2:11" ht="13.8">
      <c r="B296" s="12"/>
      <c r="C296" s="15"/>
      <c r="D296" s="15"/>
      <c r="E296" s="15"/>
      <c r="F296" s="15"/>
      <c r="G296" s="15"/>
      <c r="H296" s="15"/>
      <c r="I296" s="15"/>
      <c r="J296" s="15"/>
      <c r="K296" s="15"/>
    </row>
    <row r="297" spans="2:11" ht="13.8">
      <c r="B297" s="9"/>
      <c r="C297" s="15"/>
      <c r="D297" s="15"/>
      <c r="E297" s="15"/>
      <c r="F297" s="15"/>
      <c r="G297" s="15"/>
      <c r="H297" s="15"/>
      <c r="I297" s="15"/>
      <c r="J297" s="15"/>
      <c r="K297" s="15"/>
    </row>
    <row r="298" spans="2:11" ht="13.8">
      <c r="B298" s="21"/>
      <c r="C298" s="15"/>
      <c r="D298" s="15"/>
      <c r="E298" s="15"/>
      <c r="F298" s="15"/>
      <c r="G298" s="15"/>
      <c r="H298" s="15"/>
      <c r="I298" s="15"/>
      <c r="J298" s="15"/>
      <c r="K298" s="15"/>
    </row>
    <row r="299" spans="2:11" ht="13.8">
      <c r="B299" s="11"/>
      <c r="C299" s="15"/>
      <c r="D299" s="15"/>
      <c r="E299" s="15"/>
      <c r="F299" s="15"/>
      <c r="G299" s="15"/>
      <c r="H299" s="15"/>
      <c r="I299" s="15"/>
      <c r="J299" s="15"/>
      <c r="K299" s="15"/>
    </row>
    <row r="300" spans="2:11" ht="13.8">
      <c r="B300" s="11"/>
      <c r="C300" s="15"/>
      <c r="D300" s="15"/>
      <c r="E300" s="15"/>
      <c r="F300" s="15"/>
      <c r="G300" s="15"/>
      <c r="H300" s="15"/>
      <c r="I300" s="15"/>
      <c r="J300" s="15"/>
      <c r="K300" s="15"/>
    </row>
    <row r="301" spans="2:11" ht="13.8">
      <c r="B301" s="12"/>
      <c r="C301" s="15"/>
      <c r="D301" s="15"/>
      <c r="E301" s="15"/>
      <c r="F301" s="15"/>
      <c r="G301" s="15"/>
      <c r="H301" s="15"/>
      <c r="I301" s="15"/>
      <c r="J301" s="15"/>
      <c r="K301" s="15"/>
    </row>
    <row r="302" spans="2:11" ht="13.8">
      <c r="B302" s="12"/>
      <c r="C302" s="15"/>
      <c r="D302" s="15"/>
      <c r="E302" s="15"/>
      <c r="F302" s="15"/>
      <c r="G302" s="15"/>
      <c r="H302" s="15"/>
      <c r="I302" s="15"/>
      <c r="J302" s="15"/>
      <c r="K302" s="15"/>
    </row>
    <row r="303" spans="2:11" ht="13.8">
      <c r="B303" s="13"/>
      <c r="C303" s="15"/>
      <c r="D303" s="15"/>
      <c r="E303" s="15"/>
      <c r="F303" s="15"/>
      <c r="G303" s="15"/>
      <c r="H303" s="15"/>
      <c r="I303" s="15"/>
      <c r="J303" s="15"/>
      <c r="K303" s="15"/>
    </row>
    <row r="304" spans="2:11" ht="13.8">
      <c r="B304" s="13"/>
      <c r="C304" s="15"/>
      <c r="D304" s="15"/>
      <c r="E304" s="15"/>
      <c r="F304" s="15"/>
      <c r="G304" s="15"/>
      <c r="H304" s="15"/>
      <c r="I304" s="15"/>
      <c r="J304" s="15"/>
      <c r="K304" s="15"/>
    </row>
    <row r="305" spans="2:11" ht="13.8">
      <c r="B305" s="21"/>
      <c r="C305" s="15"/>
      <c r="D305" s="15"/>
      <c r="E305" s="15"/>
      <c r="F305" s="15"/>
      <c r="G305" s="15"/>
      <c r="H305" s="15"/>
      <c r="I305" s="15"/>
      <c r="J305" s="15"/>
      <c r="K305" s="15"/>
    </row>
    <row r="306" spans="2:11" ht="13.8">
      <c r="B306" s="14"/>
      <c r="C306" s="15"/>
      <c r="D306" s="15"/>
      <c r="E306" s="15"/>
      <c r="F306" s="15"/>
      <c r="G306" s="15"/>
      <c r="H306" s="15"/>
      <c r="I306" s="15"/>
      <c r="J306" s="15"/>
      <c r="K306" s="15"/>
    </row>
    <row r="307" spans="2:11" ht="13.8">
      <c r="B307" s="14"/>
      <c r="C307" s="15"/>
      <c r="D307" s="15"/>
      <c r="E307" s="15"/>
      <c r="F307" s="15"/>
      <c r="G307" s="15"/>
      <c r="H307" s="15"/>
      <c r="I307" s="15"/>
      <c r="J307" s="15"/>
      <c r="K307" s="15"/>
    </row>
    <row r="308" spans="2:11" ht="13.8">
      <c r="B308" s="9"/>
      <c r="C308" s="15"/>
      <c r="D308" s="15"/>
      <c r="E308" s="15"/>
      <c r="F308" s="15"/>
      <c r="G308" s="15"/>
      <c r="H308" s="15"/>
      <c r="I308" s="15"/>
      <c r="J308" s="15"/>
      <c r="K308" s="15"/>
    </row>
    <row r="309" spans="2:11" ht="13.8">
      <c r="B309" s="9"/>
      <c r="C309" s="15"/>
      <c r="D309" s="15"/>
      <c r="E309" s="15"/>
      <c r="F309" s="15"/>
      <c r="G309" s="15"/>
      <c r="H309" s="15"/>
      <c r="I309" s="15"/>
      <c r="J309" s="15"/>
      <c r="K309" s="15"/>
    </row>
    <row r="310" spans="2:11" ht="13.8">
      <c r="B310" s="9"/>
      <c r="C310" s="15"/>
      <c r="D310" s="15"/>
      <c r="E310" s="15"/>
      <c r="F310" s="15"/>
      <c r="G310" s="15"/>
      <c r="H310" s="15"/>
      <c r="I310" s="15"/>
      <c r="J310" s="15"/>
      <c r="K310" s="15"/>
    </row>
    <row r="311" spans="2:11" ht="13.8">
      <c r="B311" s="9"/>
      <c r="C311" s="15"/>
      <c r="D311" s="15"/>
      <c r="E311" s="15"/>
      <c r="F311" s="15"/>
      <c r="G311" s="15"/>
      <c r="H311" s="15"/>
      <c r="I311" s="15"/>
      <c r="J311" s="15"/>
      <c r="K311" s="15"/>
    </row>
    <row r="312" spans="2:11" ht="13.8">
      <c r="B312" s="9"/>
      <c r="C312" s="15"/>
      <c r="D312" s="15"/>
      <c r="E312" s="15"/>
      <c r="F312" s="15"/>
      <c r="G312" s="15"/>
      <c r="H312" s="15"/>
      <c r="I312" s="15"/>
      <c r="J312" s="15"/>
      <c r="K312" s="15"/>
    </row>
    <row r="313" spans="2:11" ht="13.8">
      <c r="B313" s="9"/>
      <c r="C313" s="15"/>
      <c r="D313" s="15"/>
      <c r="E313" s="15"/>
      <c r="F313" s="15"/>
      <c r="G313" s="15"/>
      <c r="H313" s="15"/>
      <c r="I313" s="15"/>
      <c r="J313" s="15"/>
      <c r="K313" s="15"/>
    </row>
    <row r="314" spans="2:11" ht="13.8">
      <c r="B314" s="9"/>
      <c r="C314" s="15"/>
      <c r="D314" s="15"/>
      <c r="E314" s="15"/>
      <c r="F314" s="15"/>
      <c r="G314" s="15"/>
      <c r="H314" s="15"/>
      <c r="I314" s="15"/>
      <c r="J314" s="15"/>
      <c r="K314" s="15"/>
    </row>
    <row r="315" spans="2:11" ht="13.8">
      <c r="B315" s="9"/>
      <c r="C315" s="15"/>
      <c r="D315" s="15"/>
      <c r="E315" s="15"/>
      <c r="F315" s="15"/>
      <c r="G315" s="15"/>
      <c r="H315" s="15"/>
      <c r="I315" s="15"/>
      <c r="J315" s="15"/>
      <c r="K315" s="15"/>
    </row>
    <row r="316" spans="2:11" ht="13.8">
      <c r="B316" s="9"/>
      <c r="C316" s="15"/>
      <c r="D316" s="15"/>
      <c r="E316" s="15"/>
      <c r="F316" s="15"/>
      <c r="G316" s="15"/>
      <c r="H316" s="15"/>
      <c r="I316" s="15"/>
      <c r="J316" s="15"/>
      <c r="K316" s="15"/>
    </row>
    <row r="317" spans="2:11" ht="13.8">
      <c r="B317" s="9"/>
      <c r="C317" s="15"/>
      <c r="D317" s="15"/>
      <c r="E317" s="15"/>
      <c r="F317" s="15"/>
      <c r="G317" s="15"/>
      <c r="H317" s="15"/>
      <c r="I317" s="15"/>
      <c r="J317" s="15"/>
      <c r="K317" s="15"/>
    </row>
    <row r="320" spans="2:11" ht="17.399999999999999">
      <c r="B320" s="406"/>
      <c r="C320" s="406"/>
      <c r="D320" s="406"/>
      <c r="E320" s="406"/>
      <c r="F320" s="406"/>
      <c r="G320" s="406"/>
      <c r="H320" s="406"/>
      <c r="I320" s="406"/>
      <c r="J320" s="406"/>
      <c r="K320"/>
    </row>
    <row r="321" spans="2:11" ht="13.8">
      <c r="B321" s="10"/>
      <c r="C321" s="15"/>
      <c r="D321" s="15"/>
      <c r="E321" s="15"/>
      <c r="F321" s="15"/>
      <c r="G321" s="15"/>
      <c r="H321" s="15"/>
      <c r="I321" s="15"/>
      <c r="J321" s="15"/>
      <c r="K321" s="15"/>
    </row>
    <row r="322" spans="2:11">
      <c r="B322" s="408"/>
      <c r="C322" s="408"/>
      <c r="D322" s="408"/>
      <c r="E322" s="408"/>
      <c r="F322" s="408"/>
      <c r="G322" s="408"/>
      <c r="H322" s="408"/>
      <c r="I322" s="408"/>
      <c r="J322" s="408"/>
      <c r="K322"/>
    </row>
    <row r="323" spans="2:11" ht="18" customHeight="1">
      <c r="B323" s="408"/>
      <c r="C323" s="408"/>
      <c r="D323" s="408"/>
      <c r="E323" s="408"/>
      <c r="F323" s="408"/>
      <c r="G323" s="408"/>
      <c r="H323" s="408"/>
      <c r="I323" s="408"/>
      <c r="J323" s="408"/>
      <c r="K323"/>
    </row>
    <row r="324" spans="2:11" ht="13.8">
      <c r="B324" s="19"/>
      <c r="C324" s="16"/>
      <c r="D324" s="16"/>
      <c r="E324" s="16"/>
      <c r="F324" s="15"/>
      <c r="G324" s="15"/>
      <c r="H324" s="15"/>
      <c r="I324" s="15"/>
      <c r="J324" s="15"/>
      <c r="K324" s="15"/>
    </row>
    <row r="325" spans="2:11" ht="13.8">
      <c r="B325" s="4"/>
      <c r="C325" s="15"/>
      <c r="D325" s="17"/>
      <c r="E325" s="15"/>
      <c r="F325" s="17"/>
      <c r="G325" s="15"/>
      <c r="H325" s="15"/>
      <c r="I325" s="15"/>
      <c r="J325" s="15"/>
      <c r="K325" s="15"/>
    </row>
    <row r="326" spans="2:11" ht="13.8">
      <c r="B326" s="10"/>
      <c r="C326" s="17"/>
      <c r="D326" s="17"/>
      <c r="E326" s="17"/>
      <c r="F326" s="17"/>
      <c r="G326" s="17"/>
      <c r="H326" s="17"/>
      <c r="I326" s="17"/>
      <c r="J326" s="17"/>
      <c r="K326" s="17"/>
    </row>
    <row r="327" spans="2:11" ht="13.8">
      <c r="B327" s="9"/>
      <c r="C327" s="17"/>
      <c r="D327" s="17"/>
      <c r="E327" s="20"/>
      <c r="F327" s="20"/>
      <c r="G327" s="20"/>
      <c r="H327" s="20"/>
      <c r="I327" s="20"/>
      <c r="J327" s="20"/>
      <c r="K327" s="20"/>
    </row>
    <row r="328" spans="2:11" ht="13.8">
      <c r="B328" s="9"/>
      <c r="C328" s="17"/>
      <c r="D328" s="15"/>
      <c r="E328" s="15"/>
      <c r="F328" s="15"/>
      <c r="G328" s="15"/>
      <c r="H328" s="15"/>
      <c r="I328" s="15"/>
      <c r="J328" s="15"/>
      <c r="K328" s="15"/>
    </row>
    <row r="329" spans="2:11" ht="13.8">
      <c r="B329" s="21"/>
      <c r="C329" s="15"/>
      <c r="D329" s="15"/>
      <c r="E329" s="15"/>
      <c r="F329" s="15"/>
      <c r="G329" s="15"/>
      <c r="H329" s="15"/>
      <c r="I329" s="15"/>
      <c r="J329" s="15"/>
      <c r="K329" s="15"/>
    </row>
    <row r="330" spans="2:11" ht="13.8">
      <c r="B330" s="11"/>
      <c r="C330" s="15"/>
      <c r="D330" s="15"/>
      <c r="E330" s="15"/>
      <c r="F330" s="15"/>
      <c r="G330" s="15"/>
      <c r="H330" s="15"/>
      <c r="I330" s="15"/>
      <c r="J330" s="15"/>
      <c r="K330" s="15"/>
    </row>
    <row r="331" spans="2:11" ht="13.8">
      <c r="B331" s="11"/>
      <c r="C331" s="15"/>
      <c r="D331" s="15"/>
      <c r="E331" s="15"/>
      <c r="F331" s="15"/>
      <c r="G331" s="15"/>
      <c r="H331" s="15"/>
      <c r="I331" s="15"/>
      <c r="J331" s="15"/>
      <c r="K331" s="15"/>
    </row>
    <row r="332" spans="2:11" ht="13.8">
      <c r="B332" s="11"/>
      <c r="C332" s="15"/>
      <c r="D332" s="15"/>
      <c r="E332" s="15"/>
      <c r="F332" s="15"/>
      <c r="G332" s="15"/>
      <c r="H332" s="15"/>
      <c r="I332" s="15"/>
      <c r="J332" s="15"/>
      <c r="K332" s="15"/>
    </row>
    <row r="333" spans="2:11" ht="13.8">
      <c r="B333" s="11"/>
      <c r="C333" s="15"/>
      <c r="D333" s="15"/>
      <c r="E333" s="15"/>
      <c r="F333" s="15"/>
      <c r="G333" s="15"/>
      <c r="H333" s="15"/>
      <c r="I333" s="15"/>
      <c r="J333" s="15"/>
      <c r="K333" s="15"/>
    </row>
    <row r="334" spans="2:11" ht="13.8">
      <c r="B334" s="11"/>
      <c r="C334" s="15"/>
      <c r="D334" s="15"/>
      <c r="E334" s="15"/>
      <c r="F334" s="15"/>
      <c r="G334" s="15"/>
      <c r="H334" s="15"/>
      <c r="I334" s="15"/>
      <c r="J334" s="15"/>
      <c r="K334" s="15"/>
    </row>
    <row r="335" spans="2:11" ht="13.8">
      <c r="B335" s="11"/>
      <c r="C335" s="15"/>
      <c r="D335" s="15"/>
      <c r="E335" s="15"/>
      <c r="F335" s="15"/>
      <c r="G335" s="15"/>
      <c r="H335" s="15"/>
      <c r="I335" s="15"/>
      <c r="J335" s="15"/>
      <c r="K335" s="15"/>
    </row>
    <row r="336" spans="2:11" ht="13.8">
      <c r="B336" s="12"/>
      <c r="C336" s="15"/>
      <c r="D336" s="15"/>
      <c r="E336" s="15"/>
      <c r="F336" s="15"/>
      <c r="G336" s="15"/>
      <c r="H336" s="15"/>
      <c r="I336" s="15"/>
      <c r="J336" s="15"/>
      <c r="K336" s="15"/>
    </row>
    <row r="337" spans="2:11" ht="13.8">
      <c r="B337" s="9"/>
      <c r="C337" s="15"/>
      <c r="D337" s="15"/>
      <c r="E337" s="15"/>
      <c r="F337" s="15"/>
      <c r="G337" s="15"/>
      <c r="H337" s="15"/>
      <c r="I337" s="15"/>
      <c r="J337" s="15"/>
      <c r="K337" s="15"/>
    </row>
    <row r="338" spans="2:11" ht="13.8">
      <c r="B338" s="21"/>
      <c r="C338" s="15"/>
      <c r="D338" s="15"/>
      <c r="E338" s="15"/>
      <c r="F338" s="15"/>
      <c r="G338" s="15"/>
      <c r="H338" s="15"/>
      <c r="I338" s="15"/>
      <c r="J338" s="15"/>
      <c r="K338" s="15"/>
    </row>
    <row r="339" spans="2:11" ht="13.8">
      <c r="B339" s="11"/>
      <c r="C339" s="15"/>
      <c r="D339" s="15"/>
      <c r="E339" s="15"/>
      <c r="F339" s="15"/>
      <c r="G339" s="15"/>
      <c r="H339" s="15"/>
      <c r="I339" s="15"/>
      <c r="J339" s="15"/>
      <c r="K339" s="15"/>
    </row>
    <row r="340" spans="2:11" ht="13.8">
      <c r="B340" s="11"/>
      <c r="C340" s="15"/>
      <c r="D340" s="15"/>
      <c r="E340" s="15"/>
      <c r="F340" s="15"/>
      <c r="G340" s="15"/>
      <c r="H340" s="15"/>
      <c r="I340" s="15"/>
      <c r="J340" s="15"/>
      <c r="K340" s="15"/>
    </row>
    <row r="341" spans="2:11" ht="13.8">
      <c r="B341" s="11"/>
      <c r="C341" s="15"/>
      <c r="D341" s="15"/>
      <c r="E341" s="15"/>
      <c r="F341" s="15"/>
      <c r="G341" s="15"/>
      <c r="H341" s="15"/>
      <c r="I341" s="15"/>
      <c r="J341" s="15"/>
      <c r="K341" s="15"/>
    </row>
    <row r="342" spans="2:11" ht="13.8">
      <c r="B342" s="11"/>
      <c r="C342" s="15"/>
      <c r="D342" s="15"/>
      <c r="E342" s="15"/>
      <c r="F342" s="15"/>
      <c r="G342" s="15"/>
      <c r="H342" s="15"/>
      <c r="I342" s="15"/>
      <c r="J342" s="15"/>
      <c r="K342" s="15"/>
    </row>
    <row r="343" spans="2:11" ht="13.8">
      <c r="B343" s="11"/>
      <c r="C343" s="15"/>
      <c r="D343" s="15"/>
      <c r="E343" s="15"/>
      <c r="F343" s="15"/>
      <c r="G343" s="15"/>
      <c r="H343" s="15"/>
      <c r="I343" s="15"/>
      <c r="J343" s="15"/>
      <c r="K343" s="15"/>
    </row>
    <row r="344" spans="2:11" ht="13.8">
      <c r="B344" s="11"/>
      <c r="C344" s="15"/>
      <c r="D344" s="15"/>
      <c r="E344" s="15"/>
      <c r="F344" s="15"/>
      <c r="G344" s="15"/>
      <c r="H344" s="15"/>
      <c r="I344" s="15"/>
      <c r="J344" s="15"/>
      <c r="K344" s="15"/>
    </row>
    <row r="345" spans="2:11" ht="13.8">
      <c r="B345" s="11"/>
      <c r="C345" s="15"/>
      <c r="D345" s="15"/>
      <c r="E345" s="15"/>
      <c r="F345" s="15"/>
      <c r="G345" s="15"/>
      <c r="H345" s="15"/>
      <c r="I345" s="15"/>
      <c r="J345" s="15"/>
      <c r="K345" s="15"/>
    </row>
    <row r="346" spans="2:11" ht="13.8">
      <c r="B346" s="11"/>
      <c r="C346" s="15"/>
      <c r="D346" s="15"/>
      <c r="E346" s="15"/>
      <c r="F346" s="15"/>
      <c r="G346" s="15"/>
      <c r="H346" s="15"/>
      <c r="I346" s="15"/>
      <c r="J346" s="15"/>
      <c r="K346" s="15"/>
    </row>
    <row r="347" spans="2:11" ht="13.8">
      <c r="B347" s="11"/>
      <c r="C347" s="15"/>
      <c r="D347" s="15"/>
      <c r="E347" s="15"/>
      <c r="F347" s="15"/>
      <c r="G347" s="15"/>
      <c r="H347" s="15"/>
      <c r="I347" s="15"/>
      <c r="J347" s="15"/>
      <c r="K347" s="15"/>
    </row>
    <row r="348" spans="2:11" ht="13.8">
      <c r="B348" s="12"/>
      <c r="C348" s="15"/>
      <c r="D348" s="15"/>
      <c r="E348" s="15"/>
      <c r="F348" s="15"/>
      <c r="G348" s="15"/>
      <c r="H348" s="15"/>
      <c r="I348" s="15"/>
      <c r="J348" s="15"/>
      <c r="K348" s="15"/>
    </row>
    <row r="349" spans="2:11" ht="13.8">
      <c r="B349" s="12"/>
      <c r="C349" s="15"/>
      <c r="D349" s="15"/>
      <c r="E349" s="15"/>
      <c r="F349" s="15"/>
      <c r="G349" s="15"/>
      <c r="H349" s="15"/>
      <c r="I349" s="15"/>
      <c r="J349" s="15"/>
      <c r="K349" s="15"/>
    </row>
    <row r="350" spans="2:11" ht="13.8">
      <c r="B350" s="13"/>
      <c r="C350" s="15"/>
      <c r="D350" s="15"/>
      <c r="E350" s="15"/>
      <c r="F350" s="15"/>
      <c r="G350" s="15"/>
      <c r="H350" s="15"/>
      <c r="I350" s="15"/>
      <c r="J350" s="15"/>
      <c r="K350" s="15"/>
    </row>
    <row r="351" spans="2:11" ht="13.8">
      <c r="B351" s="13"/>
      <c r="C351" s="15"/>
      <c r="D351" s="15"/>
      <c r="E351" s="15"/>
      <c r="F351" s="15"/>
      <c r="G351" s="15"/>
      <c r="H351" s="15"/>
      <c r="I351" s="15"/>
      <c r="J351" s="15"/>
      <c r="K351" s="15"/>
    </row>
    <row r="352" spans="2:11" ht="13.8">
      <c r="B352" s="21"/>
      <c r="C352" s="2"/>
      <c r="D352" s="2"/>
      <c r="E352" s="2"/>
      <c r="F352" s="2"/>
      <c r="G352" s="2"/>
      <c r="H352" s="2"/>
      <c r="I352" s="2"/>
      <c r="J352" s="2"/>
      <c r="K352" s="2"/>
    </row>
    <row r="353" spans="2:11" ht="13.8">
      <c r="B353" s="14"/>
      <c r="C353" s="15"/>
      <c r="D353" s="15"/>
      <c r="E353" s="15"/>
      <c r="F353" s="15"/>
      <c r="G353" s="15"/>
      <c r="H353" s="15"/>
      <c r="I353" s="15"/>
      <c r="J353" s="15"/>
      <c r="K353" s="15"/>
    </row>
    <row r="354" spans="2:11" ht="13.8">
      <c r="B354" s="14"/>
      <c r="C354" s="15"/>
      <c r="D354" s="15"/>
      <c r="E354" s="15"/>
      <c r="F354" s="15"/>
      <c r="G354" s="15"/>
      <c r="H354" s="15"/>
      <c r="I354" s="15"/>
      <c r="J354" s="15"/>
      <c r="K354" s="15"/>
    </row>
    <row r="355" spans="2:11" ht="13.8">
      <c r="B355" s="9"/>
      <c r="C355" s="15"/>
      <c r="D355" s="15"/>
      <c r="E355" s="15"/>
      <c r="F355" s="15"/>
      <c r="G355" s="15"/>
      <c r="H355" s="15"/>
      <c r="I355" s="15"/>
      <c r="J355" s="15"/>
      <c r="K355" s="15"/>
    </row>
    <row r="356" spans="2:11" ht="13.8">
      <c r="B356" s="9"/>
      <c r="C356" s="15"/>
      <c r="D356" s="15"/>
      <c r="E356" s="15"/>
      <c r="F356" s="15"/>
      <c r="G356" s="15"/>
      <c r="H356" s="15"/>
      <c r="I356" s="15"/>
      <c r="J356" s="15"/>
      <c r="K356" s="15"/>
    </row>
    <row r="357" spans="2:11" ht="13.8">
      <c r="B357" s="9"/>
      <c r="C357" s="15"/>
      <c r="D357" s="15"/>
      <c r="E357" s="15"/>
      <c r="F357" s="15"/>
      <c r="G357" s="15"/>
      <c r="H357" s="15"/>
      <c r="I357" s="15"/>
      <c r="J357" s="15"/>
      <c r="K357" s="15"/>
    </row>
    <row r="358" spans="2:11" ht="13.8">
      <c r="B358" s="9"/>
      <c r="C358" s="15"/>
      <c r="D358" s="15"/>
      <c r="E358" s="15"/>
      <c r="F358" s="15"/>
      <c r="G358" s="15"/>
      <c r="H358" s="15"/>
      <c r="I358" s="15"/>
      <c r="J358" s="15"/>
      <c r="K358" s="15"/>
    </row>
    <row r="359" spans="2:11" ht="13.8">
      <c r="B359" s="9"/>
      <c r="C359" s="15"/>
      <c r="D359" s="15"/>
      <c r="E359" s="15"/>
      <c r="F359" s="15"/>
      <c r="G359" s="15"/>
      <c r="H359" s="15"/>
      <c r="I359" s="15"/>
      <c r="J359" s="15"/>
      <c r="K359" s="15"/>
    </row>
    <row r="360" spans="2:11" ht="13.8">
      <c r="B360" s="9"/>
      <c r="C360" s="15"/>
      <c r="D360" s="15"/>
      <c r="E360" s="15"/>
      <c r="F360" s="15"/>
      <c r="G360" s="15"/>
      <c r="H360" s="15"/>
      <c r="I360" s="15"/>
      <c r="J360" s="15"/>
      <c r="K360" s="15"/>
    </row>
    <row r="361" spans="2:11" ht="13.8">
      <c r="B361" s="9"/>
      <c r="C361" s="15"/>
      <c r="D361" s="15"/>
      <c r="E361" s="15"/>
      <c r="F361" s="15"/>
      <c r="G361" s="15"/>
      <c r="H361" s="15"/>
      <c r="I361" s="15"/>
      <c r="J361" s="15"/>
      <c r="K361" s="15"/>
    </row>
    <row r="362" spans="2:11" ht="13.8">
      <c r="B362" s="9"/>
      <c r="C362" s="15"/>
      <c r="D362" s="15"/>
      <c r="E362" s="15"/>
      <c r="F362" s="15"/>
      <c r="G362" s="15"/>
      <c r="H362" s="15"/>
      <c r="I362" s="15"/>
      <c r="J362" s="15"/>
      <c r="K362" s="15"/>
    </row>
    <row r="363" spans="2:11" ht="13.8">
      <c r="B363" s="9"/>
      <c r="C363" s="15"/>
      <c r="D363" s="15"/>
      <c r="E363" s="15"/>
      <c r="F363" s="15"/>
      <c r="G363" s="15"/>
      <c r="H363" s="15"/>
      <c r="I363" s="15"/>
      <c r="J363" s="15"/>
      <c r="K363" s="15"/>
    </row>
    <row r="364" spans="2:11" ht="13.8">
      <c r="B364" s="9"/>
      <c r="C364" s="15"/>
      <c r="D364" s="15"/>
      <c r="E364" s="15"/>
      <c r="F364" s="15"/>
      <c r="G364" s="15"/>
      <c r="H364" s="15"/>
      <c r="I364" s="15"/>
      <c r="J364" s="15"/>
      <c r="K364" s="15"/>
    </row>
    <row r="365" spans="2:11" ht="13.8">
      <c r="B365" s="9"/>
      <c r="C365" s="15"/>
      <c r="D365" s="15"/>
      <c r="E365" s="15"/>
      <c r="F365" s="15"/>
      <c r="G365" s="15"/>
      <c r="H365" s="15"/>
      <c r="I365" s="15"/>
      <c r="J365" s="15"/>
      <c r="K365" s="15"/>
    </row>
    <row r="368" spans="2:11" ht="17.399999999999999">
      <c r="B368" s="406"/>
      <c r="C368" s="406"/>
      <c r="D368" s="406"/>
      <c r="E368" s="406"/>
      <c r="F368" s="406"/>
      <c r="G368" s="406"/>
      <c r="H368" s="406"/>
      <c r="I368" s="406"/>
      <c r="J368" s="406"/>
      <c r="K368"/>
    </row>
    <row r="369" spans="2:21" ht="13.8">
      <c r="B369" s="10"/>
      <c r="C369" s="15"/>
      <c r="D369" s="15"/>
      <c r="E369" s="15"/>
      <c r="F369" s="15"/>
      <c r="G369" s="15"/>
      <c r="H369" s="15"/>
      <c r="I369" s="15"/>
      <c r="J369" s="15"/>
      <c r="K369" s="15"/>
    </row>
    <row r="370" spans="2:21">
      <c r="B370" s="408"/>
      <c r="C370" s="408"/>
      <c r="D370" s="408"/>
      <c r="E370" s="408"/>
      <c r="F370" s="408"/>
      <c r="G370" s="408"/>
      <c r="H370" s="408"/>
      <c r="I370" s="408"/>
      <c r="J370" s="408"/>
      <c r="K370"/>
    </row>
    <row r="371" spans="2:21" ht="18" customHeight="1">
      <c r="B371" s="408"/>
      <c r="C371" s="408"/>
      <c r="D371" s="408"/>
      <c r="E371" s="408"/>
      <c r="F371" s="408"/>
      <c r="G371" s="408"/>
      <c r="H371" s="408"/>
      <c r="I371" s="408"/>
      <c r="J371" s="408"/>
      <c r="K371"/>
    </row>
    <row r="372" spans="2:21" ht="13.8">
      <c r="B372" s="19"/>
      <c r="C372" s="16"/>
      <c r="D372" s="16"/>
      <c r="E372" s="16"/>
      <c r="F372" s="15"/>
      <c r="G372" s="15"/>
      <c r="H372" s="15"/>
      <c r="I372" s="15"/>
      <c r="J372" s="15"/>
      <c r="K372" s="15"/>
    </row>
    <row r="373" spans="2:21" ht="13.8">
      <c r="B373" s="4"/>
      <c r="C373" s="15"/>
      <c r="D373" s="17"/>
      <c r="E373" s="17"/>
      <c r="F373" s="17"/>
      <c r="G373" s="15"/>
      <c r="H373" s="15"/>
      <c r="I373" s="15"/>
      <c r="J373" s="15"/>
      <c r="K373" s="15"/>
    </row>
    <row r="374" spans="2:21" ht="13.8">
      <c r="B374" s="10"/>
      <c r="C374" s="17"/>
      <c r="D374" s="17"/>
      <c r="E374" s="17"/>
      <c r="F374" s="17"/>
      <c r="G374" s="17"/>
      <c r="H374" s="17"/>
      <c r="I374" s="17"/>
      <c r="J374" s="17"/>
      <c r="K374" s="17"/>
    </row>
    <row r="375" spans="2:21" ht="13.8">
      <c r="B375" s="9"/>
      <c r="C375" s="17"/>
      <c r="D375" s="17"/>
      <c r="E375" s="20"/>
      <c r="F375" s="20"/>
      <c r="G375" s="20"/>
      <c r="H375" s="20"/>
      <c r="I375" s="20"/>
      <c r="J375" s="20"/>
      <c r="K375" s="20"/>
    </row>
    <row r="376" spans="2:21" ht="13.8">
      <c r="B376" s="9"/>
      <c r="C376" s="17"/>
      <c r="D376" s="15"/>
      <c r="E376" s="15"/>
      <c r="F376" s="15"/>
      <c r="G376" s="15"/>
      <c r="H376" s="15"/>
      <c r="I376" s="15"/>
      <c r="J376" s="15"/>
      <c r="K376" s="15"/>
    </row>
    <row r="377" spans="2:21" ht="13.8">
      <c r="B377" s="21"/>
      <c r="C377" s="15"/>
      <c r="D377" s="15"/>
      <c r="E377" s="15"/>
      <c r="F377" s="15"/>
      <c r="G377" s="15"/>
      <c r="H377" s="15"/>
      <c r="I377" s="15"/>
      <c r="J377" s="15"/>
      <c r="K377" s="15"/>
    </row>
    <row r="378" spans="2:21" ht="13.8">
      <c r="B378" s="11"/>
      <c r="C378" s="15"/>
      <c r="D378" s="15"/>
      <c r="E378" s="15"/>
      <c r="F378" s="15"/>
      <c r="G378" s="15"/>
      <c r="H378" s="15"/>
      <c r="I378" s="15"/>
      <c r="J378" s="15"/>
      <c r="K378" s="15"/>
    </row>
    <row r="379" spans="2:21" ht="13.8">
      <c r="B379" s="11"/>
      <c r="C379" s="15"/>
      <c r="D379" s="15"/>
      <c r="E379" s="15"/>
      <c r="F379" s="15"/>
      <c r="G379" s="15"/>
      <c r="H379" s="15"/>
      <c r="I379" s="15"/>
      <c r="J379" s="15"/>
      <c r="K379" s="15"/>
    </row>
    <row r="380" spans="2:21" ht="13.8">
      <c r="B380" s="11"/>
      <c r="C380" s="15"/>
      <c r="D380" s="15"/>
      <c r="E380" s="15"/>
      <c r="F380" s="15"/>
      <c r="G380" s="15"/>
      <c r="H380" s="15"/>
      <c r="I380" s="15"/>
      <c r="J380" s="15"/>
      <c r="K380" s="15"/>
      <c r="P380">
        <v>6000</v>
      </c>
      <c r="Q380">
        <v>6000</v>
      </c>
      <c r="R380">
        <v>6000</v>
      </c>
      <c r="S380">
        <v>6000</v>
      </c>
      <c r="T380">
        <v>6000</v>
      </c>
    </row>
    <row r="381" spans="2:21" ht="13.8">
      <c r="B381" s="11"/>
      <c r="C381" s="15"/>
      <c r="D381" s="15"/>
      <c r="E381" s="15"/>
      <c r="F381" s="15"/>
      <c r="G381" s="15"/>
      <c r="H381" s="15"/>
      <c r="I381" s="15"/>
      <c r="J381" s="15"/>
      <c r="K381" s="15"/>
    </row>
    <row r="382" spans="2:21" ht="13.8">
      <c r="B382" s="11"/>
      <c r="C382" s="15"/>
      <c r="D382" s="15"/>
      <c r="E382" s="15"/>
      <c r="F382" s="15"/>
      <c r="G382" s="15"/>
      <c r="H382" s="15"/>
      <c r="I382" s="15"/>
      <c r="J382" s="15"/>
      <c r="K382" s="15"/>
      <c r="U382" t="s">
        <v>1348</v>
      </c>
    </row>
    <row r="383" spans="2:21" ht="13.8">
      <c r="B383" s="12"/>
      <c r="C383" s="15"/>
      <c r="D383" s="15"/>
      <c r="E383" s="15"/>
      <c r="F383" s="15"/>
      <c r="G383" s="15"/>
      <c r="H383" s="15"/>
      <c r="I383" s="15"/>
      <c r="J383" s="15"/>
      <c r="K383" s="15"/>
    </row>
    <row r="384" spans="2:21" ht="13.8">
      <c r="B384" s="9"/>
      <c r="C384" s="15"/>
      <c r="D384" s="15"/>
      <c r="E384" s="15"/>
      <c r="F384" s="15"/>
      <c r="G384" s="15"/>
      <c r="H384" s="15"/>
      <c r="I384" s="15"/>
      <c r="J384" s="15"/>
      <c r="K384" s="15"/>
    </row>
    <row r="385" spans="2:11" ht="13.8">
      <c r="B385" s="21"/>
      <c r="C385" s="15"/>
      <c r="D385" s="15"/>
      <c r="E385" s="15"/>
      <c r="F385" s="15"/>
      <c r="G385" s="15"/>
      <c r="H385" s="15"/>
      <c r="I385" s="15"/>
      <c r="J385" s="15"/>
      <c r="K385" s="15"/>
    </row>
    <row r="386" spans="2:11" ht="13.8">
      <c r="B386" s="11"/>
      <c r="C386" s="15"/>
      <c r="D386" s="15"/>
      <c r="E386" s="15"/>
      <c r="F386" s="15"/>
      <c r="G386" s="15"/>
      <c r="H386" s="15"/>
      <c r="I386" s="15"/>
      <c r="J386" s="15"/>
      <c r="K386" s="15"/>
    </row>
    <row r="387" spans="2:11" ht="13.8">
      <c r="B387" s="11"/>
      <c r="C387" s="15"/>
      <c r="D387" s="15"/>
      <c r="E387" s="15"/>
      <c r="F387" s="15"/>
      <c r="G387" s="15"/>
      <c r="H387" s="15"/>
      <c r="I387" s="15"/>
      <c r="J387" s="15"/>
      <c r="K387" s="15"/>
    </row>
    <row r="388" spans="2:11" ht="13.8">
      <c r="B388" s="11"/>
      <c r="C388" s="15"/>
      <c r="D388" s="15"/>
      <c r="E388" s="15"/>
      <c r="F388" s="15"/>
      <c r="G388" s="15"/>
      <c r="H388" s="15"/>
      <c r="I388" s="15"/>
      <c r="J388" s="15"/>
      <c r="K388" s="15"/>
    </row>
    <row r="389" spans="2:11" ht="13.8">
      <c r="B389" s="11"/>
      <c r="C389" s="15"/>
      <c r="D389" s="15"/>
      <c r="E389" s="15"/>
      <c r="F389" s="15"/>
      <c r="G389" s="15"/>
      <c r="H389" s="15"/>
      <c r="I389" s="15"/>
      <c r="J389" s="15"/>
      <c r="K389" s="15"/>
    </row>
    <row r="390" spans="2:11" ht="13.8">
      <c r="B390" s="11"/>
      <c r="C390" s="15"/>
      <c r="D390" s="15"/>
      <c r="E390" s="15"/>
      <c r="F390" s="15"/>
      <c r="G390" s="15"/>
      <c r="H390" s="15"/>
      <c r="I390" s="15"/>
      <c r="J390" s="15"/>
      <c r="K390" s="15"/>
    </row>
    <row r="391" spans="2:11" ht="13.8">
      <c r="B391" s="11"/>
      <c r="C391" s="15"/>
      <c r="D391" s="15"/>
      <c r="E391" s="15"/>
      <c r="F391" s="15"/>
      <c r="G391" s="15"/>
      <c r="H391" s="15"/>
      <c r="I391" s="15"/>
      <c r="J391" s="15"/>
      <c r="K391" s="15"/>
    </row>
    <row r="392" spans="2:11" ht="13.8">
      <c r="B392" s="11"/>
      <c r="C392" s="15"/>
      <c r="D392" s="15"/>
      <c r="E392" s="15"/>
      <c r="F392" s="15"/>
      <c r="G392" s="15"/>
      <c r="H392" s="15"/>
      <c r="I392" s="15"/>
      <c r="J392" s="15"/>
      <c r="K392" s="15"/>
    </row>
    <row r="393" spans="2:11" ht="13.8">
      <c r="B393" s="11"/>
      <c r="C393" s="15"/>
      <c r="D393" s="15"/>
      <c r="E393" s="15"/>
      <c r="F393" s="15"/>
      <c r="G393" s="15"/>
      <c r="H393" s="15"/>
      <c r="I393" s="15"/>
      <c r="J393" s="15"/>
      <c r="K393" s="15"/>
    </row>
    <row r="394" spans="2:11" ht="13.8">
      <c r="B394" s="11"/>
      <c r="C394" s="15"/>
      <c r="D394" s="15"/>
      <c r="E394" s="15"/>
      <c r="F394" s="15"/>
      <c r="G394" s="15"/>
      <c r="H394" s="15"/>
      <c r="I394" s="15"/>
      <c r="J394" s="15"/>
      <c r="K394" s="15"/>
    </row>
    <row r="395" spans="2:11" ht="13.8">
      <c r="B395" s="12"/>
      <c r="C395" s="15"/>
      <c r="D395" s="15"/>
      <c r="E395" s="15"/>
      <c r="F395" s="15"/>
      <c r="G395" s="15"/>
      <c r="H395" s="15"/>
      <c r="I395" s="15"/>
      <c r="J395" s="15"/>
      <c r="K395" s="15"/>
    </row>
    <row r="396" spans="2:11" ht="13.8">
      <c r="B396" s="12"/>
      <c r="C396" s="15"/>
      <c r="D396" s="15"/>
      <c r="E396" s="15"/>
      <c r="F396" s="15"/>
      <c r="G396" s="15"/>
      <c r="H396" s="15"/>
      <c r="I396" s="15"/>
      <c r="J396" s="15"/>
      <c r="K396" s="15"/>
    </row>
    <row r="397" spans="2:11" ht="13.8">
      <c r="B397" s="13"/>
      <c r="C397" s="15"/>
      <c r="D397" s="15"/>
      <c r="E397" s="15"/>
      <c r="F397" s="15"/>
      <c r="G397" s="15"/>
      <c r="H397" s="15"/>
      <c r="I397" s="15"/>
      <c r="J397" s="15"/>
      <c r="K397" s="15"/>
    </row>
    <row r="398" spans="2:11" ht="13.8">
      <c r="B398" s="13"/>
      <c r="C398" s="15"/>
      <c r="D398" s="15"/>
      <c r="E398" s="15"/>
      <c r="F398" s="15"/>
      <c r="G398" s="15"/>
      <c r="H398" s="15"/>
      <c r="I398" s="15"/>
      <c r="J398" s="15"/>
      <c r="K398" s="15"/>
    </row>
    <row r="399" spans="2:11" ht="13.8">
      <c r="B399" s="21"/>
      <c r="C399" s="15"/>
      <c r="D399" s="15"/>
      <c r="E399" s="15"/>
      <c r="F399" s="15"/>
      <c r="G399" s="15"/>
      <c r="H399" s="15"/>
      <c r="I399" s="15"/>
      <c r="J399" s="15"/>
      <c r="K399" s="15"/>
    </row>
    <row r="400" spans="2:11" ht="13.8">
      <c r="B400" s="14"/>
      <c r="C400" s="15"/>
      <c r="D400" s="15"/>
      <c r="E400" s="15"/>
      <c r="F400" s="15"/>
      <c r="G400" s="15"/>
      <c r="H400" s="15"/>
      <c r="I400" s="15"/>
      <c r="J400" s="15"/>
      <c r="K400" s="15"/>
    </row>
    <row r="401" spans="2:11" ht="13.8">
      <c r="B401" s="14"/>
      <c r="C401" s="15"/>
      <c r="D401" s="15"/>
      <c r="E401" s="15"/>
      <c r="F401" s="15"/>
      <c r="G401" s="15"/>
      <c r="H401" s="15"/>
      <c r="I401" s="15"/>
      <c r="J401" s="15"/>
      <c r="K401" s="15"/>
    </row>
    <row r="402" spans="2:11" ht="13.8">
      <c r="B402" s="9"/>
      <c r="C402" s="15"/>
      <c r="D402" s="15"/>
      <c r="E402" s="15"/>
      <c r="F402" s="15"/>
      <c r="G402" s="15"/>
      <c r="H402" s="15"/>
      <c r="I402" s="15"/>
      <c r="J402" s="15"/>
      <c r="K402" s="15"/>
    </row>
    <row r="403" spans="2:11" ht="13.8">
      <c r="B403" s="9"/>
      <c r="C403" s="15"/>
      <c r="D403" s="15"/>
      <c r="E403" s="15"/>
      <c r="F403" s="15"/>
      <c r="G403" s="15"/>
      <c r="H403" s="15"/>
      <c r="I403" s="15"/>
      <c r="J403" s="15"/>
      <c r="K403" s="15"/>
    </row>
    <row r="404" spans="2:11" ht="13.8">
      <c r="B404" s="9"/>
      <c r="C404" s="15"/>
      <c r="D404" s="15"/>
      <c r="E404" s="15"/>
      <c r="F404" s="15"/>
      <c r="G404" s="15"/>
      <c r="H404" s="15"/>
      <c r="I404" s="15"/>
      <c r="J404" s="15"/>
      <c r="K404" s="15"/>
    </row>
    <row r="405" spans="2:11" ht="13.8">
      <c r="B405" s="9"/>
      <c r="C405" s="15"/>
      <c r="D405" s="15"/>
      <c r="E405" s="15"/>
      <c r="F405" s="15"/>
      <c r="G405" s="15"/>
      <c r="H405" s="15"/>
      <c r="I405" s="15"/>
      <c r="J405" s="15"/>
      <c r="K405" s="15"/>
    </row>
    <row r="406" spans="2:11" ht="13.8">
      <c r="B406" s="9"/>
      <c r="C406" s="15"/>
      <c r="D406" s="15"/>
      <c r="E406" s="15"/>
      <c r="F406" s="15"/>
      <c r="G406" s="15"/>
      <c r="H406" s="15"/>
      <c r="I406" s="15"/>
      <c r="J406" s="15"/>
      <c r="K406" s="15"/>
    </row>
    <row r="407" spans="2:11" ht="13.8">
      <c r="B407" s="9"/>
      <c r="C407" s="15"/>
      <c r="D407" s="15"/>
      <c r="E407" s="15"/>
      <c r="F407" s="15"/>
      <c r="G407" s="15"/>
      <c r="H407" s="15"/>
      <c r="I407" s="15"/>
      <c r="J407" s="15"/>
      <c r="K407" s="15"/>
    </row>
    <row r="408" spans="2:11" ht="13.8">
      <c r="B408" s="9"/>
      <c r="C408" s="15"/>
      <c r="D408" s="15"/>
      <c r="E408" s="15"/>
      <c r="F408" s="15"/>
      <c r="G408" s="15"/>
      <c r="H408" s="15"/>
      <c r="I408" s="15"/>
      <c r="J408" s="15"/>
      <c r="K408" s="15"/>
    </row>
    <row r="409" spans="2:11" ht="13.8">
      <c r="B409" s="9"/>
      <c r="C409" s="15"/>
      <c r="D409" s="15"/>
      <c r="E409" s="15"/>
      <c r="F409" s="15"/>
      <c r="G409" s="15"/>
      <c r="H409" s="15"/>
      <c r="I409" s="15"/>
      <c r="J409" s="15"/>
      <c r="K409" s="15"/>
    </row>
    <row r="410" spans="2:11" ht="13.8">
      <c r="B410" s="9"/>
      <c r="C410" s="15"/>
      <c r="D410" s="15"/>
      <c r="E410" s="15"/>
      <c r="F410" s="15"/>
      <c r="G410" s="15"/>
      <c r="H410" s="15"/>
      <c r="I410" s="15"/>
      <c r="J410" s="15"/>
      <c r="K410" s="15"/>
    </row>
    <row r="411" spans="2:11" ht="13.8">
      <c r="B411" s="9"/>
      <c r="C411" s="15"/>
      <c r="D411" s="15"/>
      <c r="E411" s="15"/>
      <c r="F411" s="15"/>
      <c r="G411" s="15"/>
      <c r="H411" s="15"/>
      <c r="I411" s="15"/>
      <c r="J411" s="15"/>
      <c r="K411" s="15"/>
    </row>
    <row r="414" spans="2:11" ht="17.399999999999999">
      <c r="B414" s="406"/>
      <c r="C414" s="406"/>
      <c r="D414" s="406"/>
      <c r="E414" s="406"/>
      <c r="F414" s="406"/>
      <c r="G414" s="406"/>
      <c r="H414" s="406"/>
      <c r="I414" s="406"/>
      <c r="J414" s="406"/>
      <c r="K414"/>
    </row>
    <row r="415" spans="2:11" ht="13.8">
      <c r="B415" s="10"/>
      <c r="C415" s="15"/>
      <c r="D415" s="15"/>
      <c r="E415" s="15"/>
      <c r="F415" s="15"/>
      <c r="G415" s="15"/>
      <c r="H415" s="15"/>
      <c r="I415" s="15"/>
      <c r="J415" s="15"/>
      <c r="K415" s="15"/>
    </row>
    <row r="416" spans="2:11">
      <c r="B416" s="407"/>
      <c r="C416" s="407"/>
      <c r="D416" s="407"/>
      <c r="E416" s="407"/>
      <c r="F416" s="407"/>
      <c r="G416" s="407"/>
      <c r="H416" s="407"/>
      <c r="I416" s="407"/>
      <c r="J416" s="407"/>
      <c r="K416"/>
    </row>
    <row r="417" spans="2:11">
      <c r="B417" s="407"/>
      <c r="C417" s="407"/>
      <c r="D417" s="407"/>
      <c r="E417" s="407"/>
      <c r="F417" s="407"/>
      <c r="G417" s="407"/>
      <c r="H417" s="407"/>
      <c r="I417" s="407"/>
      <c r="J417" s="407"/>
      <c r="K417"/>
    </row>
    <row r="418" spans="2:11" ht="18.75" customHeight="1">
      <c r="B418" s="407"/>
      <c r="C418" s="407"/>
      <c r="D418" s="407"/>
      <c r="E418" s="407"/>
      <c r="F418" s="407"/>
      <c r="G418" s="407"/>
      <c r="H418" s="407"/>
      <c r="I418" s="407"/>
      <c r="J418" s="407"/>
      <c r="K418"/>
    </row>
    <row r="419" spans="2:11" ht="13.8">
      <c r="B419" s="4"/>
      <c r="C419" s="15"/>
      <c r="D419" s="17"/>
      <c r="E419" s="17"/>
      <c r="F419" s="17"/>
      <c r="G419" s="15"/>
      <c r="H419" s="15"/>
      <c r="I419" s="15"/>
      <c r="J419" s="15"/>
      <c r="K419" s="15"/>
    </row>
    <row r="420" spans="2:11" ht="13.8">
      <c r="B420" s="10"/>
      <c r="C420" s="17"/>
      <c r="D420" s="17"/>
      <c r="E420" s="17"/>
      <c r="F420" s="17"/>
      <c r="G420" s="17"/>
      <c r="H420" s="17"/>
      <c r="I420" s="17"/>
      <c r="J420" s="17"/>
      <c r="K420" s="17"/>
    </row>
    <row r="421" spans="2:11" ht="13.8">
      <c r="B421" s="9"/>
      <c r="C421" s="17"/>
      <c r="D421" s="17"/>
      <c r="E421" s="20"/>
      <c r="F421" s="20"/>
      <c r="G421" s="20"/>
      <c r="H421" s="20"/>
      <c r="I421" s="20"/>
      <c r="J421" s="20"/>
      <c r="K421" s="20"/>
    </row>
    <row r="422" spans="2:11" ht="13.8">
      <c r="B422" s="9"/>
      <c r="C422" s="17"/>
      <c r="D422" s="15"/>
      <c r="E422" s="15"/>
      <c r="F422" s="15"/>
      <c r="G422" s="15"/>
      <c r="H422" s="15"/>
      <c r="I422" s="15"/>
      <c r="J422" s="15"/>
      <c r="K422" s="15"/>
    </row>
    <row r="423" spans="2:11" ht="13.8">
      <c r="B423" s="21"/>
      <c r="C423" s="15"/>
      <c r="D423" s="15"/>
      <c r="E423" s="15"/>
      <c r="F423" s="15"/>
      <c r="G423" s="15"/>
      <c r="H423" s="15"/>
      <c r="I423" s="15"/>
      <c r="J423" s="15"/>
      <c r="K423" s="15"/>
    </row>
    <row r="424" spans="2:11" ht="13.8">
      <c r="B424" s="11"/>
      <c r="C424" s="15"/>
      <c r="D424" s="15"/>
      <c r="E424" s="15"/>
      <c r="F424" s="15"/>
      <c r="G424" s="15"/>
      <c r="H424" s="15"/>
      <c r="I424" s="15"/>
      <c r="J424" s="15"/>
      <c r="K424" s="15"/>
    </row>
    <row r="425" spans="2:11" ht="13.8">
      <c r="B425" s="11"/>
      <c r="C425" s="15"/>
      <c r="D425" s="15"/>
      <c r="E425" s="15"/>
      <c r="F425" s="15"/>
      <c r="G425" s="15"/>
      <c r="H425" s="15"/>
      <c r="I425" s="15"/>
      <c r="J425" s="15"/>
      <c r="K425" s="15"/>
    </row>
    <row r="426" spans="2:11" ht="13.8">
      <c r="B426" s="12"/>
      <c r="C426" s="15"/>
      <c r="D426" s="15"/>
      <c r="E426" s="15"/>
      <c r="F426" s="15"/>
      <c r="G426" s="15"/>
      <c r="H426" s="15"/>
      <c r="I426" s="15"/>
      <c r="J426" s="15"/>
      <c r="K426" s="15"/>
    </row>
    <row r="427" spans="2:11" ht="13.8">
      <c r="B427" s="9"/>
      <c r="C427" s="15"/>
      <c r="D427" s="15"/>
      <c r="E427" s="15"/>
      <c r="F427" s="15"/>
      <c r="G427" s="15"/>
      <c r="H427" s="15"/>
      <c r="I427" s="15"/>
      <c r="J427" s="15"/>
      <c r="K427" s="15"/>
    </row>
    <row r="428" spans="2:11" ht="13.8">
      <c r="B428" s="21"/>
      <c r="C428" s="15"/>
      <c r="D428" s="15"/>
      <c r="E428" s="15"/>
      <c r="F428" s="15"/>
      <c r="G428" s="15"/>
      <c r="H428" s="15"/>
      <c r="I428" s="15"/>
      <c r="J428" s="15"/>
      <c r="K428" s="15"/>
    </row>
    <row r="429" spans="2:11" ht="13.8">
      <c r="B429" s="11"/>
      <c r="C429" s="15"/>
      <c r="D429" s="15"/>
      <c r="E429" s="15"/>
      <c r="F429" s="15"/>
      <c r="G429" s="15"/>
      <c r="H429" s="15"/>
      <c r="I429" s="15"/>
      <c r="J429" s="15"/>
      <c r="K429" s="15"/>
    </row>
    <row r="430" spans="2:11" ht="13.8">
      <c r="B430" s="11"/>
      <c r="C430" s="15"/>
      <c r="D430" s="15"/>
      <c r="E430" s="15"/>
      <c r="F430" s="15"/>
      <c r="G430" s="15"/>
      <c r="H430" s="15"/>
      <c r="I430" s="15"/>
      <c r="J430" s="15"/>
      <c r="K430" s="15"/>
    </row>
    <row r="431" spans="2:11" ht="13.8">
      <c r="B431" s="12"/>
      <c r="C431" s="15"/>
      <c r="D431" s="15"/>
      <c r="E431" s="15"/>
      <c r="F431" s="15"/>
      <c r="G431" s="15"/>
      <c r="H431" s="15"/>
      <c r="I431" s="15"/>
      <c r="J431" s="15"/>
      <c r="K431" s="15"/>
    </row>
    <row r="432" spans="2:11" ht="13.8">
      <c r="B432" s="12"/>
      <c r="C432" s="15"/>
      <c r="D432" s="15"/>
      <c r="E432" s="15"/>
      <c r="F432" s="15"/>
      <c r="G432" s="15"/>
      <c r="H432" s="15"/>
      <c r="I432" s="15"/>
      <c r="J432" s="15"/>
      <c r="K432" s="15"/>
    </row>
    <row r="433" spans="2:11" ht="13.8">
      <c r="B433" s="13"/>
      <c r="C433" s="15"/>
      <c r="D433" s="15"/>
      <c r="E433" s="15"/>
      <c r="F433" s="15"/>
      <c r="G433" s="15"/>
      <c r="H433" s="15"/>
      <c r="I433" s="15"/>
      <c r="J433" s="15"/>
      <c r="K433" s="15"/>
    </row>
    <row r="434" spans="2:11" ht="13.8">
      <c r="B434" s="13"/>
      <c r="C434" s="15"/>
      <c r="D434" s="15"/>
      <c r="E434" s="15"/>
      <c r="F434" s="15"/>
      <c r="G434" s="15"/>
      <c r="H434" s="15"/>
      <c r="I434" s="15"/>
      <c r="J434" s="15"/>
      <c r="K434" s="15"/>
    </row>
    <row r="435" spans="2:11" ht="13.8">
      <c r="B435" s="21"/>
      <c r="C435" s="15"/>
      <c r="D435" s="15"/>
      <c r="E435" s="15"/>
      <c r="F435" s="15"/>
      <c r="G435" s="15"/>
      <c r="H435" s="15"/>
      <c r="I435" s="15"/>
      <c r="J435" s="15"/>
      <c r="K435" s="15"/>
    </row>
    <row r="436" spans="2:11" ht="13.8">
      <c r="B436" s="14"/>
      <c r="C436" s="15"/>
      <c r="D436" s="15"/>
      <c r="E436" s="15"/>
      <c r="F436" s="15"/>
      <c r="G436" s="15"/>
      <c r="H436" s="15"/>
      <c r="I436" s="15"/>
      <c r="J436" s="15"/>
      <c r="K436" s="15"/>
    </row>
    <row r="437" spans="2:11" ht="13.8">
      <c r="B437" s="14"/>
      <c r="C437" s="15"/>
      <c r="D437" s="15"/>
      <c r="E437" s="15"/>
      <c r="F437" s="15"/>
      <c r="G437" s="15"/>
      <c r="H437" s="15"/>
      <c r="I437" s="15"/>
      <c r="J437" s="15"/>
      <c r="K437" s="15"/>
    </row>
    <row r="438" spans="2:11" ht="13.8">
      <c r="B438" s="9"/>
      <c r="C438" s="15"/>
      <c r="D438" s="15"/>
      <c r="E438" s="15"/>
      <c r="F438" s="15"/>
      <c r="G438" s="15"/>
      <c r="H438" s="15"/>
      <c r="I438" s="15"/>
      <c r="J438" s="15"/>
      <c r="K438" s="15"/>
    </row>
    <row r="439" spans="2:11" ht="13.8">
      <c r="B439" s="9"/>
      <c r="C439" s="15"/>
      <c r="D439" s="15"/>
      <c r="E439" s="15"/>
      <c r="F439" s="15"/>
      <c r="G439" s="15"/>
      <c r="H439" s="15"/>
      <c r="I439" s="15"/>
      <c r="J439" s="15"/>
      <c r="K439" s="15"/>
    </row>
    <row r="440" spans="2:11" ht="13.8">
      <c r="B440" s="9"/>
      <c r="C440" s="15"/>
      <c r="D440" s="15"/>
      <c r="E440" s="15"/>
      <c r="F440" s="15"/>
      <c r="G440" s="15"/>
      <c r="H440" s="15"/>
      <c r="I440" s="15"/>
      <c r="J440" s="15"/>
      <c r="K440" s="15"/>
    </row>
    <row r="441" spans="2:11" ht="13.8">
      <c r="B441" s="9"/>
      <c r="C441" s="15"/>
      <c r="D441" s="15"/>
      <c r="E441" s="15"/>
      <c r="F441" s="15"/>
      <c r="G441" s="15"/>
      <c r="H441" s="15"/>
      <c r="I441" s="15"/>
      <c r="J441" s="15"/>
      <c r="K441" s="15"/>
    </row>
    <row r="442" spans="2:11" ht="13.8">
      <c r="B442" s="9"/>
      <c r="C442" s="15"/>
      <c r="D442" s="15"/>
      <c r="E442" s="15"/>
      <c r="F442" s="15"/>
      <c r="G442" s="15"/>
      <c r="H442" s="15"/>
      <c r="I442" s="15"/>
      <c r="J442" s="15"/>
      <c r="K442" s="15"/>
    </row>
    <row r="443" spans="2:11" ht="13.8">
      <c r="B443" s="9"/>
      <c r="C443" s="15"/>
      <c r="D443" s="15"/>
      <c r="E443" s="15"/>
      <c r="F443" s="15"/>
      <c r="G443" s="15"/>
      <c r="H443" s="15"/>
      <c r="I443" s="15"/>
      <c r="J443" s="15"/>
      <c r="K443" s="15"/>
    </row>
    <row r="444" spans="2:11" ht="13.8">
      <c r="B444" s="9"/>
      <c r="C444" s="15"/>
      <c r="D444" s="15"/>
      <c r="E444" s="15"/>
      <c r="F444" s="15"/>
      <c r="G444" s="15"/>
      <c r="H444" s="15"/>
      <c r="I444" s="15"/>
      <c r="J444" s="15"/>
      <c r="K444" s="15"/>
    </row>
    <row r="445" spans="2:11" ht="13.8">
      <c r="B445" s="9"/>
      <c r="C445" s="15"/>
      <c r="D445" s="15"/>
      <c r="E445" s="15"/>
      <c r="F445" s="15"/>
      <c r="G445" s="15"/>
      <c r="H445" s="15"/>
      <c r="I445" s="15"/>
      <c r="J445" s="15"/>
      <c r="K445" s="15"/>
    </row>
    <row r="446" spans="2:11" ht="13.8">
      <c r="B446" s="9"/>
      <c r="C446" s="15"/>
      <c r="D446" s="15"/>
      <c r="E446" s="15"/>
      <c r="F446" s="15"/>
      <c r="G446" s="15"/>
      <c r="H446" s="15"/>
      <c r="I446" s="15"/>
      <c r="J446" s="15"/>
      <c r="K446" s="15"/>
    </row>
    <row r="447" spans="2:11" ht="13.8">
      <c r="B447" s="9"/>
      <c r="C447" s="15"/>
      <c r="D447" s="15"/>
      <c r="E447" s="15"/>
      <c r="F447" s="15"/>
      <c r="G447" s="15"/>
      <c r="H447" s="15"/>
      <c r="I447" s="15"/>
      <c r="J447" s="15"/>
      <c r="K447" s="15"/>
    </row>
    <row r="450" spans="2:11" ht="17.399999999999999">
      <c r="B450" s="406"/>
      <c r="C450" s="406"/>
      <c r="D450" s="406"/>
      <c r="E450" s="406"/>
      <c r="F450" s="406"/>
      <c r="G450" s="406"/>
      <c r="H450" s="406"/>
      <c r="I450" s="406"/>
      <c r="J450" s="406"/>
      <c r="K450"/>
    </row>
    <row r="451" spans="2:11" ht="13.8">
      <c r="B451" s="10"/>
      <c r="C451" s="15"/>
      <c r="D451" s="15"/>
      <c r="E451" s="15"/>
      <c r="F451" s="15"/>
      <c r="G451" s="15"/>
      <c r="H451" s="15"/>
      <c r="I451" s="15"/>
      <c r="J451" s="15"/>
      <c r="K451" s="15"/>
    </row>
    <row r="452" spans="2:11">
      <c r="B452" s="408"/>
      <c r="C452" s="408"/>
      <c r="D452" s="408"/>
      <c r="E452" s="408"/>
      <c r="F452" s="408"/>
      <c r="G452" s="408"/>
      <c r="H452" s="408"/>
      <c r="I452" s="408"/>
      <c r="J452" s="408"/>
      <c r="K452"/>
    </row>
    <row r="453" spans="2:11">
      <c r="B453" s="408"/>
      <c r="C453" s="408"/>
      <c r="D453" s="408"/>
      <c r="E453" s="408"/>
      <c r="F453" s="408"/>
      <c r="G453" s="408"/>
      <c r="H453" s="408"/>
      <c r="I453" s="408"/>
      <c r="J453" s="408"/>
      <c r="K453"/>
    </row>
    <row r="454" spans="2:11">
      <c r="B454" s="408"/>
      <c r="C454" s="408"/>
      <c r="D454" s="408"/>
      <c r="E454" s="408"/>
      <c r="F454" s="408"/>
      <c r="G454" s="408"/>
      <c r="H454" s="408"/>
      <c r="I454" s="408"/>
      <c r="J454" s="408"/>
      <c r="K454"/>
    </row>
    <row r="455" spans="2:11" ht="23.25" customHeight="1">
      <c r="B455" s="408"/>
      <c r="C455" s="408"/>
      <c r="D455" s="408"/>
      <c r="E455" s="408"/>
      <c r="F455" s="408"/>
      <c r="G455" s="408"/>
      <c r="H455" s="408"/>
      <c r="I455" s="408"/>
      <c r="J455" s="408"/>
      <c r="K455"/>
    </row>
    <row r="456" spans="2:11" ht="13.8">
      <c r="B456" s="4"/>
      <c r="C456" s="15"/>
      <c r="D456" s="17"/>
      <c r="E456" s="17"/>
      <c r="F456" s="17"/>
      <c r="G456" s="15"/>
      <c r="H456" s="15"/>
      <c r="I456" s="15"/>
      <c r="J456" s="15"/>
      <c r="K456" s="15"/>
    </row>
    <row r="457" spans="2:11" ht="13.8">
      <c r="B457" s="10"/>
      <c r="C457" s="17"/>
      <c r="D457" s="17"/>
      <c r="E457" s="17"/>
      <c r="F457" s="17"/>
      <c r="G457" s="17"/>
      <c r="H457" s="17"/>
      <c r="I457" s="17"/>
      <c r="J457" s="17"/>
      <c r="K457" s="17"/>
    </row>
    <row r="458" spans="2:11" ht="13.8">
      <c r="B458" s="9"/>
      <c r="C458" s="17"/>
      <c r="D458" s="17"/>
      <c r="E458" s="20"/>
      <c r="F458" s="20"/>
      <c r="G458" s="20"/>
      <c r="H458" s="20"/>
      <c r="I458" s="20"/>
      <c r="J458" s="20"/>
      <c r="K458" s="20"/>
    </row>
    <row r="459" spans="2:11" ht="13.8">
      <c r="B459" s="9"/>
      <c r="C459" s="17"/>
      <c r="D459" s="15"/>
      <c r="E459" s="15"/>
      <c r="F459" s="15"/>
      <c r="G459" s="15"/>
      <c r="H459" s="15"/>
      <c r="I459" s="15"/>
      <c r="J459" s="15"/>
      <c r="K459" s="15"/>
    </row>
    <row r="460" spans="2:11" ht="13.8">
      <c r="B460" s="21"/>
      <c r="C460" s="15"/>
      <c r="D460" s="15"/>
      <c r="E460" s="15"/>
      <c r="F460" s="15"/>
      <c r="G460" s="15"/>
      <c r="H460" s="15"/>
      <c r="I460" s="15"/>
      <c r="J460" s="15"/>
      <c r="K460" s="15"/>
    </row>
    <row r="461" spans="2:11" ht="13.8">
      <c r="B461" s="22"/>
      <c r="C461" s="15"/>
      <c r="D461" s="15"/>
      <c r="E461" s="15"/>
      <c r="F461" s="15"/>
      <c r="G461" s="15"/>
      <c r="H461" s="15"/>
      <c r="I461" s="15"/>
      <c r="J461" s="15"/>
      <c r="K461" s="15"/>
    </row>
    <row r="462" spans="2:11" ht="13.8">
      <c r="B462" s="11"/>
      <c r="C462" s="15"/>
      <c r="D462" s="15"/>
      <c r="E462" s="15"/>
      <c r="F462" s="15"/>
      <c r="G462" s="15"/>
      <c r="H462" s="15"/>
      <c r="I462" s="15"/>
      <c r="J462" s="15"/>
      <c r="K462" s="15"/>
    </row>
    <row r="463" spans="2:11" ht="13.8">
      <c r="B463" s="11"/>
      <c r="C463" s="15"/>
      <c r="D463" s="15"/>
      <c r="E463" s="15"/>
      <c r="F463" s="15"/>
      <c r="G463" s="15"/>
      <c r="H463" s="15"/>
      <c r="I463" s="15"/>
      <c r="J463" s="15"/>
      <c r="K463" s="15"/>
    </row>
    <row r="464" spans="2:11" ht="13.8">
      <c r="B464" s="11"/>
      <c r="C464" s="15"/>
      <c r="D464" s="15"/>
      <c r="E464" s="15"/>
      <c r="F464" s="15"/>
      <c r="G464" s="15"/>
      <c r="H464" s="15"/>
      <c r="I464" s="15"/>
      <c r="J464" s="15"/>
      <c r="K464" s="15"/>
    </row>
    <row r="465" spans="2:11" ht="13.8">
      <c r="B465" s="11"/>
      <c r="C465" s="15"/>
      <c r="D465" s="15"/>
      <c r="E465" s="15"/>
      <c r="F465" s="15"/>
      <c r="G465" s="15"/>
      <c r="H465" s="15"/>
      <c r="I465" s="15"/>
      <c r="J465" s="15"/>
      <c r="K465" s="15"/>
    </row>
    <row r="466" spans="2:11" ht="13.8">
      <c r="B466" s="11"/>
      <c r="C466" s="15"/>
      <c r="D466" s="15"/>
      <c r="E466" s="15"/>
      <c r="F466" s="15"/>
      <c r="G466" s="15"/>
      <c r="H466" s="15"/>
      <c r="I466" s="15"/>
      <c r="J466" s="15"/>
      <c r="K466" s="15"/>
    </row>
    <row r="467" spans="2:11" ht="13.8">
      <c r="B467" s="12"/>
      <c r="C467" s="15"/>
      <c r="D467" s="15"/>
      <c r="E467" s="15"/>
      <c r="F467" s="15"/>
      <c r="G467" s="15"/>
      <c r="H467" s="15"/>
      <c r="I467" s="15"/>
      <c r="J467" s="15"/>
      <c r="K467" s="15"/>
    </row>
    <row r="468" spans="2:11" ht="13.8">
      <c r="B468" s="9"/>
      <c r="C468" s="15"/>
      <c r="D468" s="15"/>
      <c r="E468" s="15"/>
      <c r="F468" s="15"/>
      <c r="G468" s="15"/>
      <c r="H468" s="15"/>
      <c r="I468" s="15"/>
      <c r="J468" s="15"/>
      <c r="K468" s="15"/>
    </row>
    <row r="469" spans="2:11" ht="13.8">
      <c r="B469" s="21"/>
      <c r="C469" s="15"/>
      <c r="D469" s="15"/>
      <c r="E469" s="15"/>
      <c r="F469" s="15"/>
      <c r="G469" s="15"/>
      <c r="H469" s="15"/>
      <c r="I469" s="15"/>
      <c r="J469" s="15"/>
      <c r="K469" s="15"/>
    </row>
    <row r="470" spans="2:11" ht="13.8">
      <c r="B470" s="11"/>
      <c r="C470" s="15"/>
      <c r="D470" s="15"/>
      <c r="E470" s="15"/>
      <c r="F470" s="15"/>
      <c r="G470" s="15"/>
      <c r="H470" s="15"/>
      <c r="I470" s="15"/>
      <c r="J470" s="15"/>
      <c r="K470" s="15"/>
    </row>
    <row r="471" spans="2:11" ht="13.8">
      <c r="B471" s="11"/>
      <c r="C471" s="15"/>
      <c r="D471" s="15"/>
      <c r="E471" s="15"/>
      <c r="F471" s="15"/>
      <c r="G471" s="15"/>
      <c r="H471" s="15"/>
      <c r="I471" s="15"/>
      <c r="J471" s="15"/>
      <c r="K471" s="15"/>
    </row>
    <row r="472" spans="2:11" ht="13.8">
      <c r="B472" s="11"/>
      <c r="C472" s="15"/>
      <c r="D472" s="15"/>
      <c r="E472" s="15"/>
      <c r="F472" s="15"/>
      <c r="G472" s="15"/>
      <c r="H472" s="15"/>
      <c r="I472" s="15"/>
      <c r="J472" s="15"/>
      <c r="K472" s="15"/>
    </row>
    <row r="473" spans="2:11" ht="13.8">
      <c r="B473" s="11"/>
      <c r="C473" s="15"/>
      <c r="D473" s="15"/>
      <c r="E473" s="15"/>
      <c r="F473" s="15"/>
      <c r="G473" s="15"/>
      <c r="H473" s="15"/>
      <c r="I473" s="15"/>
      <c r="J473" s="15"/>
      <c r="K473" s="15"/>
    </row>
    <row r="474" spans="2:11" ht="13.8">
      <c r="B474" s="11"/>
      <c r="C474" s="15"/>
      <c r="D474" s="15"/>
      <c r="E474" s="15"/>
      <c r="F474" s="15"/>
      <c r="G474" s="15"/>
      <c r="H474" s="15"/>
      <c r="I474" s="15"/>
      <c r="J474" s="15"/>
      <c r="K474" s="15"/>
    </row>
    <row r="475" spans="2:11" ht="13.8">
      <c r="B475" s="12"/>
      <c r="C475" s="15"/>
      <c r="D475" s="15"/>
      <c r="E475" s="15"/>
      <c r="F475" s="15"/>
      <c r="G475" s="15"/>
      <c r="H475" s="15"/>
      <c r="I475" s="15"/>
      <c r="J475" s="15"/>
      <c r="K475" s="15"/>
    </row>
    <row r="476" spans="2:11" ht="13.8">
      <c r="B476" s="12"/>
      <c r="C476" s="15"/>
      <c r="D476" s="15"/>
      <c r="E476" s="15"/>
      <c r="F476" s="15"/>
      <c r="G476" s="15"/>
      <c r="H476" s="15"/>
      <c r="I476" s="15"/>
      <c r="J476" s="15"/>
      <c r="K476" s="15"/>
    </row>
    <row r="477" spans="2:11" ht="13.8">
      <c r="B477" s="13"/>
      <c r="C477" s="15"/>
      <c r="D477" s="15"/>
      <c r="E477" s="15"/>
      <c r="F477" s="15"/>
      <c r="G477" s="15"/>
      <c r="H477" s="15"/>
      <c r="I477" s="15"/>
      <c r="J477" s="15"/>
      <c r="K477" s="15"/>
    </row>
    <row r="478" spans="2:11" ht="13.8">
      <c r="B478" s="13"/>
      <c r="C478" s="15"/>
      <c r="D478" s="15"/>
      <c r="E478" s="15"/>
      <c r="F478" s="15"/>
      <c r="G478" s="15"/>
      <c r="H478" s="15"/>
      <c r="I478" s="15"/>
      <c r="J478" s="15"/>
      <c r="K478" s="15"/>
    </row>
    <row r="479" spans="2:11" ht="13.8">
      <c r="B479" s="21"/>
      <c r="C479" s="15"/>
      <c r="D479" s="15"/>
      <c r="E479" s="15"/>
      <c r="F479" s="15"/>
      <c r="G479" s="15"/>
      <c r="H479" s="15"/>
      <c r="I479" s="15"/>
      <c r="J479" s="15"/>
      <c r="K479" s="15"/>
    </row>
    <row r="480" spans="2:11" ht="13.8">
      <c r="B480" s="14"/>
      <c r="C480" s="15"/>
      <c r="D480" s="15"/>
      <c r="E480" s="15"/>
      <c r="F480" s="15"/>
      <c r="G480" s="15"/>
      <c r="H480" s="15"/>
      <c r="I480" s="15"/>
      <c r="J480" s="15"/>
      <c r="K480" s="15"/>
    </row>
    <row r="481" spans="2:11" ht="13.8">
      <c r="B481" s="14"/>
      <c r="C481" s="15"/>
      <c r="D481" s="15"/>
      <c r="E481" s="15"/>
      <c r="F481" s="15"/>
      <c r="G481" s="15"/>
      <c r="H481" s="15"/>
      <c r="I481" s="15"/>
      <c r="J481" s="15"/>
      <c r="K481" s="15"/>
    </row>
    <row r="482" spans="2:11" ht="13.8">
      <c r="B482" s="9"/>
      <c r="C482" s="15"/>
      <c r="D482" s="15"/>
      <c r="E482" s="15"/>
      <c r="F482" s="15"/>
      <c r="G482" s="15"/>
      <c r="H482" s="15"/>
      <c r="I482" s="15"/>
      <c r="J482" s="15"/>
      <c r="K482" s="15"/>
    </row>
    <row r="483" spans="2:11" ht="13.8">
      <c r="B483" s="9"/>
      <c r="C483" s="15"/>
      <c r="D483" s="15"/>
      <c r="E483" s="15"/>
      <c r="F483" s="15"/>
      <c r="G483" s="15"/>
      <c r="H483" s="15"/>
      <c r="I483" s="15"/>
      <c r="J483" s="15"/>
      <c r="K483" s="15"/>
    </row>
    <row r="484" spans="2:11" ht="13.8">
      <c r="B484" s="9"/>
      <c r="C484" s="15"/>
      <c r="D484" s="15"/>
      <c r="E484" s="15"/>
      <c r="F484" s="15"/>
      <c r="G484" s="15"/>
      <c r="H484" s="15"/>
      <c r="I484" s="15"/>
      <c r="J484" s="15"/>
      <c r="K484" s="15"/>
    </row>
    <row r="485" spans="2:11" ht="13.8">
      <c r="B485" s="9"/>
      <c r="C485" s="15"/>
      <c r="D485" s="15"/>
      <c r="E485" s="15"/>
      <c r="F485" s="15"/>
      <c r="G485" s="15"/>
      <c r="H485" s="15"/>
      <c r="I485" s="15"/>
      <c r="J485" s="15"/>
      <c r="K485" s="15"/>
    </row>
    <row r="486" spans="2:11" ht="13.8">
      <c r="B486" s="9"/>
      <c r="C486" s="15"/>
      <c r="D486" s="15"/>
      <c r="E486" s="15"/>
      <c r="F486" s="15"/>
      <c r="G486" s="15"/>
      <c r="H486" s="15"/>
      <c r="I486" s="15"/>
      <c r="J486" s="15"/>
      <c r="K486" s="15"/>
    </row>
    <row r="487" spans="2:11" ht="13.8">
      <c r="B487" s="9"/>
      <c r="C487" s="15"/>
      <c r="D487" s="15"/>
      <c r="E487" s="15"/>
      <c r="F487" s="15"/>
      <c r="G487" s="15"/>
      <c r="H487" s="15"/>
      <c r="I487" s="15"/>
      <c r="J487" s="15"/>
      <c r="K487" s="15"/>
    </row>
    <row r="488" spans="2:11" ht="13.8">
      <c r="B488" s="9"/>
      <c r="C488" s="15"/>
      <c r="D488" s="15"/>
      <c r="E488" s="15"/>
      <c r="F488" s="15"/>
      <c r="G488" s="15"/>
      <c r="H488" s="15"/>
      <c r="I488" s="15"/>
      <c r="J488" s="15"/>
      <c r="K488" s="15"/>
    </row>
    <row r="489" spans="2:11" ht="13.8">
      <c r="B489" s="9"/>
      <c r="C489" s="15"/>
      <c r="D489" s="15"/>
      <c r="E489" s="15"/>
      <c r="F489" s="15"/>
      <c r="G489" s="15"/>
      <c r="H489" s="15"/>
      <c r="I489" s="15"/>
      <c r="J489" s="15"/>
      <c r="K489" s="15"/>
    </row>
    <row r="490" spans="2:11" ht="13.8">
      <c r="B490" s="9"/>
      <c r="C490" s="15"/>
      <c r="D490" s="15"/>
      <c r="E490" s="15"/>
      <c r="F490" s="15"/>
      <c r="G490" s="15"/>
      <c r="H490" s="15"/>
      <c r="I490" s="15"/>
      <c r="J490" s="15"/>
      <c r="K490" s="15"/>
    </row>
    <row r="491" spans="2:11" ht="13.8">
      <c r="B491" s="9"/>
      <c r="C491" s="15"/>
      <c r="D491" s="15"/>
      <c r="E491" s="15"/>
      <c r="F491" s="15"/>
      <c r="G491" s="15"/>
      <c r="H491" s="15"/>
      <c r="I491" s="15"/>
      <c r="J491" s="15"/>
      <c r="K491" s="15"/>
    </row>
    <row r="492" spans="2:11" ht="13.8">
      <c r="B492" s="9"/>
      <c r="C492" s="15"/>
      <c r="D492" s="15"/>
      <c r="E492" s="15"/>
      <c r="F492" s="15"/>
      <c r="G492" s="15"/>
      <c r="H492" s="15"/>
      <c r="I492" s="15"/>
      <c r="J492" s="15"/>
      <c r="K492" s="15"/>
    </row>
    <row r="495" spans="2:11" ht="17.399999999999999">
      <c r="B495" s="406"/>
      <c r="C495" s="406"/>
      <c r="D495" s="406"/>
      <c r="E495" s="406"/>
      <c r="F495" s="406"/>
      <c r="G495" s="406"/>
      <c r="H495" s="406"/>
      <c r="I495" s="406"/>
      <c r="J495" s="406"/>
      <c r="K495"/>
    </row>
    <row r="496" spans="2:11" ht="13.8">
      <c r="B496" s="10"/>
      <c r="C496" s="15"/>
      <c r="D496" s="15"/>
      <c r="E496" s="15"/>
      <c r="F496" s="15"/>
      <c r="G496" s="15"/>
      <c r="H496" s="15"/>
      <c r="I496" s="15"/>
      <c r="J496" s="15"/>
      <c r="K496" s="15"/>
    </row>
    <row r="497" spans="2:11">
      <c r="B497" s="408"/>
      <c r="C497" s="408"/>
      <c r="D497" s="408"/>
      <c r="E497" s="408"/>
      <c r="F497" s="408"/>
      <c r="G497" s="408"/>
      <c r="H497" s="408"/>
      <c r="I497" s="408"/>
      <c r="J497" s="408"/>
      <c r="K497"/>
    </row>
    <row r="498" spans="2:11">
      <c r="B498" s="408"/>
      <c r="C498" s="408"/>
      <c r="D498" s="408"/>
      <c r="E498" s="408"/>
      <c r="F498" s="408"/>
      <c r="G498" s="408"/>
      <c r="H498" s="408"/>
      <c r="I498" s="408"/>
      <c r="J498" s="408"/>
      <c r="K498"/>
    </row>
    <row r="499" spans="2:11">
      <c r="B499" s="408"/>
      <c r="C499" s="408"/>
      <c r="D499" s="408"/>
      <c r="E499" s="408"/>
      <c r="F499" s="408"/>
      <c r="G499" s="408"/>
      <c r="H499" s="408"/>
      <c r="I499" s="408"/>
      <c r="J499" s="408"/>
      <c r="K499"/>
    </row>
    <row r="500" spans="2:11">
      <c r="B500" s="408"/>
      <c r="C500" s="408"/>
      <c r="D500" s="408"/>
      <c r="E500" s="408"/>
      <c r="F500" s="408"/>
      <c r="G500" s="408"/>
      <c r="H500" s="408"/>
      <c r="I500" s="408"/>
      <c r="J500" s="408"/>
      <c r="K500"/>
    </row>
    <row r="501" spans="2:11" ht="13.8">
      <c r="B501" s="19"/>
      <c r="C501" s="16"/>
      <c r="D501" s="16"/>
      <c r="E501" s="16"/>
      <c r="F501" s="16"/>
      <c r="G501" s="16"/>
      <c r="H501" s="15"/>
      <c r="I501" s="15"/>
      <c r="J501" s="15"/>
      <c r="K501" s="15"/>
    </row>
    <row r="502" spans="2:11" ht="13.8">
      <c r="B502" s="4"/>
      <c r="C502" s="15"/>
      <c r="D502" s="17"/>
      <c r="E502" s="17"/>
      <c r="F502" s="17"/>
      <c r="G502" s="15"/>
      <c r="H502" s="15"/>
      <c r="I502" s="15"/>
      <c r="J502" s="15"/>
      <c r="K502" s="15"/>
    </row>
    <row r="503" spans="2:11" ht="13.8">
      <c r="B503" s="10"/>
      <c r="C503" s="17"/>
      <c r="D503" s="17"/>
      <c r="E503" s="17"/>
      <c r="F503" s="17"/>
      <c r="G503" s="17"/>
      <c r="H503" s="17"/>
      <c r="I503" s="17"/>
      <c r="J503" s="17"/>
      <c r="K503" s="17"/>
    </row>
    <row r="504" spans="2:11" ht="13.8">
      <c r="B504" s="9"/>
      <c r="C504" s="17"/>
      <c r="D504" s="17"/>
      <c r="E504" s="20"/>
      <c r="F504" s="20"/>
      <c r="G504" s="20"/>
      <c r="H504" s="20"/>
      <c r="I504" s="20"/>
      <c r="J504" s="20"/>
      <c r="K504" s="20"/>
    </row>
    <row r="505" spans="2:11" ht="13.8">
      <c r="B505" s="9"/>
      <c r="C505" s="17"/>
      <c r="D505" s="15"/>
      <c r="E505" s="15"/>
      <c r="F505" s="15"/>
      <c r="G505" s="15"/>
      <c r="H505" s="15"/>
      <c r="I505" s="15"/>
      <c r="J505" s="15"/>
      <c r="K505" s="15"/>
    </row>
    <row r="506" spans="2:11" ht="13.8">
      <c r="B506" s="21"/>
      <c r="C506" s="15"/>
      <c r="D506" s="15"/>
      <c r="E506" s="15"/>
      <c r="F506" s="15"/>
      <c r="G506" s="15"/>
      <c r="H506" s="15"/>
      <c r="I506" s="15"/>
      <c r="J506" s="15"/>
      <c r="K506" s="15"/>
    </row>
    <row r="507" spans="2:11" ht="13.8">
      <c r="B507" s="11"/>
      <c r="C507" s="15"/>
      <c r="D507" s="15"/>
      <c r="E507" s="15"/>
      <c r="F507" s="15"/>
      <c r="G507" s="15"/>
      <c r="H507" s="15"/>
      <c r="I507" s="15"/>
      <c r="J507" s="15"/>
      <c r="K507" s="15"/>
    </row>
    <row r="508" spans="2:11" ht="13.8">
      <c r="B508" s="11"/>
      <c r="C508" s="15"/>
      <c r="D508" s="15"/>
      <c r="E508" s="15"/>
      <c r="F508" s="15"/>
      <c r="G508" s="15"/>
      <c r="H508" s="15"/>
      <c r="I508" s="15"/>
      <c r="J508" s="15"/>
      <c r="K508" s="15"/>
    </row>
    <row r="509" spans="2:11" ht="13.8">
      <c r="B509" s="12"/>
      <c r="C509" s="15"/>
      <c r="D509" s="15"/>
      <c r="E509" s="15"/>
      <c r="F509" s="15"/>
      <c r="G509" s="15"/>
      <c r="H509" s="15"/>
      <c r="I509" s="15"/>
      <c r="J509" s="15"/>
      <c r="K509" s="15"/>
    </row>
    <row r="510" spans="2:11" ht="13.8">
      <c r="B510" s="9"/>
      <c r="C510" s="15"/>
      <c r="D510" s="15"/>
      <c r="E510" s="15"/>
      <c r="F510" s="15"/>
      <c r="G510" s="15"/>
      <c r="H510" s="15"/>
      <c r="I510" s="15"/>
      <c r="J510" s="15"/>
      <c r="K510" s="15"/>
    </row>
    <row r="511" spans="2:11" ht="13.8">
      <c r="B511" s="21"/>
      <c r="C511" s="15"/>
      <c r="D511" s="15"/>
      <c r="E511" s="15"/>
      <c r="F511" s="15"/>
      <c r="G511" s="15"/>
      <c r="H511" s="15"/>
      <c r="I511" s="15"/>
      <c r="J511" s="15"/>
      <c r="K511" s="15"/>
    </row>
    <row r="512" spans="2:11" ht="13.8">
      <c r="B512" s="11"/>
      <c r="C512" s="15"/>
      <c r="D512" s="15"/>
      <c r="E512" s="15"/>
      <c r="F512" s="15"/>
      <c r="G512" s="15"/>
      <c r="H512" s="15"/>
      <c r="I512" s="15"/>
      <c r="J512" s="15"/>
      <c r="K512" s="15"/>
    </row>
    <row r="513" spans="2:11" ht="13.8">
      <c r="B513" s="11"/>
      <c r="C513" s="15"/>
      <c r="D513" s="15"/>
      <c r="E513" s="15"/>
      <c r="F513" s="15"/>
      <c r="G513" s="15"/>
      <c r="H513" s="15"/>
      <c r="I513" s="15"/>
      <c r="J513" s="15"/>
      <c r="K513" s="15"/>
    </row>
    <row r="514" spans="2:11" ht="13.8">
      <c r="B514" s="11"/>
      <c r="C514" s="15"/>
      <c r="D514" s="15"/>
      <c r="E514" s="15"/>
      <c r="F514" s="15"/>
      <c r="G514" s="15"/>
      <c r="H514" s="15"/>
      <c r="I514" s="15"/>
      <c r="J514" s="15"/>
      <c r="K514" s="15"/>
    </row>
    <row r="515" spans="2:11" ht="13.8">
      <c r="B515" s="11"/>
      <c r="C515" s="15"/>
      <c r="D515" s="15"/>
      <c r="E515" s="15"/>
      <c r="F515" s="15"/>
      <c r="G515" s="15"/>
      <c r="H515" s="15"/>
      <c r="I515" s="15"/>
      <c r="J515" s="15"/>
      <c r="K515" s="15"/>
    </row>
    <row r="516" spans="2:11" ht="13.8">
      <c r="B516" s="12"/>
      <c r="C516" s="15"/>
      <c r="D516" s="15"/>
      <c r="E516" s="15"/>
      <c r="F516" s="15"/>
      <c r="G516" s="15"/>
      <c r="H516" s="15"/>
      <c r="I516" s="15"/>
      <c r="J516" s="15"/>
      <c r="K516" s="15"/>
    </row>
    <row r="517" spans="2:11" ht="13.8">
      <c r="B517" s="12"/>
      <c r="C517" s="15"/>
      <c r="D517" s="15"/>
      <c r="E517" s="15"/>
      <c r="F517" s="15"/>
      <c r="G517" s="15"/>
      <c r="H517" s="15"/>
      <c r="I517" s="15"/>
      <c r="J517" s="15"/>
      <c r="K517" s="15"/>
    </row>
    <row r="518" spans="2:11" ht="13.8">
      <c r="B518" s="13"/>
      <c r="C518" s="15"/>
      <c r="D518" s="15"/>
      <c r="E518" s="15"/>
      <c r="F518" s="15"/>
      <c r="G518" s="15"/>
      <c r="H518" s="15"/>
      <c r="I518" s="15"/>
      <c r="J518" s="15"/>
      <c r="K518" s="15"/>
    </row>
    <row r="519" spans="2:11" ht="13.8">
      <c r="B519" s="13"/>
      <c r="C519" s="15"/>
      <c r="D519" s="15"/>
      <c r="E519" s="15"/>
      <c r="F519" s="15"/>
      <c r="G519" s="15"/>
      <c r="H519" s="15"/>
      <c r="I519" s="15"/>
      <c r="J519" s="15"/>
      <c r="K519" s="15"/>
    </row>
    <row r="520" spans="2:11" ht="13.8">
      <c r="B520" s="21"/>
      <c r="C520" s="15"/>
      <c r="D520" s="15"/>
      <c r="E520" s="15"/>
      <c r="F520" s="15"/>
      <c r="G520" s="15"/>
      <c r="H520" s="15"/>
      <c r="I520" s="15"/>
      <c r="J520" s="15"/>
      <c r="K520" s="15"/>
    </row>
    <row r="521" spans="2:11" ht="13.8">
      <c r="B521" s="14"/>
      <c r="C521" s="15"/>
      <c r="D521" s="15"/>
      <c r="E521" s="15"/>
      <c r="F521" s="15"/>
      <c r="G521" s="15"/>
      <c r="H521" s="15"/>
      <c r="I521" s="15"/>
      <c r="J521" s="15"/>
      <c r="K521" s="15"/>
    </row>
    <row r="522" spans="2:11" ht="13.8">
      <c r="B522" s="14"/>
      <c r="C522" s="15"/>
      <c r="D522" s="15"/>
      <c r="E522" s="15"/>
      <c r="F522" s="15"/>
      <c r="G522" s="15"/>
      <c r="H522" s="15"/>
      <c r="I522" s="15"/>
      <c r="J522" s="15"/>
      <c r="K522" s="15"/>
    </row>
    <row r="523" spans="2:11" ht="13.8">
      <c r="B523" s="9"/>
      <c r="C523" s="15"/>
      <c r="D523" s="15"/>
      <c r="E523" s="15"/>
      <c r="F523" s="15"/>
      <c r="G523" s="15"/>
      <c r="H523" s="15"/>
      <c r="I523" s="15"/>
      <c r="J523" s="15"/>
      <c r="K523" s="15"/>
    </row>
    <row r="524" spans="2:11" ht="13.8">
      <c r="B524" s="9"/>
      <c r="C524" s="15"/>
      <c r="D524" s="15"/>
      <c r="E524" s="15"/>
      <c r="F524" s="15"/>
      <c r="G524" s="15"/>
      <c r="H524" s="15"/>
      <c r="I524" s="15"/>
      <c r="J524" s="15"/>
      <c r="K524" s="15"/>
    </row>
    <row r="525" spans="2:11" ht="13.8">
      <c r="B525" s="9"/>
      <c r="C525" s="15"/>
      <c r="D525" s="15"/>
      <c r="E525" s="15"/>
      <c r="F525" s="15"/>
      <c r="G525" s="15"/>
      <c r="H525" s="15"/>
      <c r="I525" s="15"/>
      <c r="J525" s="15"/>
      <c r="K525" s="15"/>
    </row>
    <row r="526" spans="2:11" ht="13.8">
      <c r="B526" s="9"/>
      <c r="C526" s="15"/>
      <c r="D526" s="15"/>
      <c r="E526" s="15"/>
      <c r="F526" s="15"/>
      <c r="G526" s="15"/>
      <c r="H526" s="15"/>
      <c r="I526" s="15"/>
      <c r="J526" s="15"/>
      <c r="K526" s="15"/>
    </row>
    <row r="527" spans="2:11" ht="13.8">
      <c r="B527" s="9"/>
      <c r="C527" s="15"/>
      <c r="D527" s="15"/>
      <c r="E527" s="15"/>
      <c r="F527" s="15"/>
      <c r="G527" s="15"/>
      <c r="H527" s="15"/>
      <c r="I527" s="15"/>
      <c r="J527" s="15"/>
      <c r="K527" s="15"/>
    </row>
    <row r="528" spans="2:11" ht="13.8">
      <c r="B528" s="9"/>
      <c r="C528" s="15"/>
      <c r="D528" s="15"/>
      <c r="E528" s="15"/>
      <c r="F528" s="15"/>
      <c r="G528" s="15"/>
      <c r="H528" s="15"/>
      <c r="I528" s="15"/>
      <c r="J528" s="15"/>
      <c r="K528" s="15"/>
    </row>
    <row r="529" spans="2:11" ht="13.8">
      <c r="B529" s="9"/>
      <c r="C529" s="15"/>
      <c r="D529" s="15"/>
      <c r="E529" s="15"/>
      <c r="F529" s="15"/>
      <c r="G529" s="15"/>
      <c r="H529" s="15"/>
      <c r="I529" s="15"/>
      <c r="J529" s="15"/>
      <c r="K529" s="15"/>
    </row>
    <row r="530" spans="2:11" ht="13.8">
      <c r="B530" s="9"/>
      <c r="C530" s="15"/>
      <c r="D530" s="15"/>
      <c r="E530" s="15"/>
      <c r="F530" s="15"/>
      <c r="G530" s="15"/>
      <c r="H530" s="15"/>
      <c r="I530" s="15"/>
      <c r="J530" s="15"/>
      <c r="K530" s="15"/>
    </row>
    <row r="531" spans="2:11" ht="13.8">
      <c r="B531" s="9"/>
      <c r="C531" s="15"/>
      <c r="D531" s="15"/>
      <c r="E531" s="15"/>
      <c r="F531" s="15"/>
      <c r="G531" s="15"/>
      <c r="H531" s="15"/>
      <c r="I531" s="15"/>
      <c r="J531" s="15"/>
      <c r="K531" s="15"/>
    </row>
    <row r="532" spans="2:11" ht="13.8">
      <c r="B532" s="9"/>
      <c r="C532" s="15"/>
      <c r="D532" s="15"/>
      <c r="E532" s="15"/>
      <c r="F532" s="15"/>
      <c r="G532" s="15"/>
      <c r="H532" s="15"/>
      <c r="I532" s="15"/>
      <c r="J532" s="15"/>
      <c r="K532" s="15"/>
    </row>
    <row r="535" spans="2:11" ht="17.399999999999999">
      <c r="B535" s="406"/>
      <c r="C535" s="406"/>
      <c r="D535" s="406"/>
      <c r="E535" s="406"/>
      <c r="F535" s="406"/>
      <c r="G535" s="406"/>
      <c r="H535" s="406"/>
      <c r="I535" s="406"/>
      <c r="J535" s="406"/>
      <c r="K535"/>
    </row>
    <row r="536" spans="2:11" ht="13.8">
      <c r="B536" s="10"/>
      <c r="C536" s="15"/>
      <c r="D536" s="15"/>
      <c r="E536" s="15"/>
      <c r="F536" s="15"/>
      <c r="G536" s="15"/>
      <c r="H536" s="15"/>
      <c r="I536" s="15"/>
      <c r="J536" s="15"/>
      <c r="K536" s="15"/>
    </row>
    <row r="537" spans="2:11">
      <c r="B537" s="408"/>
      <c r="C537" s="408"/>
      <c r="D537" s="408"/>
      <c r="E537" s="408"/>
      <c r="F537" s="408"/>
      <c r="G537" s="408"/>
      <c r="H537" s="408"/>
      <c r="I537" s="408"/>
      <c r="J537" s="408"/>
      <c r="K537"/>
    </row>
    <row r="538" spans="2:11">
      <c r="B538" s="408"/>
      <c r="C538" s="408"/>
      <c r="D538" s="408"/>
      <c r="E538" s="408"/>
      <c r="F538" s="408"/>
      <c r="G538" s="408"/>
      <c r="H538" s="408"/>
      <c r="I538" s="408"/>
      <c r="J538" s="408"/>
      <c r="K538"/>
    </row>
    <row r="539" spans="2:11">
      <c r="B539" s="408"/>
      <c r="C539" s="408"/>
      <c r="D539" s="408"/>
      <c r="E539" s="408"/>
      <c r="F539" s="408"/>
      <c r="G539" s="408"/>
      <c r="H539" s="408"/>
      <c r="I539" s="408"/>
      <c r="J539" s="408"/>
      <c r="K539"/>
    </row>
    <row r="540" spans="2:11" ht="13.8">
      <c r="B540" s="4"/>
      <c r="C540" s="15"/>
      <c r="D540" s="17"/>
      <c r="E540" s="15"/>
      <c r="F540" s="17"/>
      <c r="G540" s="15"/>
      <c r="H540" s="15"/>
      <c r="I540" s="15"/>
      <c r="J540" s="15"/>
      <c r="K540" s="15"/>
    </row>
    <row r="541" spans="2:11" ht="13.8">
      <c r="B541" s="10"/>
      <c r="C541" s="17"/>
      <c r="D541" s="17"/>
      <c r="E541" s="17"/>
      <c r="F541" s="17"/>
      <c r="G541" s="17"/>
      <c r="H541" s="17"/>
      <c r="I541" s="17"/>
      <c r="J541" s="17"/>
      <c r="K541" s="17"/>
    </row>
    <row r="542" spans="2:11" ht="13.8">
      <c r="B542" s="9"/>
      <c r="C542" s="17"/>
      <c r="D542" s="17"/>
      <c r="E542" s="20"/>
      <c r="F542" s="20"/>
      <c r="G542" s="20"/>
      <c r="H542" s="20"/>
      <c r="I542" s="20"/>
      <c r="J542" s="20"/>
      <c r="K542" s="20"/>
    </row>
    <row r="543" spans="2:11" ht="13.8">
      <c r="B543" s="9"/>
      <c r="C543" s="17"/>
      <c r="D543" s="15"/>
      <c r="E543" s="15"/>
      <c r="F543" s="15"/>
      <c r="G543" s="15"/>
      <c r="H543" s="15"/>
      <c r="I543" s="15"/>
      <c r="J543" s="15"/>
      <c r="K543" s="15"/>
    </row>
    <row r="544" spans="2:11" ht="13.8">
      <c r="B544" s="21"/>
      <c r="C544" s="15"/>
      <c r="D544" s="15"/>
      <c r="E544" s="15"/>
      <c r="F544" s="15"/>
      <c r="G544" s="15"/>
      <c r="H544" s="15"/>
      <c r="I544" s="15"/>
      <c r="J544" s="15"/>
      <c r="K544" s="15"/>
    </row>
    <row r="545" spans="2:11" ht="13.8">
      <c r="B545" s="22"/>
      <c r="C545" s="15"/>
      <c r="D545" s="15"/>
      <c r="E545" s="15"/>
      <c r="F545" s="15"/>
      <c r="G545" s="15"/>
      <c r="H545" s="15"/>
      <c r="I545" s="15"/>
      <c r="J545" s="15"/>
      <c r="K545" s="15"/>
    </row>
    <row r="546" spans="2:11" ht="13.8">
      <c r="B546" s="22"/>
      <c r="C546" s="15"/>
      <c r="D546" s="15"/>
      <c r="E546" s="15"/>
      <c r="F546" s="15"/>
      <c r="G546" s="15"/>
      <c r="H546" s="15"/>
      <c r="I546" s="15"/>
      <c r="J546" s="15"/>
      <c r="K546" s="15"/>
    </row>
    <row r="547" spans="2:11" ht="13.8">
      <c r="B547" s="11"/>
      <c r="C547" s="15"/>
      <c r="D547" s="15"/>
      <c r="E547" s="15"/>
      <c r="F547" s="15"/>
      <c r="G547" s="15"/>
      <c r="H547" s="15"/>
      <c r="I547" s="15"/>
      <c r="J547" s="15"/>
      <c r="K547" s="15"/>
    </row>
    <row r="548" spans="2:11" ht="13.8">
      <c r="B548" s="11"/>
      <c r="C548" s="15"/>
      <c r="D548" s="15"/>
      <c r="E548" s="15"/>
      <c r="F548" s="15"/>
      <c r="G548" s="15"/>
      <c r="H548" s="15"/>
      <c r="I548" s="15"/>
      <c r="J548" s="15"/>
      <c r="K548" s="15"/>
    </row>
    <row r="549" spans="2:11" ht="13.8">
      <c r="B549" s="11"/>
      <c r="C549" s="15"/>
      <c r="D549" s="15"/>
      <c r="E549" s="15"/>
      <c r="F549" s="15"/>
      <c r="G549" s="15"/>
      <c r="H549" s="15"/>
      <c r="I549" s="15"/>
      <c r="J549" s="15"/>
      <c r="K549" s="15"/>
    </row>
    <row r="550" spans="2:11" ht="13.8">
      <c r="B550" s="11"/>
      <c r="C550" s="15"/>
      <c r="D550" s="15"/>
      <c r="E550" s="15"/>
      <c r="F550" s="15"/>
      <c r="G550" s="15"/>
      <c r="H550" s="15"/>
      <c r="I550" s="15"/>
      <c r="J550" s="15"/>
      <c r="K550" s="15"/>
    </row>
    <row r="551" spans="2:11" ht="13.8">
      <c r="B551" s="11"/>
      <c r="C551" s="15"/>
      <c r="D551" s="15"/>
      <c r="E551" s="15"/>
      <c r="F551" s="15"/>
      <c r="G551" s="15"/>
      <c r="H551" s="15"/>
      <c r="I551" s="15"/>
      <c r="J551" s="15"/>
      <c r="K551" s="15"/>
    </row>
    <row r="552" spans="2:11" ht="13.8">
      <c r="B552" s="11"/>
      <c r="C552" s="15"/>
      <c r="D552" s="15"/>
      <c r="E552" s="15"/>
      <c r="F552" s="15"/>
      <c r="G552" s="15"/>
      <c r="H552" s="15"/>
      <c r="I552" s="15"/>
      <c r="J552" s="15"/>
      <c r="K552" s="15"/>
    </row>
    <row r="553" spans="2:11" ht="13.8">
      <c r="B553" s="11"/>
      <c r="C553" s="15"/>
      <c r="D553" s="15"/>
      <c r="E553" s="15"/>
      <c r="F553" s="15"/>
      <c r="G553" s="15"/>
      <c r="H553" s="15"/>
      <c r="I553" s="15"/>
      <c r="J553" s="15"/>
      <c r="K553" s="15"/>
    </row>
    <row r="554" spans="2:11" ht="13.8">
      <c r="B554" s="12"/>
      <c r="C554" s="15"/>
      <c r="D554" s="15"/>
      <c r="E554" s="15"/>
      <c r="F554" s="15"/>
      <c r="G554" s="15"/>
      <c r="H554" s="15"/>
      <c r="I554" s="15"/>
      <c r="J554" s="15"/>
      <c r="K554" s="15"/>
    </row>
    <row r="555" spans="2:11" ht="13.8">
      <c r="B555" s="9"/>
      <c r="C555" s="15"/>
      <c r="D555" s="15"/>
      <c r="E555" s="15"/>
      <c r="F555" s="15"/>
      <c r="G555" s="15"/>
      <c r="H555" s="15"/>
      <c r="I555" s="15"/>
      <c r="J555" s="15"/>
      <c r="K555" s="15"/>
    </row>
    <row r="556" spans="2:11" ht="13.8">
      <c r="B556" s="21"/>
      <c r="C556" s="15"/>
      <c r="D556" s="15"/>
      <c r="E556" s="15"/>
      <c r="F556" s="15"/>
      <c r="G556" s="15"/>
      <c r="H556" s="15"/>
      <c r="I556" s="15"/>
      <c r="J556" s="15"/>
      <c r="K556" s="15"/>
    </row>
    <row r="557" spans="2:11" ht="13.8">
      <c r="B557" s="11"/>
      <c r="C557" s="15"/>
      <c r="D557" s="15"/>
      <c r="E557" s="15"/>
      <c r="F557" s="15"/>
      <c r="G557" s="15"/>
      <c r="H557" s="15"/>
      <c r="I557" s="15"/>
      <c r="J557" s="15"/>
      <c r="K557" s="15"/>
    </row>
    <row r="558" spans="2:11" ht="13.8">
      <c r="B558" s="11"/>
      <c r="C558" s="15"/>
      <c r="D558" s="15"/>
      <c r="E558" s="15"/>
      <c r="F558" s="15"/>
      <c r="G558" s="15"/>
      <c r="H558" s="15"/>
      <c r="I558" s="15"/>
      <c r="J558" s="15"/>
      <c r="K558" s="15"/>
    </row>
    <row r="559" spans="2:11" ht="13.8">
      <c r="B559" s="11"/>
      <c r="C559" s="15"/>
      <c r="D559" s="15"/>
      <c r="E559" s="15"/>
      <c r="F559" s="15"/>
      <c r="G559" s="15"/>
      <c r="H559" s="15"/>
      <c r="I559" s="15"/>
      <c r="J559" s="15"/>
      <c r="K559" s="15"/>
    </row>
    <row r="560" spans="2:11" ht="13.8">
      <c r="B560" s="11"/>
      <c r="C560" s="15"/>
      <c r="D560" s="15"/>
      <c r="E560" s="15"/>
      <c r="F560" s="15"/>
      <c r="G560" s="15"/>
      <c r="H560" s="15"/>
      <c r="I560" s="15"/>
      <c r="J560" s="15"/>
      <c r="K560" s="15"/>
    </row>
    <row r="561" spans="2:11" ht="13.8">
      <c r="B561" s="11"/>
      <c r="C561" s="15"/>
      <c r="D561" s="15"/>
      <c r="E561" s="15"/>
      <c r="F561" s="15"/>
      <c r="G561" s="15"/>
      <c r="H561" s="15"/>
      <c r="I561" s="15"/>
      <c r="J561" s="15"/>
      <c r="K561" s="15"/>
    </row>
    <row r="562" spans="2:11" ht="13.8">
      <c r="B562" s="11"/>
      <c r="C562" s="15"/>
      <c r="D562" s="15"/>
      <c r="E562" s="15"/>
      <c r="F562" s="15"/>
      <c r="G562" s="15"/>
      <c r="H562" s="15"/>
      <c r="I562" s="15"/>
      <c r="J562" s="15"/>
      <c r="K562" s="15"/>
    </row>
    <row r="563" spans="2:11" ht="13.8">
      <c r="B563" s="11"/>
      <c r="C563" s="15"/>
      <c r="D563" s="15"/>
      <c r="E563" s="15"/>
      <c r="F563" s="15"/>
      <c r="G563" s="15"/>
      <c r="H563" s="15"/>
      <c r="I563" s="15"/>
      <c r="J563" s="15"/>
      <c r="K563" s="15"/>
    </row>
    <row r="564" spans="2:11" ht="13.8">
      <c r="B564" s="12"/>
      <c r="C564" s="15"/>
      <c r="D564" s="15"/>
      <c r="E564" s="15"/>
      <c r="F564" s="15"/>
      <c r="G564" s="15"/>
      <c r="H564" s="15"/>
      <c r="I564" s="15"/>
      <c r="J564" s="15"/>
      <c r="K564" s="15"/>
    </row>
    <row r="565" spans="2:11" ht="13.8">
      <c r="B565" s="12"/>
      <c r="C565" s="15"/>
      <c r="D565" s="15"/>
      <c r="E565" s="15"/>
      <c r="F565" s="15"/>
      <c r="G565" s="15"/>
      <c r="H565" s="15"/>
      <c r="I565" s="15"/>
      <c r="J565" s="15"/>
      <c r="K565" s="15"/>
    </row>
    <row r="566" spans="2:11" ht="13.8">
      <c r="B566" s="13"/>
      <c r="C566" s="15"/>
      <c r="D566" s="15"/>
      <c r="E566" s="15"/>
      <c r="F566" s="15"/>
      <c r="G566" s="15"/>
      <c r="H566" s="15"/>
      <c r="I566" s="15"/>
      <c r="J566" s="15"/>
      <c r="K566" s="15"/>
    </row>
    <row r="567" spans="2:11" ht="13.8">
      <c r="B567" s="13"/>
      <c r="C567" s="15"/>
      <c r="D567" s="15"/>
      <c r="E567" s="15"/>
      <c r="F567" s="15"/>
      <c r="G567" s="15"/>
      <c r="H567" s="15"/>
      <c r="I567" s="15"/>
      <c r="J567" s="15"/>
      <c r="K567" s="15"/>
    </row>
    <row r="568" spans="2:11" ht="13.8">
      <c r="B568" s="21"/>
      <c r="C568" s="15"/>
      <c r="D568" s="15"/>
      <c r="E568" s="15"/>
      <c r="F568" s="15"/>
      <c r="G568" s="15"/>
      <c r="H568" s="15"/>
      <c r="I568" s="15"/>
      <c r="J568" s="15"/>
      <c r="K568" s="15"/>
    </row>
    <row r="569" spans="2:11" ht="13.8">
      <c r="B569" s="14"/>
      <c r="C569" s="15"/>
      <c r="D569" s="15"/>
      <c r="E569" s="15"/>
      <c r="F569" s="15"/>
      <c r="G569" s="15"/>
      <c r="H569" s="15"/>
      <c r="I569" s="15"/>
      <c r="J569" s="15"/>
      <c r="K569" s="15"/>
    </row>
    <row r="570" spans="2:11" ht="13.8">
      <c r="B570" s="14"/>
      <c r="C570" s="15"/>
      <c r="D570" s="15"/>
      <c r="E570" s="15"/>
      <c r="F570" s="15"/>
      <c r="G570" s="15"/>
      <c r="H570" s="15"/>
      <c r="I570" s="15"/>
      <c r="J570" s="15"/>
      <c r="K570" s="15"/>
    </row>
    <row r="571" spans="2:11" ht="13.8">
      <c r="B571" s="9"/>
      <c r="C571" s="15"/>
      <c r="D571" s="15"/>
      <c r="E571" s="15"/>
      <c r="F571" s="15"/>
      <c r="G571" s="15"/>
      <c r="H571" s="15"/>
      <c r="I571" s="15"/>
      <c r="J571" s="15"/>
      <c r="K571" s="15"/>
    </row>
    <row r="572" spans="2:11" ht="13.8">
      <c r="B572" s="9"/>
      <c r="C572" s="15"/>
      <c r="D572" s="15"/>
      <c r="E572" s="15"/>
      <c r="F572" s="15"/>
      <c r="G572" s="15"/>
      <c r="H572" s="15"/>
      <c r="I572" s="15"/>
      <c r="J572" s="15"/>
      <c r="K572" s="15"/>
    </row>
    <row r="573" spans="2:11" ht="13.8">
      <c r="B573" s="9"/>
      <c r="C573" s="15"/>
      <c r="D573" s="15"/>
      <c r="E573" s="15"/>
      <c r="F573" s="15"/>
      <c r="G573" s="15"/>
      <c r="H573" s="15"/>
      <c r="I573" s="15"/>
      <c r="J573" s="15"/>
      <c r="K573" s="15"/>
    </row>
    <row r="574" spans="2:11" ht="13.8">
      <c r="B574" s="9"/>
      <c r="C574" s="15"/>
      <c r="D574" s="15"/>
      <c r="E574" s="15"/>
      <c r="F574" s="15"/>
      <c r="G574" s="15"/>
      <c r="H574" s="15"/>
      <c r="I574" s="15"/>
      <c r="J574" s="15"/>
      <c r="K574" s="15"/>
    </row>
    <row r="575" spans="2:11" ht="13.8">
      <c r="B575" s="9"/>
      <c r="C575" s="15"/>
      <c r="D575" s="15"/>
      <c r="E575" s="15"/>
      <c r="F575" s="15"/>
      <c r="G575" s="15"/>
      <c r="H575" s="15"/>
      <c r="I575" s="15"/>
      <c r="J575" s="15"/>
      <c r="K575" s="15"/>
    </row>
    <row r="576" spans="2:11" ht="13.8">
      <c r="B576" s="9"/>
      <c r="C576" s="15"/>
      <c r="D576" s="15"/>
      <c r="E576" s="15"/>
      <c r="F576" s="15"/>
      <c r="G576" s="15"/>
      <c r="H576" s="15"/>
      <c r="I576" s="15"/>
      <c r="J576" s="15"/>
      <c r="K576" s="15"/>
    </row>
    <row r="577" spans="2:11" ht="13.8">
      <c r="B577" s="9"/>
      <c r="C577" s="15"/>
      <c r="D577" s="15"/>
      <c r="E577" s="15"/>
      <c r="F577" s="15"/>
      <c r="G577" s="15"/>
      <c r="H577" s="15"/>
      <c r="I577" s="15"/>
      <c r="J577" s="15"/>
      <c r="K577" s="15"/>
    </row>
    <row r="578" spans="2:11" ht="13.8">
      <c r="B578" s="9"/>
      <c r="C578" s="15"/>
      <c r="D578" s="15"/>
      <c r="E578" s="15"/>
      <c r="F578" s="15"/>
      <c r="G578" s="15"/>
      <c r="H578" s="15"/>
      <c r="I578" s="15"/>
      <c r="J578" s="15"/>
      <c r="K578" s="15"/>
    </row>
    <row r="579" spans="2:11" ht="13.8">
      <c r="B579" s="9"/>
      <c r="C579" s="15"/>
      <c r="D579" s="15"/>
      <c r="E579" s="15"/>
      <c r="F579" s="15"/>
      <c r="G579" s="15"/>
      <c r="H579" s="15"/>
      <c r="I579" s="15"/>
      <c r="J579" s="15"/>
      <c r="K579" s="15"/>
    </row>
    <row r="580" spans="2:11" ht="13.8">
      <c r="B580" s="9"/>
      <c r="C580" s="15"/>
      <c r="D580" s="15"/>
      <c r="E580" s="15"/>
      <c r="F580" s="15"/>
      <c r="G580" s="15"/>
      <c r="H580" s="15"/>
      <c r="I580" s="15"/>
      <c r="J580" s="15"/>
      <c r="K580" s="15"/>
    </row>
    <row r="581" spans="2:11" ht="13.8">
      <c r="B581" s="9"/>
      <c r="C581" s="15"/>
      <c r="D581" s="15"/>
      <c r="E581" s="15"/>
      <c r="F581" s="15"/>
      <c r="G581" s="15"/>
      <c r="H581" s="15"/>
      <c r="I581" s="15"/>
      <c r="J581" s="15"/>
      <c r="K581" s="15"/>
    </row>
    <row r="582" spans="2:11" ht="13.8">
      <c r="B582" s="9"/>
      <c r="C582" s="15"/>
      <c r="D582" s="15"/>
      <c r="E582" s="15"/>
      <c r="F582" s="15"/>
      <c r="G582" s="15"/>
      <c r="H582" s="15"/>
      <c r="I582" s="15"/>
      <c r="J582" s="15"/>
      <c r="K582" s="15"/>
    </row>
    <row r="584" spans="2:11" ht="17.399999999999999">
      <c r="B584" s="406"/>
      <c r="C584" s="406"/>
      <c r="D584" s="406"/>
      <c r="E584" s="406"/>
      <c r="F584" s="406"/>
      <c r="G584" s="406"/>
      <c r="H584" s="406"/>
      <c r="I584" s="406"/>
      <c r="J584" s="406"/>
      <c r="K584"/>
    </row>
    <row r="585" spans="2:11" ht="13.8">
      <c r="B585" s="10"/>
      <c r="C585" s="15"/>
      <c r="D585" s="15"/>
      <c r="E585" s="15"/>
      <c r="F585" s="15"/>
      <c r="G585" s="15"/>
      <c r="H585" s="15"/>
      <c r="I585" s="15"/>
      <c r="J585" s="15"/>
      <c r="K585" s="15"/>
    </row>
    <row r="586" spans="2:11">
      <c r="B586" s="408"/>
      <c r="C586" s="408"/>
      <c r="D586" s="408"/>
      <c r="E586" s="408"/>
      <c r="F586" s="408"/>
      <c r="G586" s="408"/>
      <c r="H586" s="408"/>
      <c r="I586" s="408"/>
      <c r="J586" s="408"/>
      <c r="K586"/>
    </row>
    <row r="587" spans="2:11">
      <c r="B587" s="408"/>
      <c r="C587" s="408"/>
      <c r="D587" s="408"/>
      <c r="E587" s="408"/>
      <c r="F587" s="408"/>
      <c r="G587" s="408"/>
      <c r="H587" s="408"/>
      <c r="I587" s="408"/>
      <c r="J587" s="408"/>
      <c r="K587"/>
    </row>
    <row r="588" spans="2:11" ht="13.8">
      <c r="B588" s="19"/>
      <c r="C588" s="16"/>
      <c r="D588" s="16"/>
      <c r="E588" s="16"/>
      <c r="F588" s="16"/>
      <c r="G588" s="16"/>
      <c r="H588" s="15"/>
      <c r="I588" s="15"/>
      <c r="J588" s="15"/>
      <c r="K588" s="15"/>
    </row>
    <row r="589" spans="2:11" ht="13.8">
      <c r="B589" s="4"/>
      <c r="C589" s="15"/>
      <c r="D589" s="17"/>
      <c r="E589" s="15"/>
      <c r="F589" s="17"/>
      <c r="G589" s="15"/>
      <c r="H589" s="15"/>
      <c r="I589" s="15"/>
      <c r="J589" s="15"/>
      <c r="K589" s="15"/>
    </row>
    <row r="590" spans="2:11" ht="13.8">
      <c r="B590" s="10"/>
      <c r="C590" s="17"/>
      <c r="D590" s="17"/>
      <c r="E590" s="17"/>
      <c r="F590" s="17"/>
      <c r="G590" s="17"/>
      <c r="H590" s="17"/>
      <c r="I590" s="17"/>
      <c r="J590" s="17"/>
      <c r="K590" s="17"/>
    </row>
    <row r="591" spans="2:11" ht="13.8">
      <c r="B591" s="9"/>
      <c r="C591" s="17"/>
      <c r="D591" s="17"/>
      <c r="E591" s="20"/>
      <c r="F591" s="20"/>
      <c r="G591" s="20"/>
      <c r="H591" s="20"/>
      <c r="I591" s="20"/>
      <c r="J591" s="20"/>
      <c r="K591" s="20"/>
    </row>
    <row r="592" spans="2:11" ht="13.8">
      <c r="B592" s="9"/>
      <c r="C592" s="17"/>
      <c r="D592" s="15"/>
      <c r="E592" s="15"/>
      <c r="F592" s="15"/>
      <c r="G592" s="15"/>
      <c r="H592" s="15"/>
      <c r="I592" s="15"/>
      <c r="J592" s="15"/>
      <c r="K592" s="15"/>
    </row>
    <row r="593" spans="2:11" ht="13.8">
      <c r="B593" s="21"/>
      <c r="C593" s="15"/>
      <c r="D593" s="15"/>
      <c r="E593" s="15"/>
      <c r="F593" s="15"/>
      <c r="G593" s="15"/>
      <c r="H593" s="15"/>
      <c r="I593" s="15"/>
      <c r="J593" s="15"/>
      <c r="K593" s="15"/>
    </row>
    <row r="594" spans="2:11" ht="13.8">
      <c r="B594" s="22"/>
      <c r="C594" s="15"/>
      <c r="D594" s="15"/>
      <c r="E594" s="15"/>
      <c r="F594" s="15"/>
      <c r="G594" s="15"/>
      <c r="H594" s="15"/>
      <c r="I594" s="15"/>
      <c r="J594" s="15"/>
      <c r="K594" s="15"/>
    </row>
    <row r="595" spans="2:11" ht="13.8">
      <c r="B595" s="11"/>
      <c r="C595" s="15"/>
      <c r="D595" s="15"/>
      <c r="E595" s="15"/>
      <c r="F595" s="15"/>
      <c r="G595" s="15"/>
      <c r="H595" s="15"/>
      <c r="I595" s="15"/>
      <c r="J595" s="15"/>
      <c r="K595" s="15"/>
    </row>
    <row r="596" spans="2:11" ht="13.8">
      <c r="B596" s="11"/>
      <c r="C596" s="15"/>
      <c r="D596" s="15"/>
      <c r="E596" s="15"/>
      <c r="F596" s="15"/>
      <c r="G596" s="15"/>
      <c r="H596" s="15"/>
      <c r="I596" s="15"/>
      <c r="J596" s="15"/>
      <c r="K596" s="15"/>
    </row>
    <row r="597" spans="2:11" ht="13.8">
      <c r="B597" s="12"/>
      <c r="C597" s="15"/>
      <c r="D597" s="15"/>
      <c r="E597" s="15"/>
      <c r="F597" s="15"/>
      <c r="G597" s="15"/>
      <c r="H597" s="15"/>
      <c r="I597" s="15"/>
      <c r="J597" s="15"/>
      <c r="K597" s="15"/>
    </row>
    <row r="598" spans="2:11" ht="13.8">
      <c r="B598" s="9"/>
      <c r="C598" s="15"/>
      <c r="D598" s="15"/>
      <c r="E598" s="15"/>
      <c r="F598" s="15"/>
      <c r="G598" s="15"/>
      <c r="H598" s="15"/>
      <c r="I598" s="15"/>
      <c r="J598" s="15"/>
      <c r="K598" s="15"/>
    </row>
    <row r="599" spans="2:11" ht="13.8">
      <c r="B599" s="21"/>
      <c r="C599" s="15"/>
      <c r="D599" s="15"/>
      <c r="E599" s="15"/>
      <c r="F599" s="15"/>
      <c r="G599" s="15"/>
      <c r="H599" s="15"/>
      <c r="I599" s="15"/>
      <c r="J599" s="15"/>
      <c r="K599" s="15"/>
    </row>
    <row r="600" spans="2:11" ht="13.8">
      <c r="B600" s="11"/>
      <c r="C600" s="15"/>
      <c r="D600" s="15"/>
      <c r="E600" s="15"/>
      <c r="F600" s="15"/>
      <c r="G600" s="15"/>
      <c r="H600" s="15"/>
      <c r="I600" s="15"/>
      <c r="J600" s="15"/>
      <c r="K600" s="15"/>
    </row>
    <row r="601" spans="2:11" ht="13.8">
      <c r="B601" s="12"/>
      <c r="C601" s="15"/>
      <c r="D601" s="15"/>
      <c r="E601" s="15"/>
      <c r="F601" s="15"/>
      <c r="G601" s="15"/>
      <c r="H601" s="15"/>
      <c r="I601" s="15"/>
      <c r="J601" s="15"/>
      <c r="K601" s="15"/>
    </row>
    <row r="602" spans="2:11" ht="13.8">
      <c r="B602" s="12"/>
      <c r="C602" s="15"/>
      <c r="D602" s="15"/>
      <c r="E602" s="15"/>
      <c r="F602" s="15"/>
      <c r="G602" s="15"/>
      <c r="H602" s="15"/>
      <c r="I602" s="15"/>
      <c r="J602" s="15"/>
      <c r="K602" s="15"/>
    </row>
    <row r="603" spans="2:11" ht="13.8">
      <c r="B603" s="13"/>
      <c r="C603" s="15"/>
      <c r="D603" s="15"/>
      <c r="E603" s="15"/>
      <c r="F603" s="15"/>
      <c r="G603" s="15"/>
      <c r="H603" s="15"/>
      <c r="I603" s="15"/>
      <c r="J603" s="15"/>
      <c r="K603" s="15"/>
    </row>
    <row r="604" spans="2:11" ht="13.8">
      <c r="B604" s="13"/>
      <c r="C604" s="15"/>
      <c r="D604" s="15"/>
      <c r="E604" s="15"/>
      <c r="F604" s="15"/>
      <c r="G604" s="15"/>
      <c r="H604" s="15"/>
      <c r="I604" s="15"/>
      <c r="J604" s="15"/>
      <c r="K604" s="15"/>
    </row>
    <row r="605" spans="2:11" ht="13.8">
      <c r="B605" s="21"/>
      <c r="C605" s="15"/>
      <c r="D605" s="15"/>
      <c r="E605" s="15"/>
      <c r="F605" s="15"/>
      <c r="G605" s="15"/>
      <c r="H605" s="15"/>
      <c r="I605" s="15"/>
      <c r="J605" s="15"/>
      <c r="K605" s="15"/>
    </row>
    <row r="606" spans="2:11" ht="13.8">
      <c r="B606" s="14"/>
      <c r="C606" s="15"/>
      <c r="D606" s="15"/>
      <c r="E606" s="15"/>
      <c r="F606" s="15"/>
      <c r="G606" s="15"/>
      <c r="H606" s="15"/>
      <c r="I606" s="15"/>
      <c r="J606" s="15"/>
      <c r="K606" s="15"/>
    </row>
    <row r="607" spans="2:11" ht="13.8">
      <c r="B607" s="14"/>
      <c r="C607" s="15"/>
      <c r="D607" s="15"/>
      <c r="E607" s="15"/>
      <c r="F607" s="15"/>
      <c r="G607" s="15"/>
      <c r="H607" s="15"/>
      <c r="I607" s="15"/>
      <c r="J607" s="15"/>
      <c r="K607" s="15"/>
    </row>
    <row r="608" spans="2:11" ht="13.8">
      <c r="B608" s="9"/>
      <c r="C608" s="15"/>
      <c r="D608" s="15"/>
      <c r="E608" s="15"/>
      <c r="F608" s="15"/>
      <c r="G608" s="15"/>
      <c r="H608" s="15"/>
      <c r="I608" s="15"/>
      <c r="J608" s="15"/>
      <c r="K608" s="15"/>
    </row>
    <row r="609" spans="2:11" ht="13.8">
      <c r="B609" s="9"/>
      <c r="C609" s="15"/>
      <c r="D609" s="15"/>
      <c r="E609" s="15"/>
      <c r="F609" s="15"/>
      <c r="G609" s="15"/>
      <c r="H609" s="15"/>
      <c r="I609" s="15"/>
      <c r="J609" s="15"/>
      <c r="K609" s="15"/>
    </row>
    <row r="610" spans="2:11" ht="13.8">
      <c r="B610" s="9"/>
      <c r="C610" s="15"/>
      <c r="D610" s="15"/>
      <c r="E610" s="15"/>
      <c r="F610" s="15"/>
      <c r="G610" s="15"/>
      <c r="H610" s="15"/>
      <c r="I610" s="15"/>
      <c r="J610" s="15"/>
      <c r="K610" s="15"/>
    </row>
    <row r="611" spans="2:11" ht="13.8">
      <c r="B611" s="9"/>
      <c r="C611" s="15"/>
      <c r="D611" s="15"/>
      <c r="E611" s="15"/>
      <c r="F611" s="15"/>
      <c r="G611" s="15"/>
      <c r="H611" s="15"/>
      <c r="I611" s="15"/>
      <c r="J611" s="15"/>
      <c r="K611" s="15"/>
    </row>
    <row r="612" spans="2:11" ht="13.8">
      <c r="B612" s="9"/>
      <c r="C612" s="15"/>
      <c r="D612" s="15"/>
      <c r="E612" s="15"/>
      <c r="F612" s="15"/>
      <c r="G612" s="15"/>
      <c r="H612" s="15"/>
      <c r="I612" s="15"/>
      <c r="J612" s="15"/>
      <c r="K612" s="15"/>
    </row>
    <row r="613" spans="2:11" ht="13.8">
      <c r="B613" s="9"/>
      <c r="C613" s="15"/>
      <c r="D613" s="15"/>
      <c r="E613" s="15"/>
      <c r="F613" s="15"/>
      <c r="G613" s="15"/>
      <c r="H613" s="15"/>
      <c r="I613" s="15"/>
      <c r="J613" s="15"/>
      <c r="K613" s="15"/>
    </row>
    <row r="614" spans="2:11" ht="13.8">
      <c r="B614" s="9"/>
      <c r="C614" s="15"/>
      <c r="D614" s="15"/>
      <c r="E614" s="15"/>
      <c r="F614" s="15"/>
      <c r="G614" s="15"/>
      <c r="H614" s="15"/>
      <c r="I614" s="15"/>
      <c r="J614" s="15"/>
      <c r="K614" s="15"/>
    </row>
    <row r="615" spans="2:11" ht="13.8">
      <c r="B615" s="9"/>
      <c r="C615" s="15"/>
      <c r="D615" s="15"/>
      <c r="E615" s="15"/>
      <c r="F615" s="15"/>
      <c r="G615" s="15"/>
      <c r="H615" s="15"/>
      <c r="I615" s="15"/>
      <c r="J615" s="15"/>
      <c r="K615" s="15"/>
    </row>
    <row r="616" spans="2:11" ht="13.8">
      <c r="B616" s="9"/>
      <c r="C616" s="15"/>
      <c r="D616" s="15"/>
      <c r="E616" s="15"/>
      <c r="F616" s="15"/>
      <c r="G616" s="15"/>
      <c r="H616" s="15"/>
      <c r="I616" s="15"/>
      <c r="J616" s="15"/>
      <c r="K616" s="15"/>
    </row>
    <row r="617" spans="2:11" ht="13.8">
      <c r="B617" s="9"/>
      <c r="C617" s="15"/>
      <c r="D617" s="15"/>
      <c r="E617" s="15"/>
      <c r="F617" s="15"/>
      <c r="G617" s="15"/>
      <c r="H617" s="15"/>
      <c r="I617" s="15"/>
      <c r="J617" s="15"/>
      <c r="K617" s="15"/>
    </row>
    <row r="618" spans="2:11" ht="13.8">
      <c r="B618" s="9"/>
      <c r="C618" s="15"/>
      <c r="D618" s="15"/>
      <c r="E618" s="15"/>
      <c r="F618" s="15"/>
      <c r="G618" s="15"/>
      <c r="H618" s="15"/>
      <c r="I618" s="15"/>
      <c r="J618" s="15"/>
      <c r="K618" s="15"/>
    </row>
    <row r="621" spans="2:11" ht="17.399999999999999">
      <c r="B621" s="406"/>
      <c r="C621" s="406"/>
      <c r="D621" s="406"/>
      <c r="E621" s="406"/>
      <c r="F621" s="406"/>
      <c r="G621" s="406"/>
      <c r="H621" s="406"/>
      <c r="I621" s="406"/>
      <c r="J621" s="406"/>
      <c r="K621"/>
    </row>
    <row r="622" spans="2:11" ht="13.8">
      <c r="B622" s="10"/>
      <c r="C622" s="15"/>
      <c r="D622" s="15"/>
      <c r="E622" s="15"/>
      <c r="F622" s="15"/>
      <c r="G622" s="15"/>
      <c r="H622" s="15"/>
      <c r="I622" s="15"/>
      <c r="J622" s="15"/>
      <c r="K622" s="15"/>
    </row>
    <row r="623" spans="2:11">
      <c r="B623" s="408"/>
      <c r="C623" s="408"/>
      <c r="D623" s="408"/>
      <c r="E623" s="408"/>
      <c r="F623" s="408"/>
      <c r="G623" s="408"/>
      <c r="H623" s="408"/>
      <c r="I623" s="408"/>
      <c r="J623" s="408"/>
      <c r="K623"/>
    </row>
    <row r="624" spans="2:11">
      <c r="B624" s="408"/>
      <c r="C624" s="408"/>
      <c r="D624" s="408"/>
      <c r="E624" s="408"/>
      <c r="F624" s="408"/>
      <c r="G624" s="408"/>
      <c r="H624" s="408"/>
      <c r="I624" s="408"/>
      <c r="J624" s="408"/>
      <c r="K624"/>
    </row>
    <row r="625" spans="2:11" ht="13.8">
      <c r="B625" s="19"/>
      <c r="C625" s="16"/>
      <c r="D625" s="16"/>
      <c r="E625" s="16"/>
      <c r="F625" s="16"/>
      <c r="G625" s="16"/>
      <c r="H625" s="15"/>
      <c r="I625" s="15"/>
      <c r="J625" s="15"/>
      <c r="K625" s="15"/>
    </row>
    <row r="626" spans="2:11" ht="13.8">
      <c r="B626" s="4"/>
      <c r="C626" s="15"/>
      <c r="D626" s="17"/>
      <c r="E626" s="15"/>
      <c r="F626" s="17"/>
      <c r="G626" s="15"/>
      <c r="H626" s="15"/>
      <c r="I626" s="15"/>
      <c r="J626" s="15"/>
      <c r="K626" s="15"/>
    </row>
    <row r="627" spans="2:11" ht="13.8">
      <c r="B627" s="10"/>
      <c r="C627" s="17"/>
      <c r="D627" s="17"/>
      <c r="E627" s="17"/>
      <c r="F627" s="17"/>
      <c r="G627" s="17"/>
      <c r="H627" s="17"/>
      <c r="I627" s="17"/>
      <c r="J627" s="17"/>
      <c r="K627" s="17"/>
    </row>
    <row r="628" spans="2:11" ht="13.8">
      <c r="B628" s="9"/>
      <c r="C628" s="17"/>
      <c r="D628" s="17"/>
      <c r="E628" s="20"/>
      <c r="F628" s="20"/>
      <c r="G628" s="20"/>
      <c r="H628" s="20"/>
      <c r="I628" s="20"/>
      <c r="J628" s="20"/>
      <c r="K628" s="20"/>
    </row>
    <row r="629" spans="2:11" ht="13.8">
      <c r="B629" s="9"/>
      <c r="C629" s="17"/>
      <c r="D629" s="15"/>
      <c r="E629" s="15"/>
      <c r="F629" s="15"/>
      <c r="G629" s="15"/>
      <c r="H629" s="15"/>
      <c r="I629" s="15"/>
      <c r="J629" s="15"/>
      <c r="K629" s="15"/>
    </row>
    <row r="630" spans="2:11" ht="13.8">
      <c r="B630" s="21"/>
      <c r="C630" s="15"/>
      <c r="D630" s="15"/>
      <c r="E630" s="15"/>
      <c r="F630" s="15"/>
      <c r="G630" s="15"/>
      <c r="H630" s="15"/>
      <c r="I630" s="15"/>
      <c r="J630" s="15"/>
      <c r="K630" s="15"/>
    </row>
    <row r="631" spans="2:11" ht="13.8">
      <c r="B631" s="11"/>
      <c r="C631" s="15"/>
      <c r="D631" s="15"/>
      <c r="E631" s="15"/>
      <c r="F631" s="15"/>
      <c r="G631" s="15"/>
      <c r="H631" s="15"/>
      <c r="I631" s="15"/>
      <c r="J631" s="15"/>
      <c r="K631" s="15"/>
    </row>
    <row r="632" spans="2:11" ht="13.8">
      <c r="B632" s="11"/>
      <c r="C632" s="15"/>
      <c r="D632" s="15"/>
      <c r="E632" s="15"/>
      <c r="F632" s="15"/>
      <c r="G632" s="15"/>
      <c r="H632" s="15"/>
      <c r="I632" s="15"/>
      <c r="J632" s="15"/>
      <c r="K632" s="15"/>
    </row>
    <row r="633" spans="2:11" ht="13.8">
      <c r="B633" s="11"/>
      <c r="C633" s="15"/>
      <c r="D633" s="15"/>
      <c r="E633" s="15"/>
      <c r="F633" s="15"/>
      <c r="G633" s="15"/>
      <c r="H633" s="15"/>
      <c r="I633" s="15"/>
      <c r="J633" s="15"/>
      <c r="K633" s="15"/>
    </row>
    <row r="634" spans="2:11" ht="13.8">
      <c r="B634" s="12"/>
      <c r="C634" s="15"/>
      <c r="D634" s="15"/>
      <c r="E634" s="15"/>
      <c r="F634" s="15"/>
      <c r="G634" s="15"/>
      <c r="H634" s="15"/>
      <c r="I634" s="15"/>
      <c r="J634" s="15"/>
      <c r="K634" s="15"/>
    </row>
    <row r="635" spans="2:11" ht="13.8">
      <c r="B635" s="9"/>
      <c r="C635" s="15"/>
      <c r="D635" s="15"/>
      <c r="E635" s="15"/>
      <c r="F635" s="15"/>
      <c r="G635" s="15"/>
      <c r="H635" s="15"/>
      <c r="I635" s="15"/>
      <c r="J635" s="15"/>
      <c r="K635" s="15"/>
    </row>
    <row r="636" spans="2:11" ht="13.8">
      <c r="B636" s="21"/>
      <c r="C636" s="15"/>
      <c r="D636" s="15"/>
      <c r="E636" s="15"/>
      <c r="F636" s="15"/>
      <c r="G636" s="15"/>
      <c r="H636" s="15"/>
      <c r="I636" s="15"/>
      <c r="J636" s="15"/>
      <c r="K636" s="15"/>
    </row>
    <row r="637" spans="2:11" ht="13.8">
      <c r="B637" s="11"/>
      <c r="C637" s="15"/>
      <c r="D637" s="15"/>
      <c r="E637" s="15"/>
      <c r="F637" s="15"/>
      <c r="G637" s="15"/>
      <c r="H637" s="15"/>
      <c r="I637" s="15"/>
      <c r="J637" s="15"/>
      <c r="K637" s="15"/>
    </row>
    <row r="638" spans="2:11" ht="13.8">
      <c r="B638" s="11"/>
      <c r="C638" s="15"/>
      <c r="D638" s="15"/>
      <c r="E638" s="15"/>
      <c r="F638" s="15"/>
      <c r="G638" s="15"/>
      <c r="H638" s="15"/>
      <c r="I638" s="15"/>
      <c r="J638" s="15"/>
      <c r="K638" s="15"/>
    </row>
    <row r="639" spans="2:11" ht="13.8">
      <c r="B639" s="12"/>
      <c r="C639" s="15"/>
      <c r="D639" s="15"/>
      <c r="E639" s="15"/>
      <c r="F639" s="15"/>
      <c r="G639" s="15"/>
      <c r="H639" s="15"/>
      <c r="I639" s="15"/>
      <c r="J639" s="15"/>
      <c r="K639" s="15"/>
    </row>
    <row r="640" spans="2:11" ht="13.8">
      <c r="B640" s="12"/>
      <c r="C640" s="15"/>
      <c r="D640" s="15"/>
      <c r="E640" s="15"/>
      <c r="F640" s="15"/>
      <c r="G640" s="15"/>
      <c r="H640" s="15"/>
      <c r="I640" s="15"/>
      <c r="J640" s="15"/>
      <c r="K640" s="15"/>
    </row>
    <row r="641" spans="2:11" ht="13.8">
      <c r="B641" s="13"/>
      <c r="C641" s="15"/>
      <c r="D641" s="15"/>
      <c r="E641" s="15"/>
      <c r="F641" s="15"/>
      <c r="G641" s="15"/>
      <c r="H641" s="15"/>
      <c r="I641" s="15"/>
      <c r="J641" s="15"/>
      <c r="K641" s="15"/>
    </row>
    <row r="642" spans="2:11" ht="13.8">
      <c r="B642" s="13"/>
      <c r="C642" s="15"/>
      <c r="D642" s="15"/>
      <c r="E642" s="15"/>
      <c r="F642" s="15"/>
      <c r="G642" s="15"/>
      <c r="H642" s="15"/>
      <c r="I642" s="15"/>
      <c r="J642" s="15"/>
      <c r="K642" s="15"/>
    </row>
    <row r="643" spans="2:11" ht="13.8">
      <c r="B643" s="21"/>
      <c r="C643" s="15"/>
      <c r="D643" s="15"/>
      <c r="E643" s="15"/>
      <c r="F643" s="15"/>
      <c r="G643" s="15"/>
      <c r="H643" s="15"/>
      <c r="I643" s="15"/>
      <c r="J643" s="15"/>
      <c r="K643" s="15"/>
    </row>
    <row r="644" spans="2:11" ht="13.8">
      <c r="B644" s="14"/>
      <c r="C644" s="15"/>
      <c r="D644" s="15"/>
      <c r="E644" s="15"/>
      <c r="F644" s="15"/>
      <c r="G644" s="15"/>
      <c r="H644" s="15"/>
      <c r="I644" s="15"/>
      <c r="J644" s="15"/>
      <c r="K644" s="15"/>
    </row>
    <row r="645" spans="2:11" ht="13.8">
      <c r="B645" s="14"/>
      <c r="C645" s="15"/>
      <c r="D645" s="15"/>
      <c r="E645" s="15"/>
      <c r="F645" s="15"/>
      <c r="G645" s="15"/>
      <c r="H645" s="15"/>
      <c r="I645" s="15"/>
      <c r="J645" s="15"/>
      <c r="K645" s="15"/>
    </row>
    <row r="646" spans="2:11" ht="13.8">
      <c r="B646" s="9"/>
      <c r="C646" s="15"/>
      <c r="D646" s="15"/>
      <c r="E646" s="15"/>
      <c r="F646" s="15"/>
      <c r="G646" s="15"/>
      <c r="H646" s="15"/>
      <c r="I646" s="15"/>
      <c r="J646" s="15"/>
      <c r="K646" s="15"/>
    </row>
    <row r="647" spans="2:11" ht="13.8">
      <c r="B647" s="9"/>
      <c r="C647" s="15"/>
      <c r="D647" s="15"/>
      <c r="E647" s="15"/>
      <c r="F647" s="15"/>
      <c r="G647" s="15"/>
      <c r="H647" s="15"/>
      <c r="I647" s="15"/>
      <c r="J647" s="15"/>
      <c r="K647" s="15"/>
    </row>
    <row r="648" spans="2:11" ht="13.8">
      <c r="B648" s="9"/>
      <c r="C648" s="15"/>
      <c r="D648" s="15"/>
      <c r="E648" s="15"/>
      <c r="F648" s="15"/>
      <c r="G648" s="15"/>
      <c r="H648" s="15"/>
      <c r="I648" s="15"/>
      <c r="J648" s="15"/>
      <c r="K648" s="15"/>
    </row>
    <row r="649" spans="2:11" ht="13.8">
      <c r="B649" s="9"/>
      <c r="C649" s="15"/>
      <c r="D649" s="15"/>
      <c r="E649" s="15"/>
      <c r="F649" s="15"/>
      <c r="G649" s="15"/>
      <c r="H649" s="15"/>
      <c r="I649" s="15"/>
      <c r="J649" s="15"/>
      <c r="K649" s="15"/>
    </row>
    <row r="650" spans="2:11" ht="13.8">
      <c r="B650" s="9"/>
      <c r="C650" s="15"/>
      <c r="D650" s="15"/>
      <c r="E650" s="15"/>
      <c r="F650" s="15"/>
      <c r="G650" s="15"/>
      <c r="H650" s="15"/>
      <c r="I650" s="15"/>
      <c r="J650" s="15"/>
      <c r="K650" s="15"/>
    </row>
    <row r="651" spans="2:11" ht="13.8">
      <c r="B651" s="9"/>
      <c r="C651" s="15"/>
      <c r="D651" s="15"/>
      <c r="E651" s="15"/>
      <c r="F651" s="15"/>
      <c r="G651" s="15"/>
      <c r="H651" s="15"/>
      <c r="I651" s="15"/>
      <c r="J651" s="15"/>
      <c r="K651" s="15"/>
    </row>
    <row r="652" spans="2:11" ht="13.8">
      <c r="B652" s="9"/>
      <c r="C652" s="15"/>
      <c r="D652" s="15"/>
      <c r="E652" s="15"/>
      <c r="F652" s="15"/>
      <c r="G652" s="15"/>
      <c r="H652" s="15"/>
      <c r="I652" s="15"/>
      <c r="J652" s="15"/>
      <c r="K652" s="15"/>
    </row>
    <row r="653" spans="2:11" ht="13.8">
      <c r="B653" s="9"/>
      <c r="C653" s="15"/>
      <c r="D653" s="15"/>
      <c r="E653" s="15"/>
      <c r="F653" s="15"/>
      <c r="G653" s="15"/>
      <c r="H653" s="15"/>
      <c r="I653" s="15"/>
      <c r="J653" s="15"/>
      <c r="K653" s="15"/>
    </row>
    <row r="654" spans="2:11" ht="13.8">
      <c r="B654" s="9"/>
      <c r="C654" s="15"/>
      <c r="D654" s="15"/>
      <c r="E654" s="15"/>
      <c r="F654" s="15"/>
      <c r="G654" s="15"/>
      <c r="H654" s="15"/>
      <c r="I654" s="15"/>
      <c r="J654" s="15"/>
      <c r="K654" s="15"/>
    </row>
    <row r="655" spans="2:11" ht="13.8">
      <c r="B655" s="9"/>
      <c r="C655" s="15"/>
      <c r="D655" s="15"/>
      <c r="E655" s="15"/>
      <c r="F655" s="15"/>
      <c r="G655" s="15"/>
      <c r="H655" s="15"/>
      <c r="I655" s="15"/>
      <c r="J655" s="15"/>
      <c r="K655" s="15"/>
    </row>
    <row r="656" spans="2:11" ht="13.8">
      <c r="B656" s="9"/>
      <c r="C656" s="15"/>
      <c r="D656" s="15"/>
      <c r="E656" s="15"/>
      <c r="F656" s="15"/>
      <c r="G656" s="15"/>
      <c r="H656" s="15"/>
      <c r="I656" s="15"/>
      <c r="J656" s="15"/>
      <c r="K656" s="15"/>
    </row>
    <row r="657" spans="2:11" ht="13.8">
      <c r="B657" s="9"/>
      <c r="C657" s="15"/>
      <c r="D657" s="15"/>
      <c r="E657" s="15"/>
      <c r="F657" s="15"/>
      <c r="G657" s="15"/>
      <c r="H657" s="15"/>
      <c r="I657" s="15"/>
      <c r="J657" s="15"/>
      <c r="K657" s="15"/>
    </row>
    <row r="659" spans="2:11" ht="17.399999999999999">
      <c r="B659" s="406"/>
      <c r="C659" s="406"/>
      <c r="D659" s="406"/>
      <c r="E659" s="406"/>
      <c r="F659" s="406"/>
      <c r="G659" s="406"/>
      <c r="H659" s="406"/>
      <c r="I659" s="406"/>
      <c r="J659" s="406"/>
      <c r="K659"/>
    </row>
    <row r="660" spans="2:11" ht="13.8">
      <c r="B660" s="10"/>
      <c r="C660" s="15"/>
      <c r="D660" s="15"/>
      <c r="E660" s="15"/>
      <c r="F660" s="15"/>
      <c r="G660" s="15"/>
      <c r="H660" s="15"/>
      <c r="I660" s="15"/>
      <c r="J660" s="15"/>
      <c r="K660" s="15"/>
    </row>
    <row r="661" spans="2:11">
      <c r="B661" s="408"/>
      <c r="C661" s="408"/>
      <c r="D661" s="408"/>
      <c r="E661" s="408"/>
      <c r="F661" s="408"/>
      <c r="G661" s="408"/>
      <c r="H661" s="408"/>
      <c r="I661" s="408"/>
      <c r="J661" s="408"/>
      <c r="K661"/>
    </row>
    <row r="662" spans="2:11" ht="18" customHeight="1">
      <c r="B662" s="408"/>
      <c r="C662" s="408"/>
      <c r="D662" s="408"/>
      <c r="E662" s="408"/>
      <c r="F662" s="408"/>
      <c r="G662" s="408"/>
      <c r="H662" s="408"/>
      <c r="I662" s="408"/>
      <c r="J662" s="408"/>
      <c r="K662"/>
    </row>
    <row r="663" spans="2:11" ht="13.8">
      <c r="B663" s="4"/>
      <c r="C663" s="15"/>
      <c r="D663" s="17"/>
      <c r="E663" s="15"/>
      <c r="F663" s="17"/>
      <c r="G663" s="15"/>
      <c r="H663" s="15"/>
      <c r="I663" s="15"/>
      <c r="J663" s="15"/>
      <c r="K663" s="15"/>
    </row>
    <row r="664" spans="2:11" ht="13.8">
      <c r="B664" s="10"/>
      <c r="C664" s="17"/>
      <c r="D664" s="17"/>
      <c r="E664" s="17"/>
      <c r="F664" s="17"/>
      <c r="G664" s="17"/>
      <c r="H664" s="17"/>
      <c r="I664" s="17"/>
      <c r="J664" s="17"/>
      <c r="K664" s="17"/>
    </row>
    <row r="665" spans="2:11" ht="13.8">
      <c r="B665" s="9"/>
      <c r="C665" s="17"/>
      <c r="D665" s="17"/>
      <c r="E665" s="20"/>
      <c r="F665" s="20"/>
      <c r="G665" s="20"/>
      <c r="H665" s="20"/>
      <c r="I665" s="20"/>
      <c r="J665" s="20"/>
      <c r="K665" s="20"/>
    </row>
    <row r="666" spans="2:11" ht="13.8">
      <c r="B666" s="9"/>
      <c r="C666" s="17"/>
      <c r="D666" s="15"/>
      <c r="E666" s="15"/>
      <c r="F666" s="15"/>
      <c r="G666" s="15"/>
      <c r="H666" s="15"/>
      <c r="I666" s="15"/>
      <c r="J666" s="15"/>
      <c r="K666" s="15"/>
    </row>
    <row r="667" spans="2:11" ht="13.8">
      <c r="B667" s="21"/>
      <c r="C667" s="15"/>
      <c r="D667" s="15"/>
      <c r="E667" s="15"/>
      <c r="F667" s="15"/>
      <c r="G667" s="15"/>
      <c r="H667" s="15"/>
      <c r="I667" s="15"/>
      <c r="J667" s="15"/>
      <c r="K667" s="15"/>
    </row>
    <row r="668" spans="2:11" ht="13.8">
      <c r="B668" s="22"/>
      <c r="C668" s="15"/>
      <c r="D668" s="15"/>
      <c r="E668" s="15"/>
      <c r="F668" s="15"/>
      <c r="G668" s="15"/>
      <c r="H668" s="15"/>
      <c r="I668" s="15"/>
      <c r="J668" s="15"/>
      <c r="K668" s="15"/>
    </row>
    <row r="669" spans="2:11" ht="13.8">
      <c r="B669" s="11"/>
      <c r="C669" s="15"/>
      <c r="D669" s="15"/>
      <c r="E669" s="15"/>
      <c r="F669" s="15"/>
      <c r="G669" s="15"/>
      <c r="H669" s="15"/>
      <c r="I669" s="15"/>
      <c r="J669" s="15"/>
      <c r="K669" s="15"/>
    </row>
    <row r="670" spans="2:11" ht="13.8">
      <c r="B670" s="12"/>
      <c r="C670" s="15"/>
      <c r="D670" s="15"/>
      <c r="E670" s="15"/>
      <c r="F670" s="15"/>
      <c r="G670" s="15"/>
      <c r="H670" s="15"/>
      <c r="I670" s="15"/>
      <c r="J670" s="15"/>
      <c r="K670" s="15"/>
    </row>
    <row r="671" spans="2:11" ht="13.8">
      <c r="B671" s="9"/>
      <c r="C671" s="15"/>
      <c r="D671" s="15"/>
      <c r="E671" s="15"/>
      <c r="F671" s="15"/>
      <c r="G671" s="15"/>
      <c r="H671" s="15"/>
      <c r="I671" s="15"/>
      <c r="J671" s="15"/>
      <c r="K671" s="15"/>
    </row>
    <row r="672" spans="2:11" ht="13.8">
      <c r="B672" s="21"/>
      <c r="C672" s="15"/>
      <c r="D672" s="15"/>
      <c r="E672" s="15"/>
      <c r="F672" s="15"/>
      <c r="G672" s="15"/>
      <c r="H672" s="15"/>
      <c r="I672" s="15"/>
      <c r="J672" s="15"/>
      <c r="K672" s="15"/>
    </row>
    <row r="673" spans="2:11" ht="13.8">
      <c r="B673" s="11"/>
      <c r="C673" s="15"/>
      <c r="D673" s="15"/>
      <c r="E673" s="15"/>
      <c r="F673" s="15"/>
      <c r="G673" s="15"/>
      <c r="H673" s="15"/>
      <c r="I673" s="15"/>
      <c r="J673" s="15"/>
      <c r="K673" s="15"/>
    </row>
    <row r="674" spans="2:11" ht="13.8">
      <c r="B674" s="11"/>
      <c r="C674" s="15"/>
      <c r="D674" s="15"/>
      <c r="E674" s="15"/>
      <c r="F674" s="15"/>
      <c r="G674" s="15"/>
      <c r="H674" s="15"/>
      <c r="I674" s="15"/>
      <c r="J674" s="15"/>
      <c r="K674" s="15"/>
    </row>
    <row r="675" spans="2:11" ht="13.8">
      <c r="B675" s="11"/>
      <c r="C675" s="15"/>
      <c r="D675" s="15"/>
      <c r="E675" s="15"/>
      <c r="F675" s="15"/>
      <c r="G675" s="15"/>
      <c r="H675" s="15"/>
      <c r="I675" s="15"/>
      <c r="J675" s="15"/>
      <c r="K675" s="15"/>
    </row>
    <row r="676" spans="2:11" ht="13.8">
      <c r="B676" s="11"/>
      <c r="C676" s="15"/>
      <c r="D676" s="15"/>
      <c r="E676" s="15"/>
      <c r="F676" s="15"/>
      <c r="G676" s="15"/>
      <c r="H676" s="15"/>
      <c r="I676" s="15"/>
      <c r="J676" s="15"/>
      <c r="K676" s="15"/>
    </row>
    <row r="677" spans="2:11" ht="13.8">
      <c r="B677" s="12"/>
      <c r="C677" s="15"/>
      <c r="D677" s="15"/>
      <c r="E677" s="15"/>
      <c r="F677" s="15"/>
      <c r="G677" s="15"/>
      <c r="H677" s="15"/>
      <c r="I677" s="15"/>
      <c r="J677" s="15"/>
      <c r="K677" s="15"/>
    </row>
    <row r="678" spans="2:11" ht="13.8">
      <c r="B678" s="12"/>
      <c r="C678" s="15"/>
      <c r="D678" s="15"/>
      <c r="E678" s="15"/>
      <c r="F678" s="15"/>
      <c r="G678" s="15"/>
      <c r="H678" s="15"/>
      <c r="I678" s="15"/>
      <c r="J678" s="15"/>
      <c r="K678" s="15"/>
    </row>
    <row r="679" spans="2:11" ht="13.8">
      <c r="B679" s="13"/>
      <c r="C679" s="15"/>
      <c r="D679" s="15"/>
      <c r="E679" s="15"/>
      <c r="F679" s="15"/>
      <c r="G679" s="15"/>
      <c r="H679" s="15"/>
      <c r="I679" s="15"/>
      <c r="J679" s="15"/>
      <c r="K679" s="15"/>
    </row>
    <row r="680" spans="2:11" ht="13.8">
      <c r="B680" s="13"/>
      <c r="C680" s="15"/>
      <c r="D680" s="15"/>
      <c r="E680" s="15"/>
      <c r="F680" s="15"/>
      <c r="G680" s="15"/>
      <c r="H680" s="15"/>
      <c r="I680" s="15"/>
      <c r="J680" s="15"/>
      <c r="K680" s="15"/>
    </row>
    <row r="681" spans="2:11" ht="13.8">
      <c r="B681" s="21"/>
      <c r="C681" s="15"/>
      <c r="D681" s="15"/>
      <c r="E681" s="15"/>
      <c r="F681" s="15"/>
      <c r="G681" s="15"/>
      <c r="H681" s="15"/>
      <c r="I681" s="15"/>
      <c r="J681" s="15"/>
      <c r="K681" s="15"/>
    </row>
    <row r="682" spans="2:11" ht="13.8">
      <c r="B682" s="14"/>
      <c r="C682" s="15"/>
      <c r="D682" s="15"/>
      <c r="E682" s="15"/>
      <c r="F682" s="15"/>
      <c r="G682" s="15"/>
      <c r="H682" s="15"/>
      <c r="I682" s="15"/>
      <c r="J682" s="15"/>
      <c r="K682" s="15"/>
    </row>
    <row r="683" spans="2:11" ht="13.8">
      <c r="B683" s="14"/>
      <c r="C683" s="15"/>
      <c r="D683" s="15"/>
      <c r="E683" s="15"/>
      <c r="F683" s="15"/>
      <c r="G683" s="15"/>
      <c r="H683" s="15"/>
      <c r="I683" s="15"/>
      <c r="J683" s="15"/>
      <c r="K683" s="15"/>
    </row>
    <row r="684" spans="2:11" ht="13.8">
      <c r="B684" s="9"/>
      <c r="C684" s="15"/>
      <c r="D684" s="15"/>
      <c r="E684" s="15"/>
      <c r="F684" s="15"/>
      <c r="G684" s="15"/>
      <c r="H684" s="15"/>
      <c r="I684" s="15"/>
      <c r="J684" s="15"/>
      <c r="K684" s="15"/>
    </row>
    <row r="685" spans="2:11" ht="13.8">
      <c r="B685" s="9"/>
      <c r="C685" s="15"/>
      <c r="D685" s="15"/>
      <c r="E685" s="15"/>
      <c r="F685" s="15"/>
      <c r="G685" s="15"/>
      <c r="H685" s="15"/>
      <c r="I685" s="15"/>
      <c r="J685" s="15"/>
      <c r="K685" s="15"/>
    </row>
    <row r="686" spans="2:11" ht="13.8">
      <c r="B686" s="9"/>
      <c r="C686" s="15"/>
      <c r="D686" s="15"/>
      <c r="E686" s="15"/>
      <c r="F686" s="15"/>
      <c r="G686" s="15"/>
      <c r="H686" s="15"/>
      <c r="I686" s="15"/>
      <c r="J686" s="15"/>
      <c r="K686" s="15"/>
    </row>
    <row r="687" spans="2:11" ht="13.8">
      <c r="B687" s="9"/>
      <c r="C687" s="15"/>
      <c r="D687" s="15"/>
      <c r="E687" s="15"/>
      <c r="F687" s="15"/>
      <c r="G687" s="15"/>
      <c r="H687" s="15"/>
      <c r="I687" s="15"/>
      <c r="J687" s="15"/>
      <c r="K687" s="15"/>
    </row>
    <row r="688" spans="2:11" ht="13.8">
      <c r="B688" s="9"/>
      <c r="C688" s="15"/>
      <c r="D688" s="15"/>
      <c r="E688" s="15"/>
      <c r="F688" s="15"/>
      <c r="G688" s="15"/>
      <c r="H688" s="15"/>
      <c r="I688" s="15"/>
      <c r="J688" s="15"/>
      <c r="K688" s="15"/>
    </row>
    <row r="689" spans="2:11" ht="13.8">
      <c r="B689" s="9"/>
      <c r="C689" s="15"/>
      <c r="D689" s="15"/>
      <c r="E689" s="15"/>
      <c r="F689" s="15"/>
      <c r="G689" s="15"/>
      <c r="H689" s="15"/>
      <c r="I689" s="15"/>
      <c r="J689" s="15"/>
      <c r="K689" s="15"/>
    </row>
    <row r="690" spans="2:11" ht="13.8">
      <c r="B690" s="9"/>
      <c r="C690" s="15"/>
      <c r="D690" s="15"/>
      <c r="E690" s="15"/>
      <c r="F690" s="15"/>
      <c r="G690" s="15"/>
      <c r="H690" s="15"/>
      <c r="I690" s="15"/>
      <c r="J690" s="15"/>
      <c r="K690" s="15"/>
    </row>
    <row r="691" spans="2:11" ht="13.8">
      <c r="B691" s="9"/>
      <c r="C691" s="15"/>
      <c r="D691" s="15"/>
      <c r="E691" s="15"/>
      <c r="F691" s="15"/>
      <c r="G691" s="15"/>
      <c r="H691" s="15"/>
      <c r="I691" s="15"/>
      <c r="J691" s="15"/>
      <c r="K691" s="15"/>
    </row>
    <row r="692" spans="2:11" ht="13.8">
      <c r="B692" s="9"/>
      <c r="C692" s="15"/>
      <c r="D692" s="15"/>
      <c r="E692" s="15"/>
      <c r="F692" s="15"/>
      <c r="G692" s="15"/>
      <c r="H692" s="15"/>
      <c r="I692" s="15"/>
      <c r="J692" s="15"/>
      <c r="K692" s="15"/>
    </row>
    <row r="693" spans="2:11" ht="13.8">
      <c r="B693" s="9"/>
      <c r="C693" s="15"/>
      <c r="D693" s="15"/>
      <c r="E693" s="15"/>
      <c r="F693" s="15"/>
      <c r="G693" s="15"/>
      <c r="H693" s="15"/>
      <c r="I693" s="15"/>
      <c r="J693" s="15"/>
      <c r="K693" s="15"/>
    </row>
    <row r="694" spans="2:11" ht="13.8">
      <c r="B694" s="9"/>
      <c r="C694" s="15"/>
      <c r="D694" s="15"/>
      <c r="E694" s="15"/>
      <c r="F694" s="15"/>
      <c r="G694" s="15"/>
      <c r="H694" s="15"/>
      <c r="I694" s="15"/>
      <c r="J694" s="15"/>
      <c r="K694" s="15"/>
    </row>
    <row r="696" spans="2:11" ht="17.399999999999999">
      <c r="B696" s="406"/>
      <c r="C696" s="406"/>
      <c r="D696" s="406"/>
      <c r="E696" s="406"/>
      <c r="F696" s="406"/>
      <c r="G696" s="406"/>
      <c r="H696" s="406"/>
      <c r="I696" s="406"/>
      <c r="J696" s="406"/>
      <c r="K696"/>
    </row>
    <row r="697" spans="2:11" ht="13.8">
      <c r="B697" s="10"/>
      <c r="C697" s="15"/>
      <c r="D697" s="15"/>
      <c r="E697" s="15"/>
      <c r="F697" s="15"/>
      <c r="G697" s="15"/>
      <c r="H697" s="15"/>
      <c r="I697" s="15"/>
      <c r="J697" s="15"/>
      <c r="K697" s="15"/>
    </row>
    <row r="698" spans="2:11">
      <c r="B698" s="408"/>
      <c r="C698" s="408"/>
      <c r="D698" s="408"/>
      <c r="E698" s="408"/>
      <c r="F698" s="408"/>
      <c r="G698" s="408"/>
      <c r="H698" s="408"/>
      <c r="I698" s="408"/>
      <c r="J698" s="408"/>
      <c r="K698"/>
    </row>
    <row r="699" spans="2:11" ht="18.75" customHeight="1">
      <c r="B699" s="408"/>
      <c r="C699" s="408"/>
      <c r="D699" s="408"/>
      <c r="E699" s="408"/>
      <c r="F699" s="408"/>
      <c r="G699" s="408"/>
      <c r="H699" s="408"/>
      <c r="I699" s="408"/>
      <c r="J699" s="408"/>
      <c r="K699"/>
    </row>
    <row r="700" spans="2:11" ht="13.8">
      <c r="B700" s="19"/>
      <c r="C700" s="16"/>
      <c r="D700" s="16"/>
      <c r="E700" s="16"/>
      <c r="F700" s="16"/>
      <c r="G700" s="16"/>
      <c r="H700" s="16"/>
      <c r="I700" s="15"/>
      <c r="J700" s="15"/>
      <c r="K700" s="15"/>
    </row>
    <row r="701" spans="2:11" ht="13.8">
      <c r="B701" s="4"/>
      <c r="C701" s="15"/>
      <c r="D701" s="17"/>
      <c r="E701" s="17"/>
      <c r="F701" s="17"/>
      <c r="G701" s="15"/>
      <c r="H701" s="15"/>
      <c r="I701" s="15"/>
      <c r="J701" s="15"/>
      <c r="K701" s="15"/>
    </row>
    <row r="702" spans="2:11" ht="13.8">
      <c r="B702" s="10"/>
      <c r="C702" s="17"/>
      <c r="D702" s="17"/>
      <c r="E702" s="17"/>
      <c r="F702" s="17"/>
      <c r="G702" s="17"/>
      <c r="H702" s="17"/>
      <c r="I702" s="17"/>
      <c r="J702" s="17"/>
      <c r="K702" s="17"/>
    </row>
    <row r="703" spans="2:11" ht="13.8">
      <c r="B703" s="9"/>
      <c r="C703" s="17"/>
      <c r="D703" s="17"/>
      <c r="E703" s="20"/>
      <c r="F703" s="20"/>
      <c r="G703" s="20"/>
      <c r="H703" s="20"/>
      <c r="I703" s="20"/>
      <c r="J703" s="20"/>
      <c r="K703" s="20"/>
    </row>
    <row r="704" spans="2:11" ht="13.8">
      <c r="B704" s="9"/>
      <c r="C704" s="17"/>
      <c r="D704" s="15"/>
      <c r="E704" s="15"/>
      <c r="F704" s="15"/>
      <c r="G704" s="15"/>
      <c r="H704" s="15"/>
      <c r="I704" s="15"/>
      <c r="J704" s="15"/>
      <c r="K704" s="15"/>
    </row>
    <row r="705" spans="2:11" ht="13.8">
      <c r="B705" s="21"/>
      <c r="C705" s="15"/>
      <c r="D705" s="15"/>
      <c r="E705" s="15"/>
      <c r="F705" s="15"/>
      <c r="G705" s="15"/>
      <c r="H705" s="15"/>
      <c r="I705" s="15"/>
      <c r="J705" s="15"/>
      <c r="K705" s="15"/>
    </row>
    <row r="706" spans="2:11" ht="13.8">
      <c r="B706" s="22"/>
      <c r="C706" s="15"/>
      <c r="D706" s="15"/>
      <c r="E706" s="15"/>
      <c r="F706" s="15"/>
      <c r="G706" s="15"/>
      <c r="H706" s="15"/>
      <c r="I706" s="15"/>
      <c r="J706" s="15"/>
      <c r="K706" s="15"/>
    </row>
    <row r="707" spans="2:11" ht="13.8">
      <c r="B707" s="11"/>
      <c r="C707" s="15"/>
      <c r="D707" s="15"/>
      <c r="E707" s="15"/>
      <c r="F707" s="15"/>
      <c r="G707" s="15"/>
      <c r="H707" s="15"/>
      <c r="I707" s="15"/>
      <c r="J707" s="15"/>
      <c r="K707" s="15"/>
    </row>
    <row r="708" spans="2:11" ht="13.8">
      <c r="B708" s="12"/>
      <c r="C708" s="15"/>
      <c r="D708" s="15"/>
      <c r="E708" s="15"/>
      <c r="F708" s="15"/>
      <c r="G708" s="15"/>
      <c r="H708" s="15"/>
      <c r="I708" s="15"/>
      <c r="J708" s="15"/>
      <c r="K708" s="15"/>
    </row>
    <row r="709" spans="2:11" ht="13.8">
      <c r="B709" s="9"/>
      <c r="C709" s="15"/>
      <c r="D709" s="15"/>
      <c r="E709" s="15"/>
      <c r="F709" s="15"/>
      <c r="G709" s="15"/>
      <c r="H709" s="15"/>
      <c r="I709" s="15"/>
      <c r="J709" s="15"/>
      <c r="K709" s="15"/>
    </row>
    <row r="710" spans="2:11" ht="13.8">
      <c r="B710" s="21"/>
      <c r="C710" s="15"/>
      <c r="D710" s="15"/>
      <c r="E710" s="15"/>
      <c r="F710" s="15"/>
      <c r="G710" s="15"/>
      <c r="H710" s="15"/>
      <c r="I710" s="15"/>
      <c r="J710" s="15"/>
      <c r="K710" s="15"/>
    </row>
    <row r="711" spans="2:11" ht="13.8">
      <c r="B711" s="11"/>
      <c r="C711" s="15"/>
      <c r="D711" s="15"/>
      <c r="E711" s="15"/>
      <c r="F711" s="15"/>
      <c r="G711" s="15"/>
      <c r="H711" s="15"/>
      <c r="I711" s="15"/>
      <c r="J711" s="15"/>
      <c r="K711" s="15"/>
    </row>
    <row r="712" spans="2:11" ht="13.8">
      <c r="B712" s="11"/>
      <c r="C712" s="15"/>
      <c r="D712" s="15"/>
      <c r="E712" s="15"/>
      <c r="F712" s="15"/>
      <c r="G712" s="15"/>
      <c r="H712" s="15"/>
      <c r="I712" s="15"/>
      <c r="J712" s="15"/>
      <c r="K712" s="15"/>
    </row>
    <row r="713" spans="2:11" ht="13.8">
      <c r="B713" s="12"/>
      <c r="C713" s="15"/>
      <c r="D713" s="15"/>
      <c r="E713" s="15"/>
      <c r="F713" s="15"/>
      <c r="G713" s="15"/>
      <c r="H713" s="15"/>
      <c r="I713" s="15"/>
      <c r="J713" s="15"/>
      <c r="K713" s="15"/>
    </row>
    <row r="714" spans="2:11" ht="13.8">
      <c r="B714" s="12"/>
      <c r="C714" s="15"/>
      <c r="D714" s="15"/>
      <c r="E714" s="15"/>
      <c r="F714" s="15"/>
      <c r="G714" s="15"/>
      <c r="H714" s="15"/>
      <c r="I714" s="15"/>
      <c r="J714" s="15"/>
      <c r="K714" s="15"/>
    </row>
    <row r="715" spans="2:11" ht="13.8">
      <c r="B715" s="13"/>
      <c r="C715" s="15"/>
      <c r="D715" s="15"/>
      <c r="E715" s="15"/>
      <c r="F715" s="15"/>
      <c r="G715" s="15"/>
      <c r="H715" s="15"/>
      <c r="I715" s="15"/>
      <c r="J715" s="15"/>
      <c r="K715" s="15"/>
    </row>
    <row r="716" spans="2:11" ht="13.8">
      <c r="B716" s="13"/>
      <c r="C716" s="15"/>
      <c r="D716" s="15"/>
      <c r="E716" s="15"/>
      <c r="F716" s="15"/>
      <c r="G716" s="15"/>
      <c r="H716" s="15"/>
      <c r="I716" s="15"/>
      <c r="J716" s="15"/>
      <c r="K716" s="15"/>
    </row>
    <row r="717" spans="2:11" ht="13.8">
      <c r="B717" s="21"/>
      <c r="C717" s="15"/>
      <c r="D717" s="15"/>
      <c r="E717" s="15"/>
      <c r="F717" s="15"/>
      <c r="G717" s="15"/>
      <c r="H717" s="15"/>
      <c r="I717" s="15"/>
      <c r="J717" s="15"/>
      <c r="K717" s="15"/>
    </row>
    <row r="718" spans="2:11" ht="13.8">
      <c r="B718" s="14"/>
      <c r="C718" s="15"/>
      <c r="D718" s="15"/>
      <c r="E718" s="15"/>
      <c r="F718" s="15"/>
      <c r="G718" s="15"/>
      <c r="H718" s="15"/>
      <c r="I718" s="15"/>
      <c r="J718" s="15"/>
      <c r="K718" s="15"/>
    </row>
    <row r="719" spans="2:11" ht="13.8">
      <c r="B719" s="14"/>
      <c r="C719" s="15"/>
      <c r="D719" s="15"/>
      <c r="E719" s="15"/>
      <c r="F719" s="15"/>
      <c r="G719" s="15"/>
      <c r="H719" s="15"/>
      <c r="I719" s="15"/>
      <c r="J719" s="15"/>
      <c r="K719" s="15"/>
    </row>
    <row r="720" spans="2:11" ht="13.8">
      <c r="B720" s="9"/>
      <c r="C720" s="15"/>
      <c r="D720" s="15"/>
      <c r="E720" s="15"/>
      <c r="F720" s="15"/>
      <c r="G720" s="15"/>
      <c r="H720" s="15"/>
      <c r="I720" s="15"/>
      <c r="J720" s="15"/>
      <c r="K720" s="15"/>
    </row>
    <row r="721" spans="2:11" ht="13.8">
      <c r="B721" s="9"/>
      <c r="C721" s="15"/>
      <c r="D721" s="15"/>
      <c r="E721" s="15"/>
      <c r="F721" s="15"/>
      <c r="G721" s="15"/>
      <c r="H721" s="15"/>
      <c r="I721" s="15"/>
      <c r="J721" s="15"/>
      <c r="K721" s="15"/>
    </row>
    <row r="722" spans="2:11" ht="13.8">
      <c r="B722" s="9"/>
      <c r="C722" s="15"/>
      <c r="D722" s="15"/>
      <c r="E722" s="15"/>
      <c r="F722" s="15"/>
      <c r="G722" s="15"/>
      <c r="H722" s="15"/>
      <c r="I722" s="15"/>
      <c r="J722" s="15"/>
      <c r="K722" s="15"/>
    </row>
    <row r="723" spans="2:11" ht="13.8">
      <c r="B723" s="9"/>
      <c r="C723" s="15"/>
      <c r="D723" s="15"/>
      <c r="E723" s="15"/>
      <c r="F723" s="15"/>
      <c r="G723" s="15"/>
      <c r="H723" s="15"/>
      <c r="I723" s="15"/>
      <c r="J723" s="15"/>
      <c r="K723" s="15"/>
    </row>
    <row r="724" spans="2:11" ht="13.8">
      <c r="B724" s="9"/>
      <c r="C724" s="15"/>
      <c r="D724" s="15"/>
      <c r="E724" s="15"/>
      <c r="F724" s="15"/>
      <c r="G724" s="15"/>
      <c r="H724" s="15"/>
      <c r="I724" s="15"/>
      <c r="J724" s="15"/>
      <c r="K724" s="15"/>
    </row>
    <row r="725" spans="2:11" ht="13.8">
      <c r="B725" s="9"/>
      <c r="C725" s="15"/>
      <c r="D725" s="15"/>
      <c r="E725" s="15"/>
      <c r="F725" s="15"/>
      <c r="G725" s="15"/>
      <c r="H725" s="15"/>
      <c r="I725" s="15"/>
      <c r="J725" s="15"/>
      <c r="K725" s="15"/>
    </row>
    <row r="726" spans="2:11" ht="13.8">
      <c r="B726" s="9"/>
      <c r="C726" s="15"/>
      <c r="D726" s="15"/>
      <c r="E726" s="15"/>
      <c r="F726" s="15"/>
      <c r="G726" s="15"/>
      <c r="H726" s="15"/>
      <c r="I726" s="15"/>
      <c r="J726" s="15"/>
      <c r="K726" s="15"/>
    </row>
    <row r="727" spans="2:11" ht="13.8">
      <c r="B727" s="9"/>
      <c r="C727" s="15"/>
      <c r="D727" s="15"/>
      <c r="E727" s="15"/>
      <c r="F727" s="15"/>
      <c r="G727" s="15"/>
      <c r="H727" s="15"/>
      <c r="I727" s="15"/>
      <c r="J727" s="15"/>
      <c r="K727" s="15"/>
    </row>
    <row r="728" spans="2:11" ht="13.8">
      <c r="B728" s="9"/>
      <c r="C728" s="15"/>
      <c r="D728" s="15"/>
      <c r="E728" s="15"/>
      <c r="F728" s="15"/>
      <c r="G728" s="15"/>
      <c r="H728" s="15"/>
      <c r="I728" s="15"/>
      <c r="J728" s="15"/>
      <c r="K728" s="15"/>
    </row>
    <row r="729" spans="2:11" ht="13.8">
      <c r="B729" s="9"/>
      <c r="C729" s="15"/>
      <c r="D729" s="15"/>
      <c r="E729" s="15"/>
      <c r="F729" s="15"/>
      <c r="G729" s="15"/>
      <c r="H729" s="15"/>
      <c r="I729" s="15"/>
      <c r="J729" s="15"/>
      <c r="K729" s="15"/>
    </row>
    <row r="730" spans="2:11" ht="13.8">
      <c r="B730" s="9"/>
      <c r="C730" s="15"/>
      <c r="D730" s="15"/>
      <c r="E730" s="15"/>
      <c r="F730" s="15"/>
      <c r="G730" s="15"/>
      <c r="H730" s="15"/>
      <c r="I730" s="15"/>
      <c r="J730" s="15"/>
      <c r="K730" s="15"/>
    </row>
    <row r="731" spans="2:11" ht="13.8">
      <c r="B731" s="9"/>
      <c r="C731" s="15"/>
      <c r="D731" s="15"/>
      <c r="E731" s="15"/>
      <c r="F731" s="15"/>
      <c r="G731" s="15"/>
      <c r="H731" s="15"/>
      <c r="I731" s="15"/>
      <c r="J731" s="15"/>
      <c r="K731" s="15"/>
    </row>
    <row r="732" spans="2:11" ht="13.8">
      <c r="B732" s="9"/>
      <c r="C732" s="15"/>
      <c r="D732" s="15"/>
      <c r="E732" s="15"/>
      <c r="F732" s="15"/>
      <c r="G732" s="15"/>
      <c r="H732" s="15"/>
      <c r="I732" s="15"/>
      <c r="J732" s="15"/>
      <c r="K732" s="15"/>
    </row>
    <row r="733" spans="2:11" ht="17.399999999999999">
      <c r="B733" s="406"/>
      <c r="C733" s="406"/>
      <c r="D733" s="406"/>
      <c r="E733" s="406"/>
      <c r="F733" s="406"/>
      <c r="G733" s="406"/>
      <c r="H733" s="406"/>
      <c r="I733" s="406"/>
      <c r="J733" s="406"/>
      <c r="K733"/>
    </row>
    <row r="734" spans="2:11" ht="13.8">
      <c r="B734" s="10"/>
      <c r="C734" s="15"/>
      <c r="D734" s="15"/>
      <c r="E734" s="15"/>
      <c r="F734" s="15"/>
      <c r="G734" s="15"/>
      <c r="H734" s="15"/>
      <c r="I734" s="15"/>
      <c r="J734" s="15"/>
      <c r="K734" s="15"/>
    </row>
    <row r="735" spans="2:11" ht="13.8">
      <c r="B735" s="408"/>
      <c r="C735" s="408"/>
      <c r="D735" s="408"/>
      <c r="E735" s="408"/>
      <c r="F735" s="408"/>
      <c r="G735" s="408"/>
      <c r="H735" s="408"/>
      <c r="I735" s="408"/>
      <c r="J735" s="408"/>
      <c r="K735"/>
    </row>
    <row r="736" spans="2:11" ht="13.8">
      <c r="B736" s="19"/>
      <c r="C736" s="16"/>
      <c r="D736" s="16"/>
      <c r="E736" s="16"/>
      <c r="F736" s="16"/>
      <c r="G736" s="16"/>
      <c r="H736" s="16"/>
      <c r="I736" s="15"/>
      <c r="J736" s="15"/>
      <c r="K736" s="15"/>
    </row>
    <row r="737" spans="2:11" ht="13.8">
      <c r="B737" s="4"/>
      <c r="C737" s="15"/>
      <c r="D737" s="17"/>
      <c r="E737" s="15"/>
      <c r="F737" s="17"/>
      <c r="G737" s="15"/>
      <c r="H737" s="15"/>
      <c r="I737" s="15"/>
      <c r="J737" s="15"/>
      <c r="K737" s="15"/>
    </row>
    <row r="738" spans="2:11" ht="13.8">
      <c r="B738" s="10"/>
      <c r="C738" s="17"/>
      <c r="D738" s="17"/>
      <c r="E738" s="17"/>
      <c r="F738" s="17"/>
      <c r="G738" s="17"/>
      <c r="H738" s="17"/>
      <c r="I738" s="17"/>
      <c r="J738" s="17"/>
      <c r="K738" s="17"/>
    </row>
    <row r="739" spans="2:11" ht="13.8">
      <c r="B739" s="9"/>
      <c r="C739" s="17"/>
      <c r="D739" s="17"/>
      <c r="E739" s="20"/>
      <c r="F739" s="20"/>
      <c r="G739" s="20"/>
      <c r="H739" s="20"/>
      <c r="I739" s="20"/>
      <c r="J739" s="20"/>
      <c r="K739" s="20"/>
    </row>
    <row r="740" spans="2:11" ht="13.8">
      <c r="B740" s="9"/>
      <c r="C740" s="17"/>
      <c r="D740" s="15"/>
      <c r="E740" s="15"/>
      <c r="F740" s="15"/>
      <c r="G740" s="15"/>
      <c r="H740" s="15"/>
      <c r="I740" s="15"/>
      <c r="J740" s="15"/>
      <c r="K740" s="15"/>
    </row>
    <row r="741" spans="2:11" ht="13.8">
      <c r="B741" s="21"/>
      <c r="C741" s="15"/>
      <c r="D741" s="15"/>
      <c r="E741" s="15"/>
      <c r="F741" s="15"/>
      <c r="G741" s="15"/>
      <c r="H741" s="15"/>
      <c r="I741" s="15"/>
      <c r="J741" s="15"/>
      <c r="K741" s="15"/>
    </row>
    <row r="742" spans="2:11" ht="13.8">
      <c r="B742" s="22"/>
      <c r="C742" s="15"/>
      <c r="D742" s="15"/>
      <c r="E742" s="15"/>
      <c r="F742" s="15"/>
      <c r="G742" s="15"/>
      <c r="H742" s="15"/>
      <c r="I742" s="15"/>
      <c r="J742" s="15"/>
      <c r="K742" s="15"/>
    </row>
    <row r="743" spans="2:11" ht="13.8">
      <c r="B743" s="11"/>
      <c r="C743" s="15"/>
      <c r="D743" s="15"/>
      <c r="E743" s="15"/>
      <c r="F743" s="15"/>
      <c r="G743" s="15"/>
      <c r="H743" s="15"/>
      <c r="I743" s="15"/>
      <c r="J743" s="15"/>
      <c r="K743" s="15"/>
    </row>
    <row r="744" spans="2:11" ht="13.8">
      <c r="B744" s="12"/>
      <c r="C744" s="15"/>
      <c r="D744" s="15"/>
      <c r="E744" s="15"/>
      <c r="F744" s="15"/>
      <c r="G744" s="15"/>
      <c r="H744" s="15"/>
      <c r="I744" s="15"/>
      <c r="J744" s="15"/>
      <c r="K744" s="15"/>
    </row>
    <row r="745" spans="2:11" ht="13.8">
      <c r="B745" s="9"/>
      <c r="C745" s="15"/>
      <c r="D745" s="15"/>
      <c r="E745" s="15"/>
      <c r="F745" s="15"/>
      <c r="G745" s="15"/>
      <c r="H745" s="15"/>
      <c r="I745" s="15"/>
      <c r="J745" s="15"/>
      <c r="K745" s="15"/>
    </row>
    <row r="746" spans="2:11" ht="13.8">
      <c r="B746" s="21"/>
      <c r="C746" s="15"/>
      <c r="D746" s="15"/>
      <c r="E746" s="15"/>
      <c r="F746" s="15"/>
      <c r="G746" s="15"/>
      <c r="H746" s="15"/>
      <c r="I746" s="15"/>
      <c r="J746" s="15"/>
      <c r="K746" s="15"/>
    </row>
    <row r="747" spans="2:11" ht="13.8">
      <c r="B747" s="11"/>
      <c r="C747" s="15"/>
      <c r="D747" s="15"/>
      <c r="E747" s="15"/>
      <c r="F747" s="15"/>
      <c r="G747" s="15"/>
      <c r="H747" s="15"/>
      <c r="I747" s="15"/>
      <c r="J747" s="15"/>
      <c r="K747" s="15"/>
    </row>
    <row r="748" spans="2:11" ht="13.8">
      <c r="B748" s="11"/>
      <c r="C748" s="15"/>
      <c r="D748" s="15"/>
      <c r="E748" s="15"/>
      <c r="F748" s="15"/>
      <c r="G748" s="15"/>
      <c r="H748" s="15"/>
      <c r="I748" s="15"/>
      <c r="J748" s="15"/>
      <c r="K748" s="15"/>
    </row>
    <row r="749" spans="2:11" ht="13.8">
      <c r="B749" s="12"/>
      <c r="C749" s="15"/>
      <c r="D749" s="15"/>
      <c r="E749" s="15"/>
      <c r="F749" s="15"/>
      <c r="G749" s="15"/>
      <c r="H749" s="15"/>
      <c r="I749" s="15"/>
      <c r="J749" s="15"/>
      <c r="K749" s="15"/>
    </row>
    <row r="750" spans="2:11" ht="13.8">
      <c r="B750" s="12"/>
      <c r="C750" s="15"/>
      <c r="D750" s="15"/>
      <c r="E750" s="15"/>
      <c r="F750" s="15"/>
      <c r="G750" s="15"/>
      <c r="H750" s="15"/>
      <c r="I750" s="15"/>
      <c r="J750" s="15"/>
      <c r="K750" s="15"/>
    </row>
    <row r="751" spans="2:11" ht="13.8">
      <c r="B751" s="13"/>
      <c r="C751" s="15"/>
      <c r="D751" s="15"/>
      <c r="E751" s="15"/>
      <c r="F751" s="15"/>
      <c r="G751" s="15"/>
      <c r="H751" s="15"/>
      <c r="I751" s="15"/>
      <c r="J751" s="15"/>
      <c r="K751" s="15"/>
    </row>
    <row r="752" spans="2:11" ht="13.8">
      <c r="B752" s="13"/>
      <c r="C752" s="15"/>
      <c r="D752" s="15"/>
      <c r="E752" s="15"/>
      <c r="F752" s="15"/>
      <c r="G752" s="15"/>
      <c r="H752" s="15"/>
      <c r="I752" s="15"/>
      <c r="J752" s="15"/>
      <c r="K752" s="15"/>
    </row>
    <row r="753" spans="2:11" ht="13.8">
      <c r="B753" s="21"/>
      <c r="C753" s="15"/>
      <c r="D753" s="15"/>
      <c r="E753" s="15"/>
      <c r="F753" s="15"/>
      <c r="G753" s="15"/>
      <c r="H753" s="15"/>
      <c r="I753" s="15"/>
      <c r="J753" s="15"/>
      <c r="K753" s="15"/>
    </row>
    <row r="754" spans="2:11" ht="13.8">
      <c r="B754" s="14"/>
      <c r="C754" s="15"/>
      <c r="D754" s="15"/>
      <c r="E754" s="15"/>
      <c r="F754" s="15"/>
      <c r="G754" s="15"/>
      <c r="H754" s="15"/>
      <c r="I754" s="15"/>
      <c r="J754" s="15"/>
      <c r="K754" s="15"/>
    </row>
    <row r="755" spans="2:11" ht="13.8">
      <c r="B755" s="14"/>
      <c r="C755" s="15"/>
      <c r="D755" s="15"/>
      <c r="E755" s="15"/>
      <c r="F755" s="15"/>
      <c r="G755" s="15"/>
      <c r="H755" s="15"/>
      <c r="I755" s="15"/>
      <c r="J755" s="15"/>
      <c r="K755" s="15"/>
    </row>
    <row r="756" spans="2:11" ht="13.8">
      <c r="B756" s="9"/>
      <c r="C756" s="15"/>
      <c r="D756" s="15"/>
      <c r="E756" s="15"/>
      <c r="F756" s="15"/>
      <c r="G756" s="15"/>
      <c r="H756" s="15"/>
      <c r="I756" s="15"/>
      <c r="J756" s="15"/>
      <c r="K756" s="15"/>
    </row>
    <row r="757" spans="2:11" ht="13.8">
      <c r="B757" s="9"/>
      <c r="C757" s="15"/>
      <c r="D757" s="15"/>
      <c r="E757" s="15"/>
      <c r="F757" s="15"/>
      <c r="G757" s="15"/>
      <c r="H757" s="15"/>
      <c r="I757" s="15"/>
      <c r="J757" s="15"/>
      <c r="K757" s="15"/>
    </row>
    <row r="758" spans="2:11" ht="13.8">
      <c r="B758" s="9"/>
      <c r="C758" s="15"/>
      <c r="D758" s="15"/>
      <c r="E758" s="15"/>
      <c r="F758" s="15"/>
      <c r="G758" s="15"/>
      <c r="H758" s="15"/>
      <c r="I758" s="15"/>
      <c r="J758" s="15"/>
      <c r="K758" s="15"/>
    </row>
    <row r="759" spans="2:11" ht="13.8">
      <c r="B759" s="9"/>
      <c r="C759" s="15"/>
      <c r="D759" s="15"/>
      <c r="E759" s="15"/>
      <c r="F759" s="15"/>
      <c r="G759" s="15"/>
      <c r="H759" s="15"/>
      <c r="I759" s="15"/>
      <c r="J759" s="15"/>
      <c r="K759" s="15"/>
    </row>
    <row r="760" spans="2:11" ht="13.8">
      <c r="B760" s="9"/>
      <c r="C760" s="15"/>
      <c r="D760" s="15"/>
      <c r="E760" s="15"/>
      <c r="F760" s="15"/>
      <c r="G760" s="15"/>
      <c r="H760" s="15"/>
      <c r="I760" s="15"/>
      <c r="J760" s="15"/>
      <c r="K760" s="15"/>
    </row>
    <row r="761" spans="2:11" ht="13.8">
      <c r="B761" s="9"/>
      <c r="C761" s="15"/>
      <c r="D761" s="15"/>
      <c r="E761" s="15"/>
      <c r="F761" s="15"/>
      <c r="G761" s="15"/>
      <c r="H761" s="15"/>
      <c r="I761" s="15"/>
      <c r="J761" s="15"/>
      <c r="K761" s="15"/>
    </row>
    <row r="762" spans="2:11" ht="13.8">
      <c r="B762" s="9"/>
      <c r="C762" s="15"/>
      <c r="D762" s="15"/>
      <c r="E762" s="15"/>
      <c r="F762" s="15"/>
      <c r="G762" s="15"/>
      <c r="H762" s="15"/>
      <c r="I762" s="15"/>
      <c r="J762" s="15"/>
      <c r="K762" s="15"/>
    </row>
    <row r="763" spans="2:11" ht="13.8">
      <c r="B763" s="9"/>
      <c r="C763" s="15"/>
      <c r="D763" s="15"/>
      <c r="E763" s="15"/>
      <c r="F763" s="15"/>
      <c r="G763" s="15"/>
      <c r="H763" s="15"/>
      <c r="I763" s="15"/>
      <c r="J763" s="15"/>
      <c r="K763" s="15"/>
    </row>
    <row r="764" spans="2:11" ht="13.8">
      <c r="B764" s="9"/>
      <c r="C764" s="15"/>
      <c r="D764" s="15"/>
      <c r="E764" s="15"/>
      <c r="F764" s="15"/>
      <c r="G764" s="15"/>
      <c r="H764" s="15"/>
      <c r="I764" s="15"/>
      <c r="J764" s="15"/>
      <c r="K764" s="15"/>
    </row>
    <row r="765" spans="2:11" ht="13.8">
      <c r="B765" s="9"/>
      <c r="C765" s="15"/>
      <c r="D765" s="15"/>
      <c r="E765" s="15"/>
      <c r="F765" s="15"/>
      <c r="G765" s="15"/>
      <c r="H765" s="15"/>
      <c r="I765" s="15"/>
      <c r="J765" s="15"/>
      <c r="K765" s="15"/>
    </row>
    <row r="766" spans="2:11" ht="13.8">
      <c r="B766" s="9"/>
      <c r="C766" s="15"/>
      <c r="D766" s="15"/>
      <c r="E766" s="15"/>
      <c r="F766" s="15"/>
      <c r="G766" s="15"/>
      <c r="H766" s="15"/>
      <c r="I766" s="15"/>
      <c r="J766" s="15"/>
      <c r="K766" s="15"/>
    </row>
    <row r="767" spans="2:11" ht="13.8">
      <c r="B767" s="9"/>
      <c r="C767" s="15"/>
      <c r="D767" s="15"/>
      <c r="E767" s="15"/>
      <c r="F767" s="15"/>
      <c r="G767" s="15"/>
      <c r="H767" s="15"/>
      <c r="I767" s="15"/>
      <c r="J767" s="15"/>
      <c r="K767" s="15"/>
    </row>
  </sheetData>
  <mergeCells count="40">
    <mergeCell ref="B1:K1"/>
    <mergeCell ref="B3:K5"/>
    <mergeCell ref="B32:K32"/>
    <mergeCell ref="B34:K36"/>
    <mergeCell ref="B205:J205"/>
    <mergeCell ref="B92:K92"/>
    <mergeCell ref="B94:K97"/>
    <mergeCell ref="B61:K61"/>
    <mergeCell ref="B63:K64"/>
    <mergeCell ref="B735:J735"/>
    <mergeCell ref="B535:J535"/>
    <mergeCell ref="B537:J539"/>
    <mergeCell ref="B584:J584"/>
    <mergeCell ref="B586:J587"/>
    <mergeCell ref="B621:J621"/>
    <mergeCell ref="B623:J624"/>
    <mergeCell ref="B659:J659"/>
    <mergeCell ref="B661:J662"/>
    <mergeCell ref="B696:J696"/>
    <mergeCell ref="B698:J699"/>
    <mergeCell ref="B733:J733"/>
    <mergeCell ref="B244:J244"/>
    <mergeCell ref="B122:K122"/>
    <mergeCell ref="B124:K125"/>
    <mergeCell ref="B153:K153"/>
    <mergeCell ref="B155:K156"/>
    <mergeCell ref="B207:J208"/>
    <mergeCell ref="B242:J242"/>
    <mergeCell ref="B497:J500"/>
    <mergeCell ref="B495:J495"/>
    <mergeCell ref="B284:J285"/>
    <mergeCell ref="B320:J320"/>
    <mergeCell ref="B322:J323"/>
    <mergeCell ref="B282:J282"/>
    <mergeCell ref="B416:J418"/>
    <mergeCell ref="B450:J450"/>
    <mergeCell ref="B452:J455"/>
    <mergeCell ref="B368:J368"/>
    <mergeCell ref="B370:J371"/>
    <mergeCell ref="B414:J414"/>
  </mergeCells>
  <pageMargins left="0" right="0" top="0.5" bottom="0.25" header="0" footer="0"/>
  <pageSetup scale="92" orientation="landscape" r:id="rId1"/>
  <rowBreaks count="19" manualBreakCount="19">
    <brk id="31" max="10" man="1"/>
    <brk id="60" max="10" man="1"/>
    <brk id="91" max="10" man="1"/>
    <brk id="121" max="10" man="1"/>
    <brk id="152" max="10" man="1"/>
    <brk id="203" max="16383" man="1"/>
    <brk id="241" max="16383" man="1"/>
    <brk id="280" max="16383" man="1"/>
    <brk id="318" max="16383" man="1"/>
    <brk id="366" max="16383" man="1"/>
    <brk id="412" max="16383" man="1"/>
    <brk id="448" max="16383" man="1"/>
    <brk id="493" max="16383" man="1"/>
    <brk id="533" max="16383" man="1"/>
    <brk id="582" max="16383" man="1"/>
    <brk id="619" max="16383" man="1"/>
    <brk id="657" max="16383" man="1"/>
    <brk id="694" max="16383" man="1"/>
    <brk id="73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828"/>
  <sheetViews>
    <sheetView zoomScale="75" zoomScaleNormal="75" zoomScaleSheetLayoutView="100" workbookViewId="0">
      <selection activeCell="M2" sqref="M2"/>
    </sheetView>
  </sheetViews>
  <sheetFormatPr defaultColWidth="9.109375" defaultRowHeight="13.8"/>
  <cols>
    <col min="1" max="1" width="3.6640625" style="92" customWidth="1"/>
    <col min="2" max="2" width="33" style="92" customWidth="1"/>
    <col min="3" max="11" width="13.88671875" style="121" bestFit="1" customWidth="1"/>
    <col min="12" max="12" width="9.109375" style="92"/>
    <col min="13" max="13" width="27.88671875" style="92" customWidth="1"/>
    <col min="14" max="16384" width="9.109375" style="92"/>
  </cols>
  <sheetData>
    <row r="1" spans="1:13" ht="17.399999999999999">
      <c r="A1" s="1"/>
      <c r="B1" s="406" t="s">
        <v>619</v>
      </c>
      <c r="C1" s="406"/>
      <c r="D1" s="406"/>
      <c r="E1" s="406"/>
      <c r="F1" s="406"/>
      <c r="G1" s="406"/>
      <c r="H1" s="406"/>
      <c r="I1" s="406"/>
      <c r="J1" s="406"/>
      <c r="K1" s="406"/>
      <c r="M1" s="94" t="s">
        <v>621</v>
      </c>
    </row>
    <row r="2" spans="1:13" ht="7.5" customHeight="1">
      <c r="A2" s="1"/>
      <c r="B2" s="43"/>
      <c r="C2" s="2"/>
      <c r="D2" s="2"/>
      <c r="E2" s="2"/>
      <c r="F2" s="2"/>
      <c r="G2" s="2"/>
      <c r="H2" s="2"/>
      <c r="I2" s="2"/>
      <c r="J2" s="2"/>
      <c r="K2" s="2"/>
    </row>
    <row r="3" spans="1:13" ht="15" customHeight="1">
      <c r="A3" s="1"/>
      <c r="B3" s="408" t="s">
        <v>620</v>
      </c>
      <c r="C3" s="408"/>
      <c r="D3" s="408"/>
      <c r="E3" s="408"/>
      <c r="F3" s="408"/>
      <c r="G3" s="408"/>
      <c r="H3" s="408"/>
      <c r="I3" s="408"/>
      <c r="J3" s="408"/>
      <c r="K3" s="408"/>
    </row>
    <row r="4" spans="1:13">
      <c r="A4" s="1"/>
      <c r="B4" s="408"/>
      <c r="C4" s="408"/>
      <c r="D4" s="408"/>
      <c r="E4" s="408"/>
      <c r="F4" s="408"/>
      <c r="G4" s="408"/>
      <c r="H4" s="408"/>
      <c r="I4" s="408"/>
      <c r="J4" s="408"/>
      <c r="K4" s="408"/>
    </row>
    <row r="5" spans="1:13" ht="7.5" customHeight="1">
      <c r="A5" s="1"/>
      <c r="B5" s="19"/>
      <c r="C5" s="16"/>
      <c r="D5" s="16"/>
      <c r="E5" s="16"/>
      <c r="F5" s="16"/>
      <c r="G5" s="16"/>
      <c r="H5" s="2"/>
      <c r="I5" s="2"/>
      <c r="J5" s="2"/>
      <c r="K5" s="2"/>
    </row>
    <row r="6" spans="1:13">
      <c r="A6" s="1"/>
      <c r="B6" s="4"/>
      <c r="C6" s="43"/>
      <c r="D6" s="156"/>
      <c r="E6" s="43" t="s">
        <v>879</v>
      </c>
      <c r="F6" s="156"/>
      <c r="G6" s="43" t="s">
        <v>880</v>
      </c>
      <c r="H6" s="156"/>
      <c r="I6" s="156"/>
      <c r="J6" s="156"/>
      <c r="K6" s="156"/>
    </row>
    <row r="7" spans="1:13">
      <c r="A7" s="1"/>
      <c r="B7" s="43"/>
      <c r="C7" s="43" t="s">
        <v>774</v>
      </c>
      <c r="D7" s="43" t="s">
        <v>848</v>
      </c>
      <c r="E7" s="43" t="s">
        <v>621</v>
      </c>
      <c r="F7" s="43" t="s">
        <v>879</v>
      </c>
      <c r="G7" s="157" t="str">
        <f>'Fund Cover Sheets'!$M$1</f>
        <v>Adopted</v>
      </c>
      <c r="H7" s="43" t="s">
        <v>881</v>
      </c>
      <c r="I7" s="43" t="s">
        <v>882</v>
      </c>
      <c r="J7" s="43" t="s">
        <v>883</v>
      </c>
      <c r="K7" s="43" t="s">
        <v>884</v>
      </c>
    </row>
    <row r="8" spans="1:13" ht="14.4" thickBot="1">
      <c r="A8" s="1"/>
      <c r="B8" s="44"/>
      <c r="C8" s="45" t="s">
        <v>1</v>
      </c>
      <c r="D8" s="45" t="s">
        <v>1</v>
      </c>
      <c r="E8" s="45" t="s">
        <v>590</v>
      </c>
      <c r="F8" s="45" t="s">
        <v>19</v>
      </c>
      <c r="G8" s="45" t="s">
        <v>590</v>
      </c>
      <c r="H8" s="45" t="s">
        <v>19</v>
      </c>
      <c r="I8" s="45" t="s">
        <v>19</v>
      </c>
      <c r="J8" s="45" t="s">
        <v>19</v>
      </c>
      <c r="K8" s="45" t="s">
        <v>19</v>
      </c>
    </row>
    <row r="9" spans="1:13">
      <c r="A9" s="1"/>
      <c r="B9" s="1"/>
      <c r="C9" s="52"/>
      <c r="D9" s="2"/>
      <c r="E9" s="2"/>
      <c r="F9" s="2"/>
      <c r="G9" s="2"/>
      <c r="H9" s="2"/>
      <c r="I9" s="2"/>
      <c r="J9" s="2"/>
      <c r="K9" s="2"/>
    </row>
    <row r="10" spans="1:13">
      <c r="A10" s="1"/>
      <c r="B10" s="82" t="s">
        <v>622</v>
      </c>
      <c r="C10" s="2"/>
      <c r="D10" s="2"/>
      <c r="E10" s="2"/>
      <c r="F10" s="2"/>
      <c r="G10" s="2"/>
      <c r="H10" s="2"/>
      <c r="I10" s="2"/>
      <c r="J10" s="2"/>
      <c r="K10" s="2"/>
    </row>
    <row r="11" spans="1:13" ht="20.100000000000001" customHeight="1">
      <c r="A11" s="1"/>
      <c r="B11" s="137" t="s">
        <v>623</v>
      </c>
      <c r="C11" s="2">
        <f>SUM('Budget Detail FY 2018-25'!L9:L25)</f>
        <v>10962693</v>
      </c>
      <c r="D11" s="2">
        <f>SUM('Budget Detail FY 2018-25'!M9:M25)</f>
        <v>11232397</v>
      </c>
      <c r="E11" s="2">
        <f>SUM('Budget Detail FY 2018-25'!N9:N25)</f>
        <v>11388715</v>
      </c>
      <c r="F11" s="2">
        <f>SUM('Budget Detail FY 2018-25'!O9:O25)</f>
        <v>11424909</v>
      </c>
      <c r="G11" s="2">
        <f>SUM('Budget Detail FY 2018-25'!P9:P25)</f>
        <v>11640828</v>
      </c>
      <c r="H11" s="2">
        <f>SUM('Budget Detail FY 2018-25'!Q9:Q25)</f>
        <v>11835084</v>
      </c>
      <c r="I11" s="2">
        <f>SUM('Budget Detail FY 2018-25'!R9:R25)</f>
        <v>12027100</v>
      </c>
      <c r="J11" s="2">
        <f>SUM('Budget Detail FY 2018-25'!S9:S25)</f>
        <v>12221913</v>
      </c>
      <c r="K11" s="2">
        <f>SUM('Budget Detail FY 2018-25'!T9:T25)</f>
        <v>12419563</v>
      </c>
      <c r="M11" s="137"/>
    </row>
    <row r="12" spans="1:13" ht="20.100000000000001" customHeight="1">
      <c r="A12" s="1"/>
      <c r="B12" s="137" t="s">
        <v>624</v>
      </c>
      <c r="C12" s="2">
        <f>SUM('Budget Detail FY 2018-25'!L26:L34)</f>
        <v>2296435</v>
      </c>
      <c r="D12" s="2">
        <f>SUM('Budget Detail FY 2018-25'!M26:M34)</f>
        <v>2725393</v>
      </c>
      <c r="E12" s="2">
        <f>SUM('Budget Detail FY 2018-25'!N26:N34)</f>
        <v>2703232</v>
      </c>
      <c r="F12" s="2">
        <f>SUM('Budget Detail FY 2018-25'!O26:O34)</f>
        <v>2873570</v>
      </c>
      <c r="G12" s="2">
        <f>SUM('Budget Detail FY 2018-25'!P26:P34)</f>
        <v>2770234</v>
      </c>
      <c r="H12" s="2">
        <f>SUM('Budget Detail FY 2018-25'!Q26:Q34)</f>
        <v>3003526</v>
      </c>
      <c r="I12" s="2">
        <f>SUM('Budget Detail FY 2018-25'!R26:R34)</f>
        <v>3071979</v>
      </c>
      <c r="J12" s="2">
        <f>SUM('Budget Detail FY 2018-25'!S26:S34)</f>
        <v>3140262</v>
      </c>
      <c r="K12" s="2">
        <f>SUM('Budget Detail FY 2018-25'!T26:T34)</f>
        <v>3211114</v>
      </c>
      <c r="M12" s="137"/>
    </row>
    <row r="13" spans="1:13" ht="20.100000000000001" customHeight="1">
      <c r="A13" s="1"/>
      <c r="B13" s="138" t="s">
        <v>625</v>
      </c>
      <c r="C13" s="2">
        <f>SUM('Budget Detail FY 2018-25'!L35:L37)</f>
        <v>364499</v>
      </c>
      <c r="D13" s="2">
        <f>SUM('Budget Detail FY 2018-25'!M35:M37)</f>
        <v>552416</v>
      </c>
      <c r="E13" s="2">
        <f>SUM('Budget Detail FY 2018-25'!N35:N37)</f>
        <v>413500</v>
      </c>
      <c r="F13" s="2">
        <f>SUM('Budget Detail FY 2018-25'!O35:O37)</f>
        <v>500000</v>
      </c>
      <c r="G13" s="2">
        <f>SUM('Budget Detail FY 2018-25'!P35:P37)</f>
        <v>474500</v>
      </c>
      <c r="H13" s="2">
        <f>SUM('Budget Detail FY 2018-25'!Q35:Q37)</f>
        <v>424500</v>
      </c>
      <c r="I13" s="2">
        <f>SUM('Budget Detail FY 2018-25'!R35:R37)</f>
        <v>424500</v>
      </c>
      <c r="J13" s="2">
        <f>SUM('Budget Detail FY 2018-25'!S35:S37)</f>
        <v>424500</v>
      </c>
      <c r="K13" s="2">
        <f>SUM('Budget Detail FY 2018-25'!T35:T37)</f>
        <v>424500</v>
      </c>
      <c r="M13" s="138"/>
    </row>
    <row r="14" spans="1:13" ht="20.100000000000001" customHeight="1">
      <c r="A14" s="1"/>
      <c r="B14" s="138" t="s">
        <v>626</v>
      </c>
      <c r="C14" s="2">
        <f>SUM('Budget Detail FY 2018-25'!L38:L41)</f>
        <v>123617</v>
      </c>
      <c r="D14" s="2">
        <f>SUM('Budget Detail FY 2018-25'!M38:M41)</f>
        <v>100726</v>
      </c>
      <c r="E14" s="2">
        <f>SUM('Budget Detail FY 2018-25'!N38:N41)</f>
        <v>125400</v>
      </c>
      <c r="F14" s="2">
        <f>SUM('Budget Detail FY 2018-25'!O38:O41)</f>
        <v>80250</v>
      </c>
      <c r="G14" s="2">
        <f>SUM('Budget Detail FY 2018-25'!P38:P41)</f>
        <v>113000</v>
      </c>
      <c r="H14" s="2">
        <f>SUM('Budget Detail FY 2018-25'!Q38:Q41)</f>
        <v>113000</v>
      </c>
      <c r="I14" s="2">
        <f>SUM('Budget Detail FY 2018-25'!R38:R41)</f>
        <v>113000</v>
      </c>
      <c r="J14" s="2">
        <f>SUM('Budget Detail FY 2018-25'!S38:S41)</f>
        <v>113000</v>
      </c>
      <c r="K14" s="2">
        <f>SUM('Budget Detail FY 2018-25'!T38:T41)</f>
        <v>113000</v>
      </c>
      <c r="M14" s="138"/>
    </row>
    <row r="15" spans="1:13" ht="20.100000000000001" customHeight="1">
      <c r="A15" s="1"/>
      <c r="B15" s="138" t="s">
        <v>627</v>
      </c>
      <c r="C15" s="2">
        <f>SUM('Budget Detail FY 2018-25'!L42:L46)</f>
        <v>1508994</v>
      </c>
      <c r="D15" s="2">
        <f>SUM('Budget Detail FY 2018-25'!M42:M46)</f>
        <v>1598662</v>
      </c>
      <c r="E15" s="2">
        <f>SUM('Budget Detail FY 2018-25'!N42:N46)</f>
        <v>1616211</v>
      </c>
      <c r="F15" s="2">
        <f>SUM('Budget Detail FY 2018-25'!O42:O46)</f>
        <v>1664939</v>
      </c>
      <c r="G15" s="2">
        <f>SUM('Budget Detail FY 2018-25'!P42:P46)</f>
        <v>1702046</v>
      </c>
      <c r="H15" s="2">
        <f>SUM('Budget Detail FY 2018-25'!Q42:Q46)</f>
        <v>1740904</v>
      </c>
      <c r="I15" s="2">
        <f>SUM('Budget Detail FY 2018-25'!R42:R46)</f>
        <v>1787418</v>
      </c>
      <c r="J15" s="2">
        <f>SUM('Budget Detail FY 2018-25'!S42:S46)</f>
        <v>1835326</v>
      </c>
      <c r="K15" s="2">
        <f>SUM('Budget Detail FY 2018-25'!T42:T46)</f>
        <v>1884671</v>
      </c>
      <c r="M15" s="138"/>
    </row>
    <row r="16" spans="1:13" ht="20.100000000000001" customHeight="1">
      <c r="A16" s="1"/>
      <c r="B16" s="138" t="s">
        <v>628</v>
      </c>
      <c r="C16" s="2">
        <f>'Budget Detail FY 2018-25'!L47+'Budget Detail FY 2018-25'!L48</f>
        <v>49018</v>
      </c>
      <c r="D16" s="2">
        <f>'Budget Detail FY 2018-25'!M47+'Budget Detail FY 2018-25'!M48</f>
        <v>90321</v>
      </c>
      <c r="E16" s="2">
        <f>'Budget Detail FY 2018-25'!N47+'Budget Detail FY 2018-25'!N48</f>
        <v>80000</v>
      </c>
      <c r="F16" s="2">
        <f>'Budget Detail FY 2018-25'!O47+'Budget Detail FY 2018-25'!O48</f>
        <v>159952</v>
      </c>
      <c r="G16" s="2">
        <f>'Budget Detail FY 2018-25'!P47+'Budget Detail FY 2018-25'!P48</f>
        <v>89878</v>
      </c>
      <c r="H16" s="2">
        <f>'Budget Detail FY 2018-25'!Q47+'Budget Detail FY 2018-25'!Q48</f>
        <v>81226</v>
      </c>
      <c r="I16" s="2">
        <f>'Budget Detail FY 2018-25'!R47+'Budget Detail FY 2018-25'!R48</f>
        <v>80030</v>
      </c>
      <c r="J16" s="2">
        <f>'Budget Detail FY 2018-25'!S47+'Budget Detail FY 2018-25'!S48</f>
        <v>63512</v>
      </c>
      <c r="K16" s="2">
        <f>'Budget Detail FY 2018-25'!T47+'Budget Detail FY 2018-25'!T48</f>
        <v>42701</v>
      </c>
      <c r="M16" s="138"/>
    </row>
    <row r="17" spans="1:13" ht="20.100000000000001" customHeight="1">
      <c r="A17" s="1"/>
      <c r="B17" s="138" t="s">
        <v>629</v>
      </c>
      <c r="C17" s="2">
        <f>SUM('Budget Detail FY 2018-25'!L49:L52)</f>
        <v>85579</v>
      </c>
      <c r="D17" s="2">
        <f>SUM('Budget Detail FY 2018-25'!M49:M52)</f>
        <v>66824</v>
      </c>
      <c r="E17" s="2">
        <f>SUM('Budget Detail FY 2018-25'!N49:N52)</f>
        <v>75000</v>
      </c>
      <c r="F17" s="2">
        <f>SUM('Budget Detail FY 2018-25'!O49:O52)</f>
        <v>85035</v>
      </c>
      <c r="G17" s="2">
        <f>SUM('Budget Detail FY 2018-25'!P49:P52)</f>
        <v>88000</v>
      </c>
      <c r="H17" s="2">
        <f>SUM('Budget Detail FY 2018-25'!Q49:Q52)</f>
        <v>52000</v>
      </c>
      <c r="I17" s="2">
        <f>SUM('Budget Detail FY 2018-25'!R49:R52)</f>
        <v>52000</v>
      </c>
      <c r="J17" s="2">
        <f>SUM('Budget Detail FY 2018-25'!S49:S52)</f>
        <v>52000</v>
      </c>
      <c r="K17" s="2">
        <f>SUM('Budget Detail FY 2018-25'!T49:T52)</f>
        <v>52000</v>
      </c>
    </row>
    <row r="18" spans="1:13" ht="20.100000000000001" customHeight="1">
      <c r="A18" s="1"/>
      <c r="B18" s="138" t="s">
        <v>630</v>
      </c>
      <c r="C18" s="2">
        <f>SUM('Budget Detail FY 2018-25'!L53:L54)</f>
        <v>19243</v>
      </c>
      <c r="D18" s="2">
        <f>SUM('Budget Detail FY 2018-25'!M53:M54)</f>
        <v>25667</v>
      </c>
      <c r="E18" s="2">
        <f>SUM('Budget Detail FY 2018-25'!N53:N54)</f>
        <v>20000</v>
      </c>
      <c r="F18" s="2">
        <f>SUM('Budget Detail FY 2018-25'!O53:O54)</f>
        <v>21200</v>
      </c>
      <c r="G18" s="2">
        <f>SUM('Budget Detail FY 2018-25'!P53:P54)</f>
        <v>20000</v>
      </c>
      <c r="H18" s="2">
        <f>SUM('Budget Detail FY 2018-25'!Q53:Q54)</f>
        <v>20000</v>
      </c>
      <c r="I18" s="2">
        <f>SUM('Budget Detail FY 2018-25'!R53:R54)</f>
        <v>20000</v>
      </c>
      <c r="J18" s="2">
        <f>SUM('Budget Detail FY 2018-25'!S53:S54)</f>
        <v>20000</v>
      </c>
      <c r="K18" s="2">
        <f>SUM('Budget Detail FY 2018-25'!T53:T54)</f>
        <v>20000</v>
      </c>
      <c r="M18" s="138"/>
    </row>
    <row r="19" spans="1:13" ht="20.100000000000001" customHeight="1">
      <c r="A19" s="1"/>
      <c r="B19" s="138" t="s">
        <v>631</v>
      </c>
      <c r="C19" s="2">
        <f>SUM('Budget Detail FY 2018-25'!L55:L55)</f>
        <v>92125</v>
      </c>
      <c r="D19" s="2">
        <f>SUM('Budget Detail FY 2018-25'!M55:M55)</f>
        <v>29917</v>
      </c>
      <c r="E19" s="2">
        <f>SUM('Budget Detail FY 2018-25'!N55:N55)</f>
        <v>47180</v>
      </c>
      <c r="F19" s="2">
        <f>SUM('Budget Detail FY 2018-25'!O55:O55)</f>
        <v>35000</v>
      </c>
      <c r="G19" s="2">
        <f>SUM('Budget Detail FY 2018-25'!P55:P55)</f>
        <v>35000</v>
      </c>
      <c r="H19" s="2">
        <f>SUM('Budget Detail FY 2018-25'!Q55:Q55)</f>
        <v>35000</v>
      </c>
      <c r="I19" s="2">
        <f>SUM('Budget Detail FY 2018-25'!R55:R55)</f>
        <v>35000</v>
      </c>
      <c r="J19" s="2">
        <f>SUM('Budget Detail FY 2018-25'!S55:S55)</f>
        <v>35000</v>
      </c>
      <c r="K19" s="2">
        <f>SUM('Budget Detail FY 2018-25'!T55:T55)</f>
        <v>35000</v>
      </c>
      <c r="M19" s="138"/>
    </row>
    <row r="20" spans="1:13" ht="20.100000000000001" customHeight="1" thickBot="1">
      <c r="A20" s="1"/>
      <c r="B20" s="81" t="s">
        <v>632</v>
      </c>
      <c r="C20" s="79">
        <f>SUM(C11:C19)</f>
        <v>15502203</v>
      </c>
      <c r="D20" s="79">
        <f t="shared" ref="D20:J20" si="0">SUM(D11:D19)</f>
        <v>16422323</v>
      </c>
      <c r="E20" s="79">
        <f t="shared" si="0"/>
        <v>16469238</v>
      </c>
      <c r="F20" s="79">
        <f t="shared" si="0"/>
        <v>16844855</v>
      </c>
      <c r="G20" s="79">
        <f>SUM(G11:G19)</f>
        <v>16933486</v>
      </c>
      <c r="H20" s="79">
        <f t="shared" si="0"/>
        <v>17305240</v>
      </c>
      <c r="I20" s="79">
        <f t="shared" si="0"/>
        <v>17611027</v>
      </c>
      <c r="J20" s="79">
        <f t="shared" si="0"/>
        <v>17905513</v>
      </c>
      <c r="K20" s="79">
        <f>SUM(K11:K19)</f>
        <v>18202549</v>
      </c>
    </row>
    <row r="21" spans="1:13">
      <c r="A21" s="1"/>
      <c r="B21" s="82" t="s">
        <v>445</v>
      </c>
      <c r="C21" s="2"/>
      <c r="D21" s="92"/>
      <c r="E21" s="92"/>
      <c r="F21" s="92"/>
      <c r="G21" s="92"/>
      <c r="H21" s="92"/>
      <c r="I21" s="92"/>
      <c r="J21" s="92"/>
      <c r="K21" s="92"/>
    </row>
    <row r="22" spans="1:13" ht="20.100000000000001" customHeight="1">
      <c r="A22" s="1"/>
      <c r="B22" s="138" t="s">
        <v>633</v>
      </c>
      <c r="C22" s="2">
        <f>'Gen Fd Cover Sheets'!C12+'Gen Fd Cover Sheets'!C43+'Gen Fd Cover Sheets'!C71+'Gen Fd Cover Sheets'!C104+'Gen Fd Cover Sheets'!C132+'Gen Fd Cover Sheets'!C163</f>
        <v>4522164</v>
      </c>
      <c r="D22" s="2">
        <f>'Gen Fd Cover Sheets'!D12+'Gen Fd Cover Sheets'!D43+'Gen Fd Cover Sheets'!D71+'Gen Fd Cover Sheets'!D104+'Gen Fd Cover Sheets'!D132+'Gen Fd Cover Sheets'!D163</f>
        <v>4726744</v>
      </c>
      <c r="E22" s="2">
        <f>'Gen Fd Cover Sheets'!E12+'Gen Fd Cover Sheets'!E43+'Gen Fd Cover Sheets'!E71+'Gen Fd Cover Sheets'!E104+'Gen Fd Cover Sheets'!E132+'Gen Fd Cover Sheets'!E163</f>
        <v>5206755</v>
      </c>
      <c r="F22" s="2">
        <f>'Gen Fd Cover Sheets'!F12+'Gen Fd Cover Sheets'!F43+'Gen Fd Cover Sheets'!F71+'Gen Fd Cover Sheets'!F104+'Gen Fd Cover Sheets'!F132+'Gen Fd Cover Sheets'!F163</f>
        <v>5255703</v>
      </c>
      <c r="G22" s="2">
        <f>'Gen Fd Cover Sheets'!G12+'Gen Fd Cover Sheets'!G43+'Gen Fd Cover Sheets'!G71+'Gen Fd Cover Sheets'!G104+'Gen Fd Cover Sheets'!G132+'Gen Fd Cover Sheets'!G163</f>
        <v>5457149</v>
      </c>
      <c r="H22" s="2">
        <f>'Gen Fd Cover Sheets'!H12+'Gen Fd Cover Sheets'!H43+'Gen Fd Cover Sheets'!H71+'Gen Fd Cover Sheets'!H104+'Gen Fd Cover Sheets'!H132+'Gen Fd Cover Sheets'!H163</f>
        <v>5730958</v>
      </c>
      <c r="I22" s="2">
        <f>'Gen Fd Cover Sheets'!I12+'Gen Fd Cover Sheets'!I43+'Gen Fd Cover Sheets'!I71+'Gen Fd Cover Sheets'!I104+'Gen Fd Cover Sheets'!I132+'Gen Fd Cover Sheets'!I163</f>
        <v>5893722</v>
      </c>
      <c r="J22" s="2">
        <f>'Gen Fd Cover Sheets'!J12+'Gen Fd Cover Sheets'!J43+'Gen Fd Cover Sheets'!J71+'Gen Fd Cover Sheets'!J104+'Gen Fd Cover Sheets'!J132+'Gen Fd Cover Sheets'!J163</f>
        <v>6091669</v>
      </c>
      <c r="K22" s="2">
        <f>'Gen Fd Cover Sheets'!K12+'Gen Fd Cover Sheets'!K43+'Gen Fd Cover Sheets'!K71+'Gen Fd Cover Sheets'!K104+'Gen Fd Cover Sheets'!K132+'Gen Fd Cover Sheets'!K163</f>
        <v>6264344</v>
      </c>
      <c r="M22" s="138"/>
    </row>
    <row r="23" spans="1:13" ht="20.100000000000001" customHeight="1">
      <c r="A23" s="1"/>
      <c r="B23" s="138" t="s">
        <v>634</v>
      </c>
      <c r="C23" s="2">
        <f>'Gen Fd Cover Sheets'!C13+'Gen Fd Cover Sheets'!C44+'Gen Fd Cover Sheets'!C72+'Gen Fd Cover Sheets'!C105+'Gen Fd Cover Sheets'!C133+'Gen Fd Cover Sheets'!C164</f>
        <v>2905833</v>
      </c>
      <c r="D23" s="2">
        <f>'Gen Fd Cover Sheets'!D13+'Gen Fd Cover Sheets'!D44+'Gen Fd Cover Sheets'!D72+'Gen Fd Cover Sheets'!D105+'Gen Fd Cover Sheets'!D133+'Gen Fd Cover Sheets'!D164</f>
        <v>2901328</v>
      </c>
      <c r="E23" s="2">
        <f>'Gen Fd Cover Sheets'!E13+'Gen Fd Cover Sheets'!E44+'Gen Fd Cover Sheets'!E72+'Gen Fd Cover Sheets'!E105+'Gen Fd Cover Sheets'!E133+'Gen Fd Cover Sheets'!E164</f>
        <v>3273617</v>
      </c>
      <c r="F23" s="2">
        <f>'Gen Fd Cover Sheets'!F13+'Gen Fd Cover Sheets'!F44+'Gen Fd Cover Sheets'!F72+'Gen Fd Cover Sheets'!F105+'Gen Fd Cover Sheets'!F133+'Gen Fd Cover Sheets'!F164</f>
        <v>3156402</v>
      </c>
      <c r="G23" s="2">
        <f>'Gen Fd Cover Sheets'!G13+'Gen Fd Cover Sheets'!G44+'Gen Fd Cover Sheets'!G72+'Gen Fd Cover Sheets'!G105+'Gen Fd Cover Sheets'!G133+'Gen Fd Cover Sheets'!G164</f>
        <v>3385413</v>
      </c>
      <c r="H23" s="2">
        <f>'Gen Fd Cover Sheets'!H13+'Gen Fd Cover Sheets'!H44+'Gen Fd Cover Sheets'!H72+'Gen Fd Cover Sheets'!H105+'Gen Fd Cover Sheets'!H133+'Gen Fd Cover Sheets'!H164</f>
        <v>3598067</v>
      </c>
      <c r="I23" s="2">
        <f>'Gen Fd Cover Sheets'!I13+'Gen Fd Cover Sheets'!I44+'Gen Fd Cover Sheets'!I72+'Gen Fd Cover Sheets'!I105+'Gen Fd Cover Sheets'!I133+'Gen Fd Cover Sheets'!I164</f>
        <v>3770418</v>
      </c>
      <c r="J23" s="2">
        <f>'Gen Fd Cover Sheets'!J13+'Gen Fd Cover Sheets'!J44+'Gen Fd Cover Sheets'!J72+'Gen Fd Cover Sheets'!J105+'Gen Fd Cover Sheets'!J133+'Gen Fd Cover Sheets'!J164</f>
        <v>3956618</v>
      </c>
      <c r="K23" s="2">
        <f>'Gen Fd Cover Sheets'!K13+'Gen Fd Cover Sheets'!K44+'Gen Fd Cover Sheets'!K72+'Gen Fd Cover Sheets'!K105+'Gen Fd Cover Sheets'!K133+'Gen Fd Cover Sheets'!K164</f>
        <v>4147617</v>
      </c>
      <c r="M23" s="138"/>
    </row>
    <row r="24" spans="1:13" ht="20.100000000000001" customHeight="1">
      <c r="A24" s="1"/>
      <c r="B24" s="138" t="s">
        <v>635</v>
      </c>
      <c r="C24" s="2">
        <f>'Gen Fd Cover Sheets'!C14+'Gen Fd Cover Sheets'!C45+'Gen Fd Cover Sheets'!C73+'Gen Fd Cover Sheets'!C106+'Gen Fd Cover Sheets'!C134+'Gen Fd Cover Sheets'!C165</f>
        <v>4780199</v>
      </c>
      <c r="D24" s="2">
        <f>'Gen Fd Cover Sheets'!D14+'Gen Fd Cover Sheets'!D45+'Gen Fd Cover Sheets'!D73+'Gen Fd Cover Sheets'!D106+'Gen Fd Cover Sheets'!D134+'Gen Fd Cover Sheets'!D165</f>
        <v>5038155</v>
      </c>
      <c r="E24" s="2">
        <f>'Gen Fd Cover Sheets'!E14+'Gen Fd Cover Sheets'!E45+'Gen Fd Cover Sheets'!E73+'Gen Fd Cover Sheets'!E106+'Gen Fd Cover Sheets'!E134+'Gen Fd Cover Sheets'!E165</f>
        <v>5270379</v>
      </c>
      <c r="F24" s="2">
        <f>'Gen Fd Cover Sheets'!F14+'Gen Fd Cover Sheets'!F45+'Gen Fd Cover Sheets'!F73+'Gen Fd Cover Sheets'!F106+'Gen Fd Cover Sheets'!F134+'Gen Fd Cover Sheets'!F165</f>
        <v>5093110</v>
      </c>
      <c r="G24" s="2">
        <f>'Gen Fd Cover Sheets'!G14+'Gen Fd Cover Sheets'!G45+'Gen Fd Cover Sheets'!G73+'Gen Fd Cover Sheets'!G106+'Gen Fd Cover Sheets'!G134+'Gen Fd Cover Sheets'!G165</f>
        <v>5604652</v>
      </c>
      <c r="H24" s="2">
        <f>'Gen Fd Cover Sheets'!H14+'Gen Fd Cover Sheets'!H45+'Gen Fd Cover Sheets'!H73+'Gen Fd Cover Sheets'!H106+'Gen Fd Cover Sheets'!H134+'Gen Fd Cover Sheets'!H165</f>
        <v>5503468</v>
      </c>
      <c r="I24" s="2">
        <f>'Gen Fd Cover Sheets'!I14+'Gen Fd Cover Sheets'!I45+'Gen Fd Cover Sheets'!I73+'Gen Fd Cover Sheets'!I106+'Gen Fd Cover Sheets'!I134+'Gen Fd Cover Sheets'!I165</f>
        <v>5520997</v>
      </c>
      <c r="J24" s="2">
        <f>'Gen Fd Cover Sheets'!J14+'Gen Fd Cover Sheets'!J45+'Gen Fd Cover Sheets'!J73+'Gen Fd Cover Sheets'!J106+'Gen Fd Cover Sheets'!J134+'Gen Fd Cover Sheets'!J165</f>
        <v>5496606</v>
      </c>
      <c r="K24" s="2">
        <f>'Gen Fd Cover Sheets'!K14+'Gen Fd Cover Sheets'!K45+'Gen Fd Cover Sheets'!K73+'Gen Fd Cover Sheets'!K106+'Gen Fd Cover Sheets'!K134+'Gen Fd Cover Sheets'!K165</f>
        <v>5565951</v>
      </c>
      <c r="M24" s="138"/>
    </row>
    <row r="25" spans="1:13" ht="20.100000000000001" customHeight="1">
      <c r="A25" s="1"/>
      <c r="B25" s="138" t="s">
        <v>636</v>
      </c>
      <c r="C25" s="2">
        <f>'Gen Fd Cover Sheets'!C15+'Gen Fd Cover Sheets'!C46+'Gen Fd Cover Sheets'!C74+'Gen Fd Cover Sheets'!C107+'Gen Fd Cover Sheets'!C135+'Gen Fd Cover Sheets'!C166</f>
        <v>231954</v>
      </c>
      <c r="D25" s="2">
        <f>'Gen Fd Cover Sheets'!D15+'Gen Fd Cover Sheets'!D46+'Gen Fd Cover Sheets'!D74+'Gen Fd Cover Sheets'!D107+'Gen Fd Cover Sheets'!D135+'Gen Fd Cover Sheets'!D166</f>
        <v>332370</v>
      </c>
      <c r="E25" s="2">
        <f>'Gen Fd Cover Sheets'!E15+'Gen Fd Cover Sheets'!E46+'Gen Fd Cover Sheets'!E74+'Gen Fd Cover Sheets'!E107+'Gen Fd Cover Sheets'!E135+'Gen Fd Cover Sheets'!E166</f>
        <v>452498</v>
      </c>
      <c r="F25" s="2">
        <f>'Gen Fd Cover Sheets'!F15+'Gen Fd Cover Sheets'!F46+'Gen Fd Cover Sheets'!F74+'Gen Fd Cover Sheets'!F107+'Gen Fd Cover Sheets'!F135+'Gen Fd Cover Sheets'!F166</f>
        <v>370563</v>
      </c>
      <c r="G25" s="2">
        <f>'Gen Fd Cover Sheets'!G15+'Gen Fd Cover Sheets'!G46+'Gen Fd Cover Sheets'!G74+'Gen Fd Cover Sheets'!G107+'Gen Fd Cover Sheets'!G135+'Gen Fd Cover Sheets'!G166</f>
        <v>285581</v>
      </c>
      <c r="H25" s="2">
        <f>'Gen Fd Cover Sheets'!H15+'Gen Fd Cover Sheets'!H46+'Gen Fd Cover Sheets'!H74+'Gen Fd Cover Sheets'!H107+'Gen Fd Cover Sheets'!H135+'Gen Fd Cover Sheets'!H166</f>
        <v>270662</v>
      </c>
      <c r="I25" s="2">
        <f>'Gen Fd Cover Sheets'!I15+'Gen Fd Cover Sheets'!I46+'Gen Fd Cover Sheets'!I74+'Gen Fd Cover Sheets'!I107+'Gen Fd Cover Sheets'!I135+'Gen Fd Cover Sheets'!I166</f>
        <v>274460</v>
      </c>
      <c r="J25" s="2">
        <f>'Gen Fd Cover Sheets'!J15+'Gen Fd Cover Sheets'!J46+'Gen Fd Cover Sheets'!J74+'Gen Fd Cover Sheets'!J107+'Gen Fd Cover Sheets'!J135+'Gen Fd Cover Sheets'!J166</f>
        <v>285153</v>
      </c>
      <c r="K25" s="2">
        <f>'Gen Fd Cover Sheets'!K15+'Gen Fd Cover Sheets'!K46+'Gen Fd Cover Sheets'!K74+'Gen Fd Cover Sheets'!K107+'Gen Fd Cover Sheets'!K135+'Gen Fd Cover Sheets'!K166</f>
        <v>288153</v>
      </c>
      <c r="M25" s="138"/>
    </row>
    <row r="26" spans="1:13" s="377" customFormat="1" ht="20.100000000000001" customHeight="1">
      <c r="A26" s="376"/>
      <c r="B26" s="138" t="s">
        <v>1356</v>
      </c>
      <c r="C26" s="2">
        <f>'Gen Fd Cover Sheets'!C167</f>
        <v>0</v>
      </c>
      <c r="D26" s="2">
        <f>'Gen Fd Cover Sheets'!D167</f>
        <v>0</v>
      </c>
      <c r="E26" s="2">
        <f>'Gen Fd Cover Sheets'!E167</f>
        <v>0</v>
      </c>
      <c r="F26" s="2">
        <f>'Gen Fd Cover Sheets'!F167</f>
        <v>0</v>
      </c>
      <c r="G26" s="2">
        <f>'Gen Fd Cover Sheets'!G167</f>
        <v>80000</v>
      </c>
      <c r="H26" s="2">
        <f>'Gen Fd Cover Sheets'!H167</f>
        <v>50000</v>
      </c>
      <c r="I26" s="2">
        <f>'Gen Fd Cover Sheets'!I167</f>
        <v>50000</v>
      </c>
      <c r="J26" s="2">
        <f>'Gen Fd Cover Sheets'!J167</f>
        <v>50000</v>
      </c>
      <c r="K26" s="2">
        <f>'Gen Fd Cover Sheets'!K167</f>
        <v>50000</v>
      </c>
      <c r="M26" s="138"/>
    </row>
    <row r="27" spans="1:13" ht="20.100000000000001" customHeight="1">
      <c r="A27" s="1"/>
      <c r="B27" s="138" t="s">
        <v>638</v>
      </c>
      <c r="C27" s="2">
        <f>'Gen Fd Cover Sheets'!C168</f>
        <v>2779764</v>
      </c>
      <c r="D27" s="2">
        <f>'Gen Fd Cover Sheets'!D168</f>
        <v>3040283</v>
      </c>
      <c r="E27" s="2">
        <f>'Gen Fd Cover Sheets'!E168</f>
        <v>2580400</v>
      </c>
      <c r="F27" s="2">
        <f>'Gen Fd Cover Sheets'!F168</f>
        <v>2561741</v>
      </c>
      <c r="G27" s="2">
        <f>'Gen Fd Cover Sheets'!G168</f>
        <v>2085837</v>
      </c>
      <c r="H27" s="2">
        <f>'Gen Fd Cover Sheets'!H168</f>
        <v>2837124</v>
      </c>
      <c r="I27" s="2">
        <f>'Gen Fd Cover Sheets'!I168</f>
        <v>3241807</v>
      </c>
      <c r="J27" s="2">
        <f>'Gen Fd Cover Sheets'!J168</f>
        <v>3117585</v>
      </c>
      <c r="K27" s="2">
        <f>'Gen Fd Cover Sheets'!K168</f>
        <v>3267070</v>
      </c>
      <c r="M27" s="138"/>
    </row>
    <row r="28" spans="1:13" ht="20.100000000000001" customHeight="1" thickBot="1">
      <c r="A28" s="1"/>
      <c r="B28" s="81" t="s">
        <v>639</v>
      </c>
      <c r="C28" s="79">
        <f t="shared" ref="C28:K28" si="1">SUM(C22:C27)</f>
        <v>15219914</v>
      </c>
      <c r="D28" s="79">
        <f t="shared" si="1"/>
        <v>16038880</v>
      </c>
      <c r="E28" s="79">
        <f t="shared" si="1"/>
        <v>16783649</v>
      </c>
      <c r="F28" s="79">
        <f t="shared" si="1"/>
        <v>16437519</v>
      </c>
      <c r="G28" s="79">
        <f t="shared" si="1"/>
        <v>16898632</v>
      </c>
      <c r="H28" s="79">
        <f t="shared" si="1"/>
        <v>17990279</v>
      </c>
      <c r="I28" s="79">
        <f t="shared" si="1"/>
        <v>18751404</v>
      </c>
      <c r="J28" s="79">
        <f t="shared" si="1"/>
        <v>18997631</v>
      </c>
      <c r="K28" s="79">
        <f t="shared" si="1"/>
        <v>19583135</v>
      </c>
    </row>
    <row r="29" spans="1:13" s="126" customFormat="1">
      <c r="B29" s="82"/>
      <c r="C29" s="2"/>
      <c r="D29" s="2"/>
      <c r="E29" s="2"/>
      <c r="F29" s="2"/>
      <c r="G29" s="2"/>
      <c r="H29" s="2"/>
      <c r="I29" s="2"/>
      <c r="J29" s="2"/>
      <c r="K29" s="2"/>
    </row>
    <row r="30" spans="1:13" ht="20.100000000000001" customHeight="1">
      <c r="A30" s="1"/>
      <c r="B30" s="137" t="s">
        <v>640</v>
      </c>
      <c r="C30" s="2">
        <f t="shared" ref="C30:K30" si="2">+C20-C28</f>
        <v>282289</v>
      </c>
      <c r="D30" s="2">
        <f t="shared" si="2"/>
        <v>383443</v>
      </c>
      <c r="E30" s="2">
        <f t="shared" si="2"/>
        <v>-314411</v>
      </c>
      <c r="F30" s="2">
        <f t="shared" si="2"/>
        <v>407336</v>
      </c>
      <c r="G30" s="2">
        <f t="shared" si="2"/>
        <v>34854</v>
      </c>
      <c r="H30" s="2">
        <f t="shared" si="2"/>
        <v>-685039</v>
      </c>
      <c r="I30" s="2">
        <f t="shared" si="2"/>
        <v>-1140377</v>
      </c>
      <c r="J30" s="2">
        <f t="shared" si="2"/>
        <v>-1092118</v>
      </c>
      <c r="K30" s="2">
        <f t="shared" si="2"/>
        <v>-1380586</v>
      </c>
    </row>
    <row r="31" spans="1:13">
      <c r="A31" s="1"/>
      <c r="B31" s="83"/>
      <c r="C31" s="2"/>
      <c r="D31" s="2"/>
      <c r="E31" s="2"/>
      <c r="F31" s="2"/>
      <c r="G31" s="2"/>
      <c r="H31" s="2"/>
      <c r="I31" s="2"/>
      <c r="J31" s="2"/>
      <c r="K31" s="2"/>
    </row>
    <row r="32" spans="1:13" ht="20.100000000000001" customHeight="1" thickBot="1">
      <c r="A32" s="1"/>
      <c r="B32" s="80" t="s">
        <v>641</v>
      </c>
      <c r="C32" s="48">
        <v>6496373</v>
      </c>
      <c r="D32" s="48">
        <v>6879823</v>
      </c>
      <c r="E32" s="48">
        <v>5468778</v>
      </c>
      <c r="F32" s="48">
        <f>D32+F30</f>
        <v>7287159</v>
      </c>
      <c r="G32" s="48">
        <f>F32+G30</f>
        <v>7322013</v>
      </c>
      <c r="H32" s="48">
        <f>G32+H30</f>
        <v>6636974</v>
      </c>
      <c r="I32" s="48">
        <f>H32+I30</f>
        <v>5496597</v>
      </c>
      <c r="J32" s="48">
        <f>I32+J30</f>
        <v>4404479</v>
      </c>
      <c r="K32" s="48">
        <f>J32+K30</f>
        <v>3023893</v>
      </c>
    </row>
    <row r="33" spans="1:11" ht="14.4" thickTop="1">
      <c r="A33" s="1"/>
      <c r="B33" s="4"/>
      <c r="C33" s="84">
        <f t="shared" ref="C33:K33" si="3">+C32/C28</f>
        <v>0.4268337521486652</v>
      </c>
      <c r="D33" s="84">
        <f t="shared" si="3"/>
        <v>0.42894659726863721</v>
      </c>
      <c r="E33" s="84">
        <f t="shared" si="3"/>
        <v>0.32583963117913156</v>
      </c>
      <c r="F33" s="84">
        <f t="shared" si="3"/>
        <v>0.44332474992120163</v>
      </c>
      <c r="G33" s="84">
        <f t="shared" si="3"/>
        <v>0.43329028053868501</v>
      </c>
      <c r="H33" s="84">
        <f t="shared" si="3"/>
        <v>0.36892001508147815</v>
      </c>
      <c r="I33" s="84">
        <f t="shared" si="3"/>
        <v>0.29312989043380433</v>
      </c>
      <c r="J33" s="84">
        <f t="shared" si="3"/>
        <v>0.2318435914456913</v>
      </c>
      <c r="K33" s="84">
        <f t="shared" si="3"/>
        <v>0.15441312129033477</v>
      </c>
    </row>
    <row r="34" spans="1:11" ht="8.1" customHeight="1">
      <c r="A34" s="1"/>
      <c r="B34" s="4"/>
      <c r="C34" s="53"/>
      <c r="D34" s="53"/>
      <c r="E34" s="53"/>
      <c r="F34" s="53"/>
      <c r="G34" s="53"/>
      <c r="H34" s="53"/>
      <c r="I34" s="53"/>
      <c r="J34" s="53"/>
      <c r="K34" s="53"/>
    </row>
    <row r="35" spans="1:11">
      <c r="A35" s="1"/>
      <c r="B35" s="1"/>
      <c r="C35" s="2"/>
      <c r="D35" s="2"/>
      <c r="E35" s="2"/>
      <c r="F35" s="2"/>
      <c r="G35" s="2"/>
      <c r="H35" s="2"/>
      <c r="I35" s="2"/>
      <c r="J35" s="2"/>
      <c r="K35" s="2"/>
    </row>
    <row r="36" spans="1:11">
      <c r="A36" s="1"/>
      <c r="B36" s="1"/>
      <c r="C36" s="2"/>
      <c r="D36" s="2"/>
      <c r="E36" s="2"/>
      <c r="F36" s="2"/>
      <c r="G36" s="2"/>
      <c r="H36" s="2"/>
      <c r="I36" s="2"/>
      <c r="J36" s="2"/>
      <c r="K36" s="2"/>
    </row>
    <row r="37" spans="1:11">
      <c r="A37" s="1"/>
      <c r="B37" s="1"/>
      <c r="C37" s="2"/>
      <c r="D37" s="2"/>
      <c r="E37" s="2"/>
      <c r="F37" s="2"/>
      <c r="G37" s="2"/>
      <c r="H37" s="2"/>
      <c r="I37" s="2"/>
      <c r="J37" s="2"/>
      <c r="K37" s="2"/>
    </row>
    <row r="38" spans="1:11">
      <c r="A38" s="1"/>
      <c r="B38" s="1"/>
      <c r="C38" s="2"/>
      <c r="D38" s="2"/>
      <c r="E38" s="2"/>
      <c r="F38" s="2"/>
      <c r="G38" s="2"/>
      <c r="H38" s="2"/>
      <c r="I38" s="2"/>
      <c r="J38" s="2"/>
      <c r="K38" s="2"/>
    </row>
    <row r="39" spans="1:11">
      <c r="A39" s="1"/>
      <c r="B39" s="1"/>
      <c r="C39" s="2"/>
      <c r="D39" s="2"/>
      <c r="E39" s="2"/>
      <c r="F39" s="2"/>
      <c r="G39" s="2"/>
      <c r="H39" s="2"/>
      <c r="I39" s="2"/>
      <c r="J39" s="2"/>
      <c r="K39" s="2"/>
    </row>
    <row r="40" spans="1:11">
      <c r="A40" s="1"/>
      <c r="B40" s="1"/>
      <c r="C40" s="2"/>
      <c r="D40" s="2"/>
      <c r="E40" s="2"/>
      <c r="F40" s="2"/>
      <c r="G40" s="2"/>
      <c r="H40" s="2"/>
      <c r="I40" s="2"/>
      <c r="J40" s="2"/>
      <c r="K40" s="2"/>
    </row>
    <row r="41" spans="1:11">
      <c r="A41" s="1"/>
      <c r="B41" s="1"/>
      <c r="C41" s="2"/>
      <c r="D41" s="2"/>
      <c r="E41" s="2"/>
      <c r="F41" s="2"/>
      <c r="G41" s="2"/>
      <c r="H41" s="2"/>
      <c r="I41" s="2"/>
      <c r="J41" s="2"/>
      <c r="K41" s="2"/>
    </row>
    <row r="42" spans="1:11">
      <c r="A42" s="1"/>
      <c r="B42" s="1"/>
      <c r="C42" s="2"/>
      <c r="D42" s="2"/>
      <c r="E42" s="2"/>
      <c r="F42" s="2"/>
      <c r="G42" s="2"/>
      <c r="H42" s="2"/>
      <c r="I42" s="2"/>
      <c r="J42" s="2"/>
      <c r="K42" s="2"/>
    </row>
    <row r="43" spans="1:11">
      <c r="A43" s="1"/>
      <c r="B43" s="1"/>
      <c r="C43" s="2"/>
      <c r="D43" s="2"/>
      <c r="E43" s="2"/>
      <c r="F43" s="2"/>
      <c r="G43" s="2"/>
      <c r="H43" s="2"/>
      <c r="I43" s="2"/>
      <c r="J43" s="2"/>
      <c r="K43" s="2"/>
    </row>
    <row r="44" spans="1:11">
      <c r="A44" s="1"/>
      <c r="B44" s="1"/>
      <c r="C44" s="2"/>
      <c r="D44" s="2"/>
      <c r="E44" s="2"/>
      <c r="F44" s="2"/>
      <c r="G44" s="2"/>
      <c r="H44" s="2"/>
      <c r="I44" s="2"/>
      <c r="J44" s="2"/>
      <c r="K44" s="2"/>
    </row>
    <row r="47" spans="1:11" ht="17.399999999999999">
      <c r="B47" s="406" t="s">
        <v>642</v>
      </c>
      <c r="C47" s="406"/>
      <c r="D47" s="406"/>
      <c r="E47" s="406"/>
      <c r="F47" s="406"/>
      <c r="G47" s="406"/>
      <c r="H47" s="406"/>
      <c r="I47" s="406"/>
      <c r="J47" s="406"/>
      <c r="K47" s="406"/>
    </row>
    <row r="48" spans="1:11">
      <c r="B48" s="43"/>
      <c r="C48" s="2"/>
      <c r="D48" s="2"/>
      <c r="E48" s="2"/>
      <c r="F48" s="2"/>
      <c r="G48" s="2"/>
      <c r="H48" s="2"/>
      <c r="I48" s="2"/>
      <c r="J48" s="2"/>
      <c r="K48" s="2"/>
    </row>
    <row r="49" spans="2:11" ht="12.75" customHeight="1">
      <c r="B49" s="408" t="s">
        <v>643</v>
      </c>
      <c r="C49" s="408"/>
      <c r="D49" s="408"/>
      <c r="E49" s="408"/>
      <c r="F49" s="408"/>
      <c r="G49" s="408"/>
      <c r="H49" s="408"/>
      <c r="I49" s="408"/>
      <c r="J49" s="408"/>
      <c r="K49" s="408"/>
    </row>
    <row r="50" spans="2:11" ht="17.25" customHeight="1">
      <c r="B50" s="408"/>
      <c r="C50" s="408"/>
      <c r="D50" s="408"/>
      <c r="E50" s="408"/>
      <c r="F50" s="408"/>
      <c r="G50" s="408"/>
      <c r="H50" s="408"/>
      <c r="I50" s="408"/>
      <c r="J50" s="408"/>
      <c r="K50" s="408"/>
    </row>
    <row r="51" spans="2:11" ht="17.25" customHeight="1">
      <c r="B51" s="19"/>
      <c r="C51" s="19"/>
      <c r="D51" s="19"/>
      <c r="E51" s="19"/>
      <c r="F51" s="19"/>
      <c r="G51" s="19"/>
      <c r="H51" s="19"/>
      <c r="I51" s="19"/>
      <c r="J51" s="19"/>
      <c r="K51" s="92"/>
    </row>
    <row r="52" spans="2:11">
      <c r="B52" s="4"/>
      <c r="C52" s="43"/>
      <c r="D52" s="156"/>
      <c r="E52" s="43" t="s">
        <v>879</v>
      </c>
      <c r="F52" s="156"/>
      <c r="G52" s="43" t="s">
        <v>880</v>
      </c>
      <c r="H52" s="156"/>
      <c r="I52" s="156"/>
      <c r="J52" s="156"/>
      <c r="K52" s="156"/>
    </row>
    <row r="53" spans="2:11">
      <c r="B53" s="43"/>
      <c r="C53" s="43" t="s">
        <v>774</v>
      </c>
      <c r="D53" s="43" t="s">
        <v>848</v>
      </c>
      <c r="E53" s="43" t="s">
        <v>621</v>
      </c>
      <c r="F53" s="43" t="s">
        <v>879</v>
      </c>
      <c r="G53" s="157" t="str">
        <f>'Fund Cover Sheets'!$M$1</f>
        <v>Adopted</v>
      </c>
      <c r="H53" s="43" t="s">
        <v>881</v>
      </c>
      <c r="I53" s="43" t="s">
        <v>882</v>
      </c>
      <c r="J53" s="43" t="s">
        <v>883</v>
      </c>
      <c r="K53" s="43" t="s">
        <v>884</v>
      </c>
    </row>
    <row r="54" spans="2:11" ht="14.4" thickBot="1">
      <c r="B54" s="44"/>
      <c r="C54" s="45" t="s">
        <v>1</v>
      </c>
      <c r="D54" s="45" t="s">
        <v>1</v>
      </c>
      <c r="E54" s="45" t="s">
        <v>590</v>
      </c>
      <c r="F54" s="45" t="s">
        <v>19</v>
      </c>
      <c r="G54" s="45" t="s">
        <v>590</v>
      </c>
      <c r="H54" s="45" t="s">
        <v>19</v>
      </c>
      <c r="I54" s="45" t="s">
        <v>19</v>
      </c>
      <c r="J54" s="45" t="s">
        <v>19</v>
      </c>
      <c r="K54" s="45" t="s">
        <v>19</v>
      </c>
    </row>
    <row r="55" spans="2:11">
      <c r="B55" s="1"/>
      <c r="C55" s="52"/>
      <c r="D55" s="2"/>
      <c r="E55" s="2"/>
      <c r="F55" s="2"/>
      <c r="G55" s="2"/>
      <c r="H55" s="2"/>
      <c r="I55" s="2"/>
      <c r="J55" s="2"/>
      <c r="K55" s="2"/>
    </row>
    <row r="56" spans="2:11">
      <c r="B56" s="82" t="s">
        <v>622</v>
      </c>
      <c r="C56" s="2"/>
      <c r="D56" s="2"/>
      <c r="E56" s="2"/>
      <c r="F56" s="2"/>
      <c r="G56" s="2"/>
      <c r="H56" s="2"/>
      <c r="I56" s="2"/>
      <c r="J56" s="2"/>
      <c r="K56" s="2"/>
    </row>
    <row r="57" spans="2:11" ht="20.100000000000001" customHeight="1">
      <c r="B57" s="137" t="s">
        <v>623</v>
      </c>
      <c r="C57" s="2">
        <f>'Budget Detail FY 2018-25'!L273</f>
        <v>9366</v>
      </c>
      <c r="D57" s="2">
        <f>'Budget Detail FY 2018-25'!M273</f>
        <v>13381</v>
      </c>
      <c r="E57" s="2">
        <f>'Budget Detail FY 2018-25'!N273</f>
        <v>13381</v>
      </c>
      <c r="F57" s="2">
        <f>'Budget Detail FY 2018-25'!O273</f>
        <v>13382</v>
      </c>
      <c r="G57" s="2">
        <f>'Budget Detail FY 2018-25'!P273</f>
        <v>16034</v>
      </c>
      <c r="H57" s="2">
        <f>'Budget Detail FY 2018-25'!Q273</f>
        <v>20012</v>
      </c>
      <c r="I57" s="2">
        <f>'Budget Detail FY 2018-25'!R273</f>
        <v>24432</v>
      </c>
      <c r="J57" s="2">
        <f>'Budget Detail FY 2018-25'!S273</f>
        <v>28852</v>
      </c>
      <c r="K57" s="2">
        <f>'Budget Detail FY 2018-25'!T273</f>
        <v>33272</v>
      </c>
    </row>
    <row r="58" spans="2:11" ht="20.100000000000001" customHeight="1" thickBot="1">
      <c r="B58" s="81" t="s">
        <v>632</v>
      </c>
      <c r="C58" s="79">
        <f t="shared" ref="C58:K58" si="4">SUM(C57:C57)</f>
        <v>9366</v>
      </c>
      <c r="D58" s="79">
        <f t="shared" si="4"/>
        <v>13381</v>
      </c>
      <c r="E58" s="79">
        <f t="shared" si="4"/>
        <v>13381</v>
      </c>
      <c r="F58" s="79">
        <f t="shared" si="4"/>
        <v>13382</v>
      </c>
      <c r="G58" s="79">
        <f t="shared" si="4"/>
        <v>16034</v>
      </c>
      <c r="H58" s="79">
        <f t="shared" si="4"/>
        <v>20012</v>
      </c>
      <c r="I58" s="79">
        <f t="shared" si="4"/>
        <v>24432</v>
      </c>
      <c r="J58" s="79">
        <f t="shared" si="4"/>
        <v>28852</v>
      </c>
      <c r="K58" s="79">
        <f t="shared" si="4"/>
        <v>33272</v>
      </c>
    </row>
    <row r="59" spans="2:11">
      <c r="B59" s="1"/>
      <c r="C59" s="2"/>
      <c r="D59" s="2"/>
      <c r="E59" s="2"/>
      <c r="F59" s="2"/>
      <c r="G59" s="2"/>
      <c r="H59" s="2"/>
      <c r="I59" s="2"/>
      <c r="J59" s="2"/>
      <c r="K59" s="2"/>
    </row>
    <row r="60" spans="2:11">
      <c r="B60" s="82" t="s">
        <v>445</v>
      </c>
      <c r="C60" s="2"/>
      <c r="D60" s="2"/>
      <c r="E60" s="2"/>
      <c r="F60" s="2"/>
      <c r="G60" s="2"/>
      <c r="H60" s="2"/>
      <c r="I60" s="2"/>
      <c r="J60" s="2"/>
      <c r="K60" s="2"/>
    </row>
    <row r="61" spans="2:11" ht="20.100000000000001" customHeight="1">
      <c r="B61" s="138" t="s">
        <v>635</v>
      </c>
      <c r="C61" s="2">
        <f>SUM('Budget Detail FY 2018-25'!L277:L278)</f>
        <v>17552</v>
      </c>
      <c r="D61" s="2">
        <f>SUM('Budget Detail FY 2018-25'!M277:M278)</f>
        <v>9453</v>
      </c>
      <c r="E61" s="2">
        <f>SUM('Budget Detail FY 2018-25'!N277:N278)</f>
        <v>30977</v>
      </c>
      <c r="F61" s="2">
        <f>SUM('Budget Detail FY 2018-25'!O277:O278)</f>
        <v>18189</v>
      </c>
      <c r="G61" s="2">
        <f>SUM('Budget Detail FY 2018-25'!P277:P278)</f>
        <v>37326</v>
      </c>
      <c r="H61" s="2">
        <f>SUM('Budget Detail FY 2018-25'!Q277:Q278)</f>
        <v>40482</v>
      </c>
      <c r="I61" s="2">
        <f>SUM('Budget Detail FY 2018-25'!R277:R278)</f>
        <v>15646</v>
      </c>
      <c r="J61" s="2">
        <f>SUM('Budget Detail FY 2018-25'!S277:S278)</f>
        <v>17258</v>
      </c>
      <c r="K61" s="2">
        <f>SUM('Budget Detail FY 2018-25'!T277:T278)</f>
        <v>17439</v>
      </c>
    </row>
    <row r="62" spans="2:11" ht="20.100000000000001" customHeight="1" thickBot="1">
      <c r="B62" s="81" t="s">
        <v>639</v>
      </c>
      <c r="C62" s="79">
        <f t="shared" ref="C62:J62" si="5">SUM(C61:C61)</f>
        <v>17552</v>
      </c>
      <c r="D62" s="79">
        <f t="shared" si="5"/>
        <v>9453</v>
      </c>
      <c r="E62" s="79">
        <f t="shared" si="5"/>
        <v>30977</v>
      </c>
      <c r="F62" s="79">
        <f t="shared" si="5"/>
        <v>18189</v>
      </c>
      <c r="G62" s="79">
        <f t="shared" si="5"/>
        <v>37326</v>
      </c>
      <c r="H62" s="79">
        <f t="shared" si="5"/>
        <v>40482</v>
      </c>
      <c r="I62" s="79">
        <f t="shared" si="5"/>
        <v>15646</v>
      </c>
      <c r="J62" s="79">
        <f t="shared" si="5"/>
        <v>17258</v>
      </c>
      <c r="K62" s="79">
        <f>SUM(K61:K61)</f>
        <v>17439</v>
      </c>
    </row>
    <row r="63" spans="2:11">
      <c r="B63" s="82"/>
      <c r="C63" s="2"/>
      <c r="D63" s="2"/>
      <c r="E63" s="2"/>
      <c r="F63" s="2"/>
      <c r="G63" s="2"/>
      <c r="H63" s="2"/>
      <c r="I63" s="2"/>
      <c r="J63" s="2"/>
      <c r="K63" s="2"/>
    </row>
    <row r="64" spans="2:11" ht="20.100000000000001" customHeight="1">
      <c r="B64" s="137" t="s">
        <v>640</v>
      </c>
      <c r="C64" s="2">
        <f t="shared" ref="C64:K64" si="6">+C58-C62</f>
        <v>-8186</v>
      </c>
      <c r="D64" s="2">
        <f t="shared" si="6"/>
        <v>3928</v>
      </c>
      <c r="E64" s="2">
        <f t="shared" si="6"/>
        <v>-17596</v>
      </c>
      <c r="F64" s="2">
        <f t="shared" si="6"/>
        <v>-4807</v>
      </c>
      <c r="G64" s="2">
        <f t="shared" si="6"/>
        <v>-21292</v>
      </c>
      <c r="H64" s="2">
        <f t="shared" si="6"/>
        <v>-20470</v>
      </c>
      <c r="I64" s="2">
        <f t="shared" si="6"/>
        <v>8786</v>
      </c>
      <c r="J64" s="2">
        <f t="shared" si="6"/>
        <v>11594</v>
      </c>
      <c r="K64" s="2">
        <f t="shared" si="6"/>
        <v>15833</v>
      </c>
    </row>
    <row r="65" spans="2:11">
      <c r="B65" s="83"/>
      <c r="C65" s="2"/>
      <c r="D65" s="2"/>
      <c r="E65" s="2"/>
      <c r="F65" s="2"/>
      <c r="G65" s="2"/>
      <c r="H65" s="2"/>
      <c r="I65" s="2"/>
      <c r="J65" s="2"/>
      <c r="K65" s="2"/>
    </row>
    <row r="66" spans="2:11" ht="20.100000000000001" customHeight="1" thickBot="1">
      <c r="B66" s="80" t="s">
        <v>641</v>
      </c>
      <c r="C66" s="48">
        <v>6556</v>
      </c>
      <c r="D66" s="48">
        <v>10485</v>
      </c>
      <c r="E66" s="48">
        <v>9954</v>
      </c>
      <c r="F66" s="48">
        <f>D66+F64</f>
        <v>5678</v>
      </c>
      <c r="G66" s="48">
        <f>F66+G64</f>
        <v>-15614</v>
      </c>
      <c r="H66" s="48">
        <f>G66+H64</f>
        <v>-36084</v>
      </c>
      <c r="I66" s="48">
        <f>H66+I64</f>
        <v>-27298</v>
      </c>
      <c r="J66" s="48">
        <f>I66+J64</f>
        <v>-15704</v>
      </c>
      <c r="K66" s="48">
        <f>J66+K64</f>
        <v>129</v>
      </c>
    </row>
    <row r="67" spans="2:11" ht="14.4" thickTop="1">
      <c r="B67" s="4"/>
      <c r="C67" s="84">
        <f t="shared" ref="C67:K67" si="7">C66/C62</f>
        <v>0.37351868732907928</v>
      </c>
      <c r="D67" s="84">
        <f t="shared" si="7"/>
        <v>1.1091716915264995</v>
      </c>
      <c r="E67" s="84">
        <f t="shared" si="7"/>
        <v>0.3213351841688995</v>
      </c>
      <c r="F67" s="84">
        <f t="shared" si="7"/>
        <v>0.31216669415580844</v>
      </c>
      <c r="G67" s="84">
        <f t="shared" si="7"/>
        <v>-0.41831431173980604</v>
      </c>
      <c r="H67" s="84">
        <f t="shared" si="7"/>
        <v>-0.89135912257299543</v>
      </c>
      <c r="I67" s="84">
        <f t="shared" si="7"/>
        <v>-1.744727086795347</v>
      </c>
      <c r="J67" s="84">
        <f t="shared" si="7"/>
        <v>-0.90995480356935909</v>
      </c>
      <c r="K67" s="84">
        <f t="shared" si="7"/>
        <v>7.3972131429554449E-3</v>
      </c>
    </row>
    <row r="68" spans="2:11">
      <c r="B68" s="4"/>
      <c r="C68" s="2"/>
      <c r="D68" s="2"/>
      <c r="E68" s="2"/>
      <c r="F68" s="2"/>
      <c r="G68" s="2"/>
      <c r="H68" s="2"/>
      <c r="I68" s="2"/>
      <c r="J68" s="2"/>
      <c r="K68" s="2"/>
    </row>
    <row r="69" spans="2:11">
      <c r="B69" s="1"/>
      <c r="C69" s="2"/>
      <c r="D69" s="2"/>
      <c r="E69" s="2"/>
      <c r="F69" s="2"/>
      <c r="G69" s="2"/>
      <c r="H69" s="2"/>
      <c r="I69" s="2"/>
      <c r="J69" s="2"/>
      <c r="K69" s="2"/>
    </row>
    <row r="70" spans="2:11">
      <c r="B70" s="1"/>
      <c r="C70" s="2"/>
      <c r="D70" s="2"/>
      <c r="E70" s="2"/>
      <c r="F70" s="2"/>
      <c r="G70" s="2"/>
      <c r="H70" s="2"/>
      <c r="I70" s="2"/>
      <c r="J70" s="2"/>
      <c r="K70" s="2"/>
    </row>
    <row r="71" spans="2:11">
      <c r="B71" s="1"/>
      <c r="C71" s="2"/>
      <c r="D71" s="2"/>
      <c r="E71" s="2"/>
      <c r="F71" s="2"/>
      <c r="G71" s="2"/>
      <c r="H71" s="2"/>
      <c r="I71" s="2"/>
      <c r="J71" s="2"/>
      <c r="K71" s="2"/>
    </row>
    <row r="72" spans="2:11">
      <c r="B72" s="1"/>
      <c r="C72" s="2"/>
      <c r="D72" s="2"/>
      <c r="E72" s="2"/>
      <c r="F72" s="2"/>
      <c r="G72" s="2"/>
      <c r="H72" s="2"/>
      <c r="I72" s="2"/>
      <c r="J72" s="2"/>
      <c r="K72" s="2"/>
    </row>
    <row r="73" spans="2:11">
      <c r="B73" s="1"/>
      <c r="C73" s="2"/>
      <c r="D73" s="2"/>
      <c r="E73" s="2"/>
      <c r="F73" s="2"/>
      <c r="G73" s="2"/>
      <c r="H73" s="2"/>
      <c r="I73" s="2"/>
      <c r="J73" s="2"/>
      <c r="K73" s="2"/>
    </row>
    <row r="74" spans="2:11">
      <c r="B74" s="1"/>
      <c r="C74" s="2"/>
      <c r="D74" s="2"/>
      <c r="E74" s="2"/>
      <c r="F74" s="2"/>
      <c r="G74" s="2"/>
      <c r="H74" s="2"/>
      <c r="I74" s="2"/>
      <c r="J74" s="2"/>
      <c r="K74" s="2"/>
    </row>
    <row r="75" spans="2:11">
      <c r="B75" s="1"/>
      <c r="C75" s="2"/>
      <c r="D75" s="2"/>
      <c r="E75" s="2"/>
      <c r="F75" s="2"/>
      <c r="G75" s="2"/>
      <c r="H75" s="2"/>
      <c r="I75" s="2"/>
      <c r="J75" s="2"/>
      <c r="K75" s="2"/>
    </row>
    <row r="76" spans="2:11">
      <c r="B76" s="1"/>
      <c r="C76" s="2"/>
      <c r="D76" s="2"/>
      <c r="E76" s="2"/>
      <c r="F76" s="2"/>
      <c r="G76" s="2"/>
      <c r="H76" s="2"/>
      <c r="I76" s="2"/>
      <c r="J76" s="2"/>
      <c r="K76" s="2"/>
    </row>
    <row r="77" spans="2:11">
      <c r="B77" s="1"/>
      <c r="C77" s="2"/>
      <c r="D77" s="2"/>
      <c r="E77" s="2"/>
      <c r="F77" s="2"/>
      <c r="G77" s="2"/>
      <c r="H77" s="2"/>
      <c r="I77" s="2"/>
      <c r="J77" s="2"/>
      <c r="K77" s="2"/>
    </row>
    <row r="78" spans="2:11">
      <c r="B78" s="1"/>
      <c r="C78" s="2"/>
      <c r="D78" s="2"/>
      <c r="E78" s="2"/>
      <c r="F78" s="2"/>
      <c r="G78" s="2"/>
      <c r="H78" s="2"/>
      <c r="I78" s="2"/>
      <c r="J78" s="2"/>
      <c r="K78" s="2"/>
    </row>
    <row r="79" spans="2:11">
      <c r="B79" s="1"/>
      <c r="C79" s="2"/>
      <c r="D79" s="2"/>
      <c r="E79" s="2"/>
      <c r="F79" s="2"/>
      <c r="G79" s="2"/>
      <c r="H79" s="2"/>
      <c r="I79" s="2"/>
      <c r="J79" s="2"/>
      <c r="K79" s="2"/>
    </row>
    <row r="80" spans="2:11">
      <c r="B80" s="1"/>
      <c r="C80" s="2"/>
      <c r="D80" s="2"/>
      <c r="E80" s="2"/>
      <c r="F80" s="2"/>
      <c r="G80" s="2"/>
      <c r="H80" s="2"/>
      <c r="I80" s="2"/>
      <c r="J80" s="2"/>
      <c r="K80" s="2"/>
    </row>
    <row r="82" spans="2:11" ht="17.399999999999999">
      <c r="B82" s="406" t="s">
        <v>644</v>
      </c>
      <c r="C82" s="406"/>
      <c r="D82" s="406"/>
      <c r="E82" s="406"/>
      <c r="F82" s="406"/>
      <c r="G82" s="406"/>
      <c r="H82" s="406"/>
      <c r="I82" s="406"/>
      <c r="J82" s="406"/>
      <c r="K82" s="406"/>
    </row>
    <row r="83" spans="2:11">
      <c r="B83" s="43"/>
      <c r="C83" s="2"/>
      <c r="D83" s="2"/>
      <c r="E83" s="2"/>
      <c r="F83" s="2"/>
      <c r="G83" s="2"/>
      <c r="H83" s="2"/>
      <c r="I83" s="2"/>
      <c r="J83" s="2"/>
      <c r="K83" s="2"/>
    </row>
    <row r="84" spans="2:11" ht="12.75" customHeight="1">
      <c r="B84" s="408" t="s">
        <v>645</v>
      </c>
      <c r="C84" s="408"/>
      <c r="D84" s="408"/>
      <c r="E84" s="408"/>
      <c r="F84" s="408"/>
      <c r="G84" s="408"/>
      <c r="H84" s="408"/>
      <c r="I84" s="408"/>
      <c r="J84" s="408"/>
      <c r="K84" s="408"/>
    </row>
    <row r="85" spans="2:11" ht="18" customHeight="1">
      <c r="B85" s="408"/>
      <c r="C85" s="408"/>
      <c r="D85" s="408"/>
      <c r="E85" s="408"/>
      <c r="F85" s="408"/>
      <c r="G85" s="408"/>
      <c r="H85" s="408"/>
      <c r="I85" s="408"/>
      <c r="J85" s="408"/>
      <c r="K85" s="408"/>
    </row>
    <row r="86" spans="2:11">
      <c r="B86" s="19"/>
      <c r="C86" s="16"/>
      <c r="D86" s="16"/>
      <c r="E86" s="16"/>
      <c r="F86" s="2"/>
      <c r="G86" s="2"/>
      <c r="H86" s="2"/>
      <c r="I86" s="2"/>
      <c r="J86" s="2"/>
      <c r="K86" s="2"/>
    </row>
    <row r="87" spans="2:11">
      <c r="B87" s="4"/>
      <c r="C87" s="43"/>
      <c r="D87" s="156"/>
      <c r="E87" s="43" t="s">
        <v>879</v>
      </c>
      <c r="F87" s="156"/>
      <c r="G87" s="43" t="s">
        <v>880</v>
      </c>
      <c r="H87" s="156"/>
      <c r="I87" s="156"/>
      <c r="J87" s="156"/>
      <c r="K87" s="156"/>
    </row>
    <row r="88" spans="2:11">
      <c r="B88" s="43"/>
      <c r="C88" s="43" t="s">
        <v>774</v>
      </c>
      <c r="D88" s="43" t="s">
        <v>848</v>
      </c>
      <c r="E88" s="43" t="s">
        <v>621</v>
      </c>
      <c r="F88" s="43" t="s">
        <v>879</v>
      </c>
      <c r="G88" s="157" t="str">
        <f>'Fund Cover Sheets'!$M$1</f>
        <v>Adopted</v>
      </c>
      <c r="H88" s="43" t="s">
        <v>881</v>
      </c>
      <c r="I88" s="43" t="s">
        <v>882</v>
      </c>
      <c r="J88" s="43" t="s">
        <v>883</v>
      </c>
      <c r="K88" s="43" t="s">
        <v>884</v>
      </c>
    </row>
    <row r="89" spans="2:11" ht="14.4" thickBot="1">
      <c r="B89" s="44"/>
      <c r="C89" s="45" t="s">
        <v>1</v>
      </c>
      <c r="D89" s="45" t="s">
        <v>1</v>
      </c>
      <c r="E89" s="45" t="s">
        <v>590</v>
      </c>
      <c r="F89" s="45" t="s">
        <v>19</v>
      </c>
      <c r="G89" s="45" t="s">
        <v>590</v>
      </c>
      <c r="H89" s="45" t="s">
        <v>19</v>
      </c>
      <c r="I89" s="45" t="s">
        <v>19</v>
      </c>
      <c r="J89" s="45" t="s">
        <v>19</v>
      </c>
      <c r="K89" s="45" t="s">
        <v>19</v>
      </c>
    </row>
    <row r="90" spans="2:11">
      <c r="B90" s="1"/>
      <c r="C90" s="52"/>
      <c r="D90" s="2"/>
      <c r="E90" s="2"/>
      <c r="F90" s="2"/>
      <c r="G90" s="2"/>
      <c r="H90" s="2"/>
      <c r="I90" s="2"/>
      <c r="J90" s="2"/>
      <c r="K90" s="2"/>
    </row>
    <row r="91" spans="2:11">
      <c r="B91" s="82" t="s">
        <v>622</v>
      </c>
      <c r="C91" s="2"/>
      <c r="D91" s="2"/>
      <c r="E91" s="2"/>
      <c r="F91" s="2"/>
      <c r="G91" s="2"/>
      <c r="H91" s="2"/>
      <c r="I91" s="2"/>
      <c r="J91" s="2"/>
      <c r="K91" s="2"/>
    </row>
    <row r="92" spans="2:11" ht="20.100000000000001" customHeight="1">
      <c r="B92" s="137" t="s">
        <v>623</v>
      </c>
      <c r="C92" s="2">
        <f>'Budget Detail FY 2018-25'!L289</f>
        <v>13480</v>
      </c>
      <c r="D92" s="2">
        <f>'Budget Detail FY 2018-25'!M289</f>
        <v>15639</v>
      </c>
      <c r="E92" s="2">
        <f>'Budget Detail FY 2018-25'!N289</f>
        <v>18140</v>
      </c>
      <c r="F92" s="2">
        <f>'Budget Detail FY 2018-25'!O289</f>
        <v>18140</v>
      </c>
      <c r="G92" s="2">
        <f>'Budget Detail FY 2018-25'!P289</f>
        <v>20363</v>
      </c>
      <c r="H92" s="2">
        <f>'Budget Detail FY 2018-25'!Q289</f>
        <v>22586</v>
      </c>
      <c r="I92" s="2">
        <f>'Budget Detail FY 2018-25'!R289</f>
        <v>24926</v>
      </c>
      <c r="J92" s="2">
        <f>'Budget Detail FY 2018-25'!S289</f>
        <v>27266</v>
      </c>
      <c r="K92" s="2">
        <f>'Budget Detail FY 2018-25'!T289</f>
        <v>29606</v>
      </c>
    </row>
    <row r="93" spans="2:11" ht="20.100000000000001" customHeight="1" thickBot="1">
      <c r="B93" s="81" t="s">
        <v>632</v>
      </c>
      <c r="C93" s="79">
        <f t="shared" ref="C93:K93" si="8">SUM(C92:C92)</f>
        <v>13480</v>
      </c>
      <c r="D93" s="79">
        <f t="shared" si="8"/>
        <v>15639</v>
      </c>
      <c r="E93" s="79">
        <f t="shared" si="8"/>
        <v>18140</v>
      </c>
      <c r="F93" s="79">
        <f t="shared" si="8"/>
        <v>18140</v>
      </c>
      <c r="G93" s="79">
        <f t="shared" si="8"/>
        <v>20363</v>
      </c>
      <c r="H93" s="79">
        <f t="shared" si="8"/>
        <v>22586</v>
      </c>
      <c r="I93" s="79">
        <f t="shared" si="8"/>
        <v>24926</v>
      </c>
      <c r="J93" s="79">
        <f t="shared" si="8"/>
        <v>27266</v>
      </c>
      <c r="K93" s="79">
        <f t="shared" si="8"/>
        <v>29606</v>
      </c>
    </row>
    <row r="94" spans="2:11">
      <c r="B94" s="1"/>
      <c r="C94" s="2"/>
      <c r="D94" s="2"/>
      <c r="E94" s="2"/>
      <c r="F94" s="2"/>
      <c r="G94" s="2"/>
      <c r="H94" s="2"/>
      <c r="I94" s="2"/>
      <c r="J94" s="2"/>
      <c r="K94" s="2"/>
    </row>
    <row r="95" spans="2:11">
      <c r="B95" s="82" t="s">
        <v>445</v>
      </c>
      <c r="C95" s="2"/>
      <c r="D95" s="2"/>
      <c r="E95" s="2"/>
      <c r="F95" s="2"/>
      <c r="G95" s="2"/>
      <c r="H95" s="2"/>
      <c r="I95" s="2"/>
      <c r="J95" s="2"/>
      <c r="K95" s="2"/>
    </row>
    <row r="96" spans="2:11" ht="20.100000000000001" customHeight="1">
      <c r="B96" s="138" t="s">
        <v>635</v>
      </c>
      <c r="C96" s="2">
        <f>SUM('Budget Detail FY 2018-25'!L293:L295)</f>
        <v>18957</v>
      </c>
      <c r="D96" s="2">
        <f>SUM('Budget Detail FY 2018-25'!M293:M295)</f>
        <v>17013</v>
      </c>
      <c r="E96" s="2">
        <f>SUM('Budget Detail FY 2018-25'!N293:N295)</f>
        <v>13977</v>
      </c>
      <c r="F96" s="2">
        <f>SUM('Budget Detail FY 2018-25'!O293:O295)</f>
        <v>14181</v>
      </c>
      <c r="G96" s="2">
        <f>SUM('Budget Detail FY 2018-25'!P293:P295)</f>
        <v>20326</v>
      </c>
      <c r="H96" s="2">
        <f>SUM('Budget Detail FY 2018-25'!Q293:Q295)</f>
        <v>20482</v>
      </c>
      <c r="I96" s="2">
        <f>SUM('Budget Detail FY 2018-25'!R293:R295)</f>
        <v>20646</v>
      </c>
      <c r="J96" s="2">
        <f>SUM('Budget Detail FY 2018-25'!S293:S295)</f>
        <v>22258</v>
      </c>
      <c r="K96" s="2">
        <f>SUM('Budget Detail FY 2018-25'!T293:T295)</f>
        <v>22439</v>
      </c>
    </row>
    <row r="97" spans="2:11" ht="20.100000000000001" customHeight="1" thickBot="1">
      <c r="B97" s="81" t="s">
        <v>639</v>
      </c>
      <c r="C97" s="79">
        <f t="shared" ref="C97:J97" si="9">SUM(C96:C96)</f>
        <v>18957</v>
      </c>
      <c r="D97" s="79">
        <f t="shared" si="9"/>
        <v>17013</v>
      </c>
      <c r="E97" s="79">
        <f t="shared" si="9"/>
        <v>13977</v>
      </c>
      <c r="F97" s="79">
        <f t="shared" si="9"/>
        <v>14181</v>
      </c>
      <c r="G97" s="79">
        <f t="shared" si="9"/>
        <v>20326</v>
      </c>
      <c r="H97" s="79">
        <f t="shared" si="9"/>
        <v>20482</v>
      </c>
      <c r="I97" s="79">
        <f t="shared" si="9"/>
        <v>20646</v>
      </c>
      <c r="J97" s="79">
        <f t="shared" si="9"/>
        <v>22258</v>
      </c>
      <c r="K97" s="79">
        <f>SUM(K96:K96)</f>
        <v>22439</v>
      </c>
    </row>
    <row r="98" spans="2:11">
      <c r="B98" s="82"/>
      <c r="C98" s="2"/>
      <c r="D98" s="2"/>
      <c r="E98" s="2"/>
      <c r="F98" s="2"/>
      <c r="G98" s="2"/>
      <c r="H98" s="2"/>
      <c r="I98" s="2"/>
      <c r="J98" s="2"/>
      <c r="K98" s="2"/>
    </row>
    <row r="99" spans="2:11" ht="20.100000000000001" customHeight="1">
      <c r="B99" s="137" t="s">
        <v>640</v>
      </c>
      <c r="C99" s="2">
        <f t="shared" ref="C99:K99" si="10">+C93-C97</f>
        <v>-5477</v>
      </c>
      <c r="D99" s="2">
        <f t="shared" si="10"/>
        <v>-1374</v>
      </c>
      <c r="E99" s="2">
        <f t="shared" si="10"/>
        <v>4163</v>
      </c>
      <c r="F99" s="2">
        <f t="shared" si="10"/>
        <v>3959</v>
      </c>
      <c r="G99" s="2">
        <f t="shared" si="10"/>
        <v>37</v>
      </c>
      <c r="H99" s="2">
        <f t="shared" si="10"/>
        <v>2104</v>
      </c>
      <c r="I99" s="2">
        <f t="shared" si="10"/>
        <v>4280</v>
      </c>
      <c r="J99" s="2">
        <f t="shared" si="10"/>
        <v>5008</v>
      </c>
      <c r="K99" s="2">
        <f t="shared" si="10"/>
        <v>7167</v>
      </c>
    </row>
    <row r="100" spans="2:11">
      <c r="B100" s="83"/>
      <c r="C100" s="2"/>
      <c r="D100" s="2"/>
      <c r="E100" s="2"/>
      <c r="F100" s="2"/>
      <c r="G100" s="2"/>
      <c r="H100" s="2"/>
      <c r="I100" s="2"/>
      <c r="J100" s="2"/>
      <c r="K100" s="2"/>
    </row>
    <row r="101" spans="2:11" ht="20.100000000000001" customHeight="1" thickBot="1">
      <c r="B101" s="80" t="s">
        <v>641</v>
      </c>
      <c r="C101" s="48">
        <v>-21251</v>
      </c>
      <c r="D101" s="48">
        <v>-22626</v>
      </c>
      <c r="E101" s="48">
        <v>-28236</v>
      </c>
      <c r="F101" s="48">
        <f>D101+F99</f>
        <v>-18667</v>
      </c>
      <c r="G101" s="48">
        <f>F101+G99</f>
        <v>-18630</v>
      </c>
      <c r="H101" s="48">
        <f>G101+H99</f>
        <v>-16526</v>
      </c>
      <c r="I101" s="48">
        <f>H101+I99</f>
        <v>-12246</v>
      </c>
      <c r="J101" s="48">
        <f>I101+J99</f>
        <v>-7238</v>
      </c>
      <c r="K101" s="48">
        <f>J101+K99</f>
        <v>-71</v>
      </c>
    </row>
    <row r="102" spans="2:11" ht="14.4" thickTop="1">
      <c r="B102" s="82"/>
      <c r="C102" s="84">
        <f t="shared" ref="C102:K102" si="11">C101/C97</f>
        <v>-1.121010708445429</v>
      </c>
      <c r="D102" s="84">
        <f t="shared" si="11"/>
        <v>-1.3299241756304003</v>
      </c>
      <c r="E102" s="84">
        <f t="shared" si="11"/>
        <v>-2.0201760034342136</v>
      </c>
      <c r="F102" s="84">
        <f t="shared" si="11"/>
        <v>-1.3163387631337706</v>
      </c>
      <c r="G102" s="84">
        <f t="shared" si="11"/>
        <v>-0.91656007084522284</v>
      </c>
      <c r="H102" s="84">
        <f t="shared" si="11"/>
        <v>-0.80685479933600235</v>
      </c>
      <c r="I102" s="84">
        <f t="shared" si="11"/>
        <v>-0.59314152862539959</v>
      </c>
      <c r="J102" s="84">
        <f t="shared" si="11"/>
        <v>-0.32518644981579659</v>
      </c>
      <c r="K102" s="84">
        <f t="shared" si="11"/>
        <v>-3.1641338740585586E-3</v>
      </c>
    </row>
    <row r="103" spans="2:11">
      <c r="B103" s="4"/>
      <c r="C103" s="53"/>
      <c r="D103" s="53"/>
      <c r="E103" s="53"/>
      <c r="F103" s="53"/>
      <c r="G103" s="53"/>
      <c r="H103" s="53"/>
      <c r="I103" s="53"/>
      <c r="J103" s="53"/>
      <c r="K103" s="53"/>
    </row>
    <row r="104" spans="2:11">
      <c r="B104" s="1"/>
      <c r="C104" s="2"/>
      <c r="D104" s="2"/>
      <c r="E104" s="2"/>
      <c r="F104" s="2"/>
      <c r="G104" s="2"/>
      <c r="H104" s="2"/>
      <c r="I104" s="2"/>
      <c r="J104" s="2"/>
      <c r="K104" s="2"/>
    </row>
    <row r="105" spans="2:11">
      <c r="B105" s="1"/>
      <c r="C105" s="2"/>
      <c r="D105" s="2"/>
      <c r="E105" s="2"/>
      <c r="F105" s="2"/>
      <c r="G105" s="2"/>
      <c r="H105" s="2"/>
      <c r="I105" s="2"/>
      <c r="J105" s="2"/>
      <c r="K105" s="2"/>
    </row>
    <row r="106" spans="2:11">
      <c r="B106" s="1"/>
      <c r="C106" s="2"/>
      <c r="D106" s="2"/>
      <c r="E106" s="2"/>
      <c r="F106" s="2"/>
      <c r="G106" s="2"/>
      <c r="H106" s="2"/>
      <c r="I106" s="2"/>
      <c r="J106" s="2"/>
      <c r="K106" s="2"/>
    </row>
    <row r="107" spans="2:11">
      <c r="B107" s="1"/>
      <c r="C107" s="2"/>
      <c r="D107" s="2"/>
      <c r="E107" s="2"/>
      <c r="F107" s="2"/>
      <c r="G107" s="2"/>
      <c r="H107" s="2"/>
      <c r="I107" s="2"/>
      <c r="J107" s="2"/>
      <c r="K107" s="2"/>
    </row>
    <row r="108" spans="2:11">
      <c r="B108" s="1"/>
      <c r="C108" s="2"/>
      <c r="D108" s="2"/>
      <c r="E108" s="2"/>
      <c r="F108" s="2"/>
      <c r="G108" s="2"/>
      <c r="H108" s="2"/>
      <c r="I108" s="2"/>
      <c r="J108" s="2"/>
      <c r="K108" s="2"/>
    </row>
    <row r="109" spans="2:11">
      <c r="B109" s="1"/>
      <c r="C109" s="2"/>
      <c r="D109" s="2"/>
      <c r="E109" s="2"/>
      <c r="F109" s="2"/>
      <c r="G109" s="2"/>
      <c r="H109" s="2"/>
      <c r="I109" s="2"/>
      <c r="J109" s="2"/>
      <c r="K109" s="2"/>
    </row>
    <row r="110" spans="2:11">
      <c r="B110" s="1"/>
      <c r="C110" s="2"/>
      <c r="D110" s="2"/>
      <c r="E110" s="2"/>
      <c r="F110" s="2"/>
      <c r="G110" s="2"/>
      <c r="H110" s="2"/>
      <c r="I110" s="2"/>
      <c r="J110" s="2"/>
      <c r="K110" s="2"/>
    </row>
    <row r="111" spans="2:11">
      <c r="B111" s="1"/>
      <c r="C111" s="2"/>
      <c r="D111" s="2"/>
      <c r="E111" s="2"/>
      <c r="F111" s="2"/>
      <c r="G111" s="2"/>
      <c r="H111" s="2"/>
      <c r="I111" s="2"/>
      <c r="J111" s="2"/>
      <c r="K111" s="2"/>
    </row>
    <row r="112" spans="2:11">
      <c r="B112" s="1"/>
      <c r="C112" s="2"/>
      <c r="D112" s="2"/>
      <c r="E112" s="2"/>
      <c r="F112" s="2"/>
      <c r="G112" s="2"/>
      <c r="H112" s="2"/>
      <c r="I112" s="2"/>
      <c r="J112" s="2"/>
      <c r="K112" s="2"/>
    </row>
    <row r="113" spans="2:11">
      <c r="B113" s="1"/>
      <c r="C113" s="2"/>
      <c r="D113" s="2"/>
      <c r="E113" s="2"/>
      <c r="F113" s="2"/>
      <c r="G113" s="2"/>
      <c r="H113" s="2"/>
      <c r="I113" s="2"/>
      <c r="J113" s="2"/>
      <c r="K113" s="2"/>
    </row>
    <row r="114" spans="2:11" ht="21" customHeight="1">
      <c r="B114" s="1"/>
      <c r="C114" s="2"/>
      <c r="D114" s="2"/>
      <c r="E114" s="2"/>
      <c r="F114" s="2"/>
      <c r="G114" s="2"/>
      <c r="H114" s="2"/>
      <c r="I114" s="2"/>
      <c r="J114" s="2"/>
      <c r="K114" s="2"/>
    </row>
    <row r="116" spans="2:11" ht="17.399999999999999">
      <c r="B116" s="406" t="s">
        <v>646</v>
      </c>
      <c r="C116" s="406"/>
      <c r="D116" s="406"/>
      <c r="E116" s="406"/>
      <c r="F116" s="406"/>
      <c r="G116" s="406"/>
      <c r="H116" s="406"/>
      <c r="I116" s="406"/>
      <c r="J116" s="406"/>
      <c r="K116" s="406"/>
    </row>
    <row r="117" spans="2:11">
      <c r="B117" s="43"/>
      <c r="C117" s="2"/>
      <c r="D117" s="2"/>
      <c r="E117" s="2"/>
      <c r="F117" s="2"/>
      <c r="G117" s="2"/>
      <c r="H117" s="2"/>
      <c r="I117" s="2"/>
      <c r="J117" s="2"/>
      <c r="K117" s="2"/>
    </row>
    <row r="118" spans="2:11" ht="12.75" customHeight="1">
      <c r="B118" s="408" t="s">
        <v>966</v>
      </c>
      <c r="C118" s="408"/>
      <c r="D118" s="408"/>
      <c r="E118" s="408"/>
      <c r="F118" s="408"/>
      <c r="G118" s="408"/>
      <c r="H118" s="408"/>
      <c r="I118" s="408"/>
      <c r="J118" s="408"/>
      <c r="K118" s="408"/>
    </row>
    <row r="119" spans="2:11" ht="18.75" customHeight="1">
      <c r="B119" s="408"/>
      <c r="C119" s="408"/>
      <c r="D119" s="408"/>
      <c r="E119" s="408"/>
      <c r="F119" s="408"/>
      <c r="G119" s="408"/>
      <c r="H119" s="408"/>
      <c r="I119" s="408"/>
      <c r="J119" s="408"/>
      <c r="K119" s="408"/>
    </row>
    <row r="120" spans="2:11" ht="7.5" customHeight="1">
      <c r="B120" s="139"/>
      <c r="C120" s="141"/>
      <c r="D120" s="141"/>
      <c r="E120" s="141"/>
      <c r="F120" s="2"/>
      <c r="G120" s="2"/>
      <c r="H120" s="2"/>
      <c r="I120" s="2"/>
      <c r="J120" s="2"/>
      <c r="K120" s="2"/>
    </row>
    <row r="121" spans="2:11">
      <c r="B121" s="142"/>
      <c r="C121" s="43"/>
      <c r="D121" s="156"/>
      <c r="E121" s="43" t="s">
        <v>879</v>
      </c>
      <c r="F121" s="156"/>
      <c r="G121" s="43" t="s">
        <v>880</v>
      </c>
      <c r="H121" s="156"/>
      <c r="I121" s="156"/>
      <c r="J121" s="156"/>
      <c r="K121" s="156"/>
    </row>
    <row r="122" spans="2:11">
      <c r="B122" s="43"/>
      <c r="C122" s="43" t="s">
        <v>774</v>
      </c>
      <c r="D122" s="43" t="s">
        <v>848</v>
      </c>
      <c r="E122" s="43" t="s">
        <v>621</v>
      </c>
      <c r="F122" s="43" t="s">
        <v>879</v>
      </c>
      <c r="G122" s="157" t="str">
        <f>'Fund Cover Sheets'!$M$1</f>
        <v>Adopted</v>
      </c>
      <c r="H122" s="43" t="s">
        <v>881</v>
      </c>
      <c r="I122" s="43" t="s">
        <v>882</v>
      </c>
      <c r="J122" s="43" t="s">
        <v>883</v>
      </c>
      <c r="K122" s="43" t="s">
        <v>884</v>
      </c>
    </row>
    <row r="123" spans="2:11" ht="14.4" thickBot="1">
      <c r="B123" s="44"/>
      <c r="C123" s="45" t="s">
        <v>1</v>
      </c>
      <c r="D123" s="45" t="s">
        <v>1</v>
      </c>
      <c r="E123" s="45" t="s">
        <v>590</v>
      </c>
      <c r="F123" s="45" t="s">
        <v>19</v>
      </c>
      <c r="G123" s="45" t="s">
        <v>590</v>
      </c>
      <c r="H123" s="45" t="s">
        <v>19</v>
      </c>
      <c r="I123" s="45" t="s">
        <v>19</v>
      </c>
      <c r="J123" s="45" t="s">
        <v>19</v>
      </c>
      <c r="K123" s="45" t="s">
        <v>19</v>
      </c>
    </row>
    <row r="124" spans="2:11">
      <c r="B124" s="1"/>
      <c r="C124" s="52"/>
      <c r="D124" s="2"/>
      <c r="E124" s="2"/>
      <c r="F124" s="2"/>
      <c r="G124" s="2"/>
      <c r="H124" s="2"/>
      <c r="I124" s="2"/>
      <c r="J124" s="2"/>
      <c r="K124" s="2"/>
    </row>
    <row r="125" spans="2:11">
      <c r="B125" s="82" t="s">
        <v>622</v>
      </c>
      <c r="C125" s="2"/>
      <c r="D125" s="2"/>
      <c r="E125" s="2"/>
      <c r="F125" s="2"/>
      <c r="G125" s="2"/>
      <c r="H125" s="2"/>
      <c r="I125" s="2"/>
      <c r="J125" s="2"/>
      <c r="K125" s="2"/>
    </row>
    <row r="126" spans="2:11" ht="20.100000000000001" customHeight="1">
      <c r="B126" s="137" t="s">
        <v>624</v>
      </c>
      <c r="C126" s="2">
        <f>SUM('Budget Detail FY 2018-25'!L306:L308)</f>
        <v>495510</v>
      </c>
      <c r="D126" s="2">
        <f>SUM('Budget Detail FY 2018-25'!M306:M308)</f>
        <v>530471</v>
      </c>
      <c r="E126" s="2">
        <f>SUM('Budget Detail FY 2018-25'!N306:N308)</f>
        <v>525084</v>
      </c>
      <c r="F126" s="2">
        <f>SUM('Budget Detail FY 2018-25'!O306:O308)</f>
        <v>691862</v>
      </c>
      <c r="G126" s="2">
        <f>SUM('Budget Detail FY 2018-25'!P306:P308)</f>
        <v>809598</v>
      </c>
      <c r="H126" s="2">
        <f>SUM('Budget Detail FY 2018-25'!Q306:Q308)</f>
        <v>901959</v>
      </c>
      <c r="I126" s="2">
        <f>SUM('Budget Detail FY 2018-25'!R306:R308)</f>
        <v>918378</v>
      </c>
      <c r="J126" s="2">
        <f>SUM('Budget Detail FY 2018-25'!S306:S308)</f>
        <v>935126</v>
      </c>
      <c r="K126" s="2">
        <f>SUM('Budget Detail FY 2018-25'!T306:T308)</f>
        <v>952208</v>
      </c>
    </row>
    <row r="127" spans="2:11" ht="20.100000000000001" customHeight="1">
      <c r="B127" s="138" t="s">
        <v>628</v>
      </c>
      <c r="C127" s="2">
        <f>'Budget Detail FY 2018-25'!L309</f>
        <v>8475</v>
      </c>
      <c r="D127" s="2">
        <f>'Budget Detail FY 2018-25'!M309</f>
        <v>15511</v>
      </c>
      <c r="E127" s="2">
        <f>'Budget Detail FY 2018-25'!N309</f>
        <v>9820</v>
      </c>
      <c r="F127" s="2">
        <f>'Budget Detail FY 2018-25'!O309</f>
        <v>10250</v>
      </c>
      <c r="G127" s="2">
        <f>'Budget Detail FY 2018-25'!P309</f>
        <v>4263</v>
      </c>
      <c r="H127" s="2">
        <f>'Budget Detail FY 2018-25'!Q309</f>
        <v>1969</v>
      </c>
      <c r="I127" s="2">
        <f>'Budget Detail FY 2018-25'!R309</f>
        <v>747</v>
      </c>
      <c r="J127" s="2">
        <f>'Budget Detail FY 2018-25'!S309</f>
        <v>0</v>
      </c>
      <c r="K127" s="2">
        <f>'Budget Detail FY 2018-25'!T309</f>
        <v>0</v>
      </c>
    </row>
    <row r="128" spans="2:11" s="160" customFormat="1" ht="20.100000000000001" customHeight="1">
      <c r="B128" s="138" t="s">
        <v>629</v>
      </c>
      <c r="C128" s="2">
        <f>'Budget Detail FY 2018-25'!L310</f>
        <v>0</v>
      </c>
      <c r="D128" s="2">
        <f>'Budget Detail FY 2018-25'!M310</f>
        <v>100</v>
      </c>
      <c r="E128" s="2">
        <f>'Budget Detail FY 2018-25'!N310</f>
        <v>0</v>
      </c>
      <c r="F128" s="2">
        <f>'Budget Detail FY 2018-25'!O310</f>
        <v>26717</v>
      </c>
      <c r="G128" s="2">
        <f>'Budget Detail FY 2018-25'!P310</f>
        <v>0</v>
      </c>
      <c r="H128" s="2">
        <f>'Budget Detail FY 2018-25'!Q310</f>
        <v>0</v>
      </c>
      <c r="I128" s="2">
        <f>'Budget Detail FY 2018-25'!R310</f>
        <v>0</v>
      </c>
      <c r="J128" s="2">
        <f>'Budget Detail FY 2018-25'!S310</f>
        <v>0</v>
      </c>
      <c r="K128" s="2">
        <f>'Budget Detail FY 2018-25'!T310</f>
        <v>0</v>
      </c>
    </row>
    <row r="129" spans="2:11" ht="20.100000000000001" customHeight="1">
      <c r="B129" s="138" t="s">
        <v>631</v>
      </c>
      <c r="C129" s="2">
        <f>'Budget Detail FY 2018-25'!L311</f>
        <v>268</v>
      </c>
      <c r="D129" s="2">
        <f>'Budget Detail FY 2018-25'!M311</f>
        <v>0</v>
      </c>
      <c r="E129" s="2">
        <f>'Budget Detail FY 2018-25'!N311</f>
        <v>0</v>
      </c>
      <c r="F129" s="2">
        <f>'Budget Detail FY 2018-25'!O311</f>
        <v>0</v>
      </c>
      <c r="G129" s="2">
        <f>'Budget Detail FY 2018-25'!P311</f>
        <v>0</v>
      </c>
      <c r="H129" s="2">
        <f>'Budget Detail FY 2018-25'!Q311</f>
        <v>0</v>
      </c>
      <c r="I129" s="2">
        <f>'Budget Detail FY 2018-25'!R311</f>
        <v>0</v>
      </c>
      <c r="J129" s="2">
        <f>'Budget Detail FY 2018-25'!S311</f>
        <v>0</v>
      </c>
      <c r="K129" s="2">
        <f>'Budget Detail FY 2018-25'!T311</f>
        <v>0</v>
      </c>
    </row>
    <row r="130" spans="2:11" ht="20.100000000000001" customHeight="1" thickBot="1">
      <c r="B130" s="81" t="s">
        <v>632</v>
      </c>
      <c r="C130" s="79">
        <f t="shared" ref="C130:K130" si="12">SUM(C126:C129)</f>
        <v>504253</v>
      </c>
      <c r="D130" s="79">
        <f t="shared" si="12"/>
        <v>546082</v>
      </c>
      <c r="E130" s="79">
        <f t="shared" si="12"/>
        <v>534904</v>
      </c>
      <c r="F130" s="79">
        <f t="shared" si="12"/>
        <v>728829</v>
      </c>
      <c r="G130" s="79">
        <f t="shared" si="12"/>
        <v>813861</v>
      </c>
      <c r="H130" s="79">
        <f t="shared" si="12"/>
        <v>903928</v>
      </c>
      <c r="I130" s="79">
        <f t="shared" si="12"/>
        <v>919125</v>
      </c>
      <c r="J130" s="79">
        <f t="shared" si="12"/>
        <v>935126</v>
      </c>
      <c r="K130" s="79">
        <f t="shared" si="12"/>
        <v>952208</v>
      </c>
    </row>
    <row r="131" spans="2:11" ht="7.5" customHeight="1">
      <c r="B131" s="1"/>
      <c r="C131" s="2"/>
      <c r="D131" s="2"/>
      <c r="E131" s="2"/>
      <c r="F131" s="2"/>
      <c r="G131" s="2"/>
      <c r="H131" s="2"/>
      <c r="I131" s="2"/>
      <c r="J131" s="2"/>
      <c r="K131" s="2"/>
    </row>
    <row r="132" spans="2:11">
      <c r="B132" s="82" t="s">
        <v>445</v>
      </c>
      <c r="C132" s="2"/>
      <c r="D132" s="2"/>
      <c r="E132" s="2"/>
      <c r="F132" s="2"/>
      <c r="G132" s="2"/>
      <c r="H132" s="2"/>
      <c r="I132" s="2"/>
      <c r="J132" s="2"/>
      <c r="K132" s="2"/>
    </row>
    <row r="133" spans="2:11" ht="20.100000000000001" customHeight="1">
      <c r="B133" s="138" t="s">
        <v>635</v>
      </c>
      <c r="C133" s="2">
        <f>SUM('Budget Detail FY 2018-25'!L315:L316)</f>
        <v>98120</v>
      </c>
      <c r="D133" s="2">
        <f>SUM('Budget Detail FY 2018-25'!M315:M316)</f>
        <v>95684</v>
      </c>
      <c r="E133" s="2">
        <f>SUM('Budget Detail FY 2018-25'!N315:N316)</f>
        <v>0</v>
      </c>
      <c r="F133" s="2">
        <f>SUM('Budget Detail FY 2018-25'!O315:O316)</f>
        <v>0</v>
      </c>
      <c r="G133" s="2">
        <f>SUM('Budget Detail FY 2018-25'!P315:P316)</f>
        <v>0</v>
      </c>
      <c r="H133" s="2">
        <f>SUM('Budget Detail FY 2018-25'!Q315:Q316)</f>
        <v>0</v>
      </c>
      <c r="I133" s="2">
        <f>SUM('Budget Detail FY 2018-25'!R315:R316)</f>
        <v>0</v>
      </c>
      <c r="J133" s="2">
        <f>SUM('Budget Detail FY 2018-25'!S315:S316)</f>
        <v>0</v>
      </c>
      <c r="K133" s="2">
        <f>SUM('Budget Detail FY 2018-25'!T315:T316)</f>
        <v>0</v>
      </c>
    </row>
    <row r="134" spans="2:11" ht="20.100000000000001" customHeight="1">
      <c r="B134" s="138" t="s">
        <v>636</v>
      </c>
      <c r="C134" s="2">
        <f>SUM('Budget Detail FY 2018-25'!L317:L320)</f>
        <v>126075</v>
      </c>
      <c r="D134" s="2">
        <f>SUM('Budget Detail FY 2018-25'!M317:M320)</f>
        <v>84453</v>
      </c>
      <c r="E134" s="2">
        <f>SUM('Budget Detail FY 2018-25'!N317:N320)</f>
        <v>97930</v>
      </c>
      <c r="F134" s="2">
        <f>SUM('Budget Detail FY 2018-25'!O317:O320)</f>
        <v>97930</v>
      </c>
      <c r="G134" s="2">
        <f>SUM('Budget Detail FY 2018-25'!P317:P320)</f>
        <v>175000</v>
      </c>
      <c r="H134" s="2">
        <f>SUM('Budget Detail FY 2018-25'!Q317:Q320)</f>
        <v>175000</v>
      </c>
      <c r="I134" s="2">
        <f>SUM('Budget Detail FY 2018-25'!R317:R320)</f>
        <v>175000</v>
      </c>
      <c r="J134" s="2">
        <f>SUM('Budget Detail FY 2018-25'!S317:S320)</f>
        <v>175000</v>
      </c>
      <c r="K134" s="2">
        <f>SUM('Budget Detail FY 2018-25'!T317:T320)</f>
        <v>175000</v>
      </c>
    </row>
    <row r="135" spans="2:11" ht="20.100000000000001" customHeight="1">
      <c r="B135" s="138" t="s">
        <v>637</v>
      </c>
      <c r="C135" s="2">
        <f>SUM('Budget Detail FY 2018-25'!L321:L324)</f>
        <v>373787</v>
      </c>
      <c r="D135" s="2">
        <f>SUM('Budget Detail FY 2018-25'!M321:M324)</f>
        <v>429058</v>
      </c>
      <c r="E135" s="2">
        <f>SUM('Budget Detail FY 2018-25'!N321:N324)</f>
        <v>718788</v>
      </c>
      <c r="F135" s="2">
        <f>SUM('Budget Detail FY 2018-25'!O321:O324)</f>
        <v>617357.30000000005</v>
      </c>
      <c r="G135" s="2">
        <f>SUM('Budget Detail FY 2018-25'!P321:P324)</f>
        <v>942462</v>
      </c>
      <c r="H135" s="2">
        <f>SUM('Budget Detail FY 2018-25'!Q321:Q324)</f>
        <v>914788</v>
      </c>
      <c r="I135" s="2">
        <f>SUM('Budget Detail FY 2018-25'!R321:R324)</f>
        <v>853045</v>
      </c>
      <c r="J135" s="2">
        <f>SUM('Budget Detail FY 2018-25'!S321:S324)</f>
        <v>816000</v>
      </c>
      <c r="K135" s="2">
        <f>SUM('Budget Detail FY 2018-25'!T321:T324)</f>
        <v>816000</v>
      </c>
    </row>
    <row r="136" spans="2:11" ht="20.100000000000001" customHeight="1" thickBot="1">
      <c r="B136" s="81" t="s">
        <v>639</v>
      </c>
      <c r="C136" s="79">
        <f t="shared" ref="C136:K136" si="13">SUM(C133:C135)</f>
        <v>597982</v>
      </c>
      <c r="D136" s="79">
        <f t="shared" si="13"/>
        <v>609195</v>
      </c>
      <c r="E136" s="79">
        <f t="shared" si="13"/>
        <v>816718</v>
      </c>
      <c r="F136" s="79">
        <f t="shared" si="13"/>
        <v>715287.3</v>
      </c>
      <c r="G136" s="79">
        <f t="shared" si="13"/>
        <v>1117462</v>
      </c>
      <c r="H136" s="79">
        <f t="shared" si="13"/>
        <v>1089788</v>
      </c>
      <c r="I136" s="79">
        <f t="shared" si="13"/>
        <v>1028045</v>
      </c>
      <c r="J136" s="79">
        <f t="shared" si="13"/>
        <v>991000</v>
      </c>
      <c r="K136" s="79">
        <f t="shared" si="13"/>
        <v>991000</v>
      </c>
    </row>
    <row r="137" spans="2:11" ht="7.5" customHeight="1">
      <c r="B137" s="82"/>
      <c r="C137" s="2"/>
      <c r="D137" s="2"/>
      <c r="E137" s="2"/>
      <c r="F137" s="2"/>
      <c r="G137" s="2"/>
      <c r="H137" s="2"/>
      <c r="I137" s="2"/>
      <c r="J137" s="2"/>
      <c r="K137" s="2"/>
    </row>
    <row r="138" spans="2:11" ht="20.100000000000001" customHeight="1">
      <c r="B138" s="137" t="s">
        <v>640</v>
      </c>
      <c r="C138" s="2">
        <f t="shared" ref="C138:K138" si="14">+C130-C136</f>
        <v>-93729</v>
      </c>
      <c r="D138" s="2">
        <f t="shared" si="14"/>
        <v>-63113</v>
      </c>
      <c r="E138" s="2">
        <f t="shared" si="14"/>
        <v>-281814</v>
      </c>
      <c r="F138" s="2">
        <f t="shared" si="14"/>
        <v>13541.699999999953</v>
      </c>
      <c r="G138" s="2">
        <f t="shared" si="14"/>
        <v>-303601</v>
      </c>
      <c r="H138" s="2">
        <f t="shared" si="14"/>
        <v>-185860</v>
      </c>
      <c r="I138" s="2">
        <f t="shared" si="14"/>
        <v>-108920</v>
      </c>
      <c r="J138" s="2">
        <f t="shared" si="14"/>
        <v>-55874</v>
      </c>
      <c r="K138" s="2">
        <f t="shared" si="14"/>
        <v>-38792</v>
      </c>
    </row>
    <row r="139" spans="2:11" ht="7.5" customHeight="1">
      <c r="B139" s="83"/>
      <c r="C139" s="2"/>
      <c r="D139" s="2"/>
      <c r="E139" s="2"/>
      <c r="F139" s="2"/>
      <c r="G139" s="2"/>
      <c r="H139" s="2"/>
      <c r="I139" s="2"/>
      <c r="J139" s="2"/>
      <c r="K139" s="2"/>
    </row>
    <row r="140" spans="2:11" ht="20.100000000000001" customHeight="1" thickBot="1">
      <c r="B140" s="80" t="s">
        <v>641</v>
      </c>
      <c r="C140" s="48">
        <v>698493</v>
      </c>
      <c r="D140" s="48">
        <v>635382</v>
      </c>
      <c r="E140" s="48">
        <v>428536</v>
      </c>
      <c r="F140" s="48">
        <f>D140+F138</f>
        <v>648923.69999999995</v>
      </c>
      <c r="G140" s="48">
        <f>F140+G138</f>
        <v>345322.69999999995</v>
      </c>
      <c r="H140" s="48">
        <f>G140+H138</f>
        <v>159462.69999999995</v>
      </c>
      <c r="I140" s="48">
        <f>H140+I138</f>
        <v>50542.699999999953</v>
      </c>
      <c r="J140" s="48">
        <f>I140+J138</f>
        <v>-5331.3000000000466</v>
      </c>
      <c r="K140" s="48">
        <f>J140+K138</f>
        <v>-44123.300000000047</v>
      </c>
    </row>
    <row r="141" spans="2:11" ht="14.4" thickTop="1">
      <c r="B141" s="4"/>
      <c r="C141" s="53"/>
      <c r="D141" s="53"/>
      <c r="E141" s="53"/>
      <c r="F141" s="53"/>
      <c r="G141" s="53"/>
      <c r="H141" s="53"/>
      <c r="I141" s="53"/>
      <c r="J141" s="53"/>
      <c r="K141" s="53"/>
    </row>
    <row r="142" spans="2:11">
      <c r="B142" s="1"/>
      <c r="C142" s="2"/>
      <c r="D142" s="2"/>
      <c r="E142" s="2"/>
      <c r="F142" s="2"/>
      <c r="G142" s="2"/>
      <c r="H142" s="2"/>
      <c r="I142" s="2"/>
      <c r="J142" s="2"/>
      <c r="K142" s="2"/>
    </row>
    <row r="143" spans="2:11">
      <c r="B143" s="1"/>
      <c r="C143" s="2"/>
      <c r="D143" s="2"/>
      <c r="E143" s="2"/>
      <c r="F143" s="2"/>
      <c r="G143" s="2"/>
      <c r="H143" s="2"/>
      <c r="I143" s="2"/>
      <c r="J143" s="2"/>
      <c r="K143" s="2"/>
    </row>
    <row r="144" spans="2:11">
      <c r="B144" s="1"/>
      <c r="C144" s="2"/>
      <c r="D144" s="2"/>
      <c r="E144" s="2"/>
      <c r="F144" s="2"/>
      <c r="G144" s="2"/>
      <c r="H144" s="2"/>
      <c r="I144" s="2"/>
      <c r="J144" s="2"/>
      <c r="K144" s="2"/>
    </row>
    <row r="145" spans="2:11">
      <c r="B145" s="1"/>
      <c r="C145" s="2"/>
      <c r="D145" s="2"/>
      <c r="E145" s="2"/>
      <c r="F145" s="2"/>
      <c r="G145" s="2"/>
      <c r="H145" s="2"/>
      <c r="I145" s="2"/>
      <c r="J145" s="2"/>
      <c r="K145" s="2"/>
    </row>
    <row r="146" spans="2:11">
      <c r="B146" s="1"/>
      <c r="C146" s="2"/>
      <c r="D146" s="2"/>
      <c r="E146" s="2"/>
      <c r="F146" s="2"/>
      <c r="G146" s="2"/>
      <c r="H146" s="2"/>
      <c r="I146" s="2"/>
      <c r="J146" s="2"/>
      <c r="K146" s="2"/>
    </row>
    <row r="147" spans="2:11">
      <c r="B147" s="1"/>
      <c r="C147" s="2"/>
      <c r="D147" s="2"/>
      <c r="E147" s="2"/>
      <c r="F147" s="2"/>
      <c r="G147" s="2"/>
      <c r="H147" s="2"/>
      <c r="I147" s="2"/>
      <c r="J147" s="2"/>
      <c r="K147" s="2"/>
    </row>
    <row r="148" spans="2:11">
      <c r="B148" s="1"/>
      <c r="C148" s="2"/>
      <c r="D148" s="2"/>
      <c r="E148" s="2"/>
      <c r="F148" s="2"/>
      <c r="G148" s="2"/>
      <c r="H148" s="2"/>
      <c r="I148" s="2"/>
      <c r="J148" s="2"/>
      <c r="K148" s="2"/>
    </row>
    <row r="149" spans="2:11">
      <c r="B149" s="1"/>
      <c r="C149" s="2"/>
      <c r="D149" s="2"/>
      <c r="E149" s="2"/>
      <c r="F149" s="2"/>
      <c r="G149" s="2"/>
      <c r="H149" s="2"/>
      <c r="I149" s="2"/>
      <c r="J149" s="2"/>
      <c r="K149" s="2"/>
    </row>
    <row r="150" spans="2:11">
      <c r="B150" s="1"/>
      <c r="C150" s="2"/>
      <c r="D150" s="2"/>
      <c r="E150" s="2"/>
      <c r="F150" s="2"/>
      <c r="G150" s="2"/>
      <c r="H150" s="2"/>
      <c r="I150" s="2"/>
      <c r="J150" s="2"/>
      <c r="K150" s="2"/>
    </row>
    <row r="151" spans="2:11">
      <c r="B151" s="1"/>
      <c r="C151" s="2"/>
      <c r="D151" s="2"/>
      <c r="E151" s="2"/>
      <c r="F151" s="2"/>
      <c r="G151" s="2"/>
      <c r="H151" s="2"/>
      <c r="I151" s="2"/>
      <c r="J151" s="2"/>
      <c r="K151" s="2"/>
    </row>
    <row r="152" spans="2:11">
      <c r="B152" s="1"/>
      <c r="C152" s="2"/>
      <c r="D152" s="2"/>
      <c r="E152" s="2"/>
      <c r="F152" s="2"/>
      <c r="G152" s="2"/>
      <c r="H152" s="2"/>
      <c r="I152" s="2"/>
      <c r="J152" s="2"/>
      <c r="K152" s="2"/>
    </row>
    <row r="155" spans="2:11" ht="17.399999999999999">
      <c r="B155" s="406" t="s">
        <v>647</v>
      </c>
      <c r="C155" s="406"/>
      <c r="D155" s="406"/>
      <c r="E155" s="406"/>
      <c r="F155" s="406"/>
      <c r="G155" s="406"/>
      <c r="H155" s="406"/>
      <c r="I155" s="406"/>
      <c r="J155" s="406"/>
      <c r="K155" s="406"/>
    </row>
    <row r="156" spans="2:11">
      <c r="B156" s="43"/>
      <c r="C156" s="2"/>
      <c r="D156" s="2"/>
      <c r="E156" s="2"/>
      <c r="F156" s="2"/>
      <c r="G156" s="2"/>
      <c r="H156" s="2"/>
      <c r="I156" s="2"/>
      <c r="J156" s="2"/>
      <c r="K156" s="2"/>
    </row>
    <row r="157" spans="2:11" ht="15" customHeight="1">
      <c r="B157" s="408" t="s">
        <v>971</v>
      </c>
      <c r="C157" s="408"/>
      <c r="D157" s="408"/>
      <c r="E157" s="408"/>
      <c r="F157" s="408"/>
      <c r="G157" s="408"/>
      <c r="H157" s="408"/>
      <c r="I157" s="408"/>
      <c r="J157" s="408"/>
      <c r="K157" s="408"/>
    </row>
    <row r="158" spans="2:11" ht="15" customHeight="1">
      <c r="B158" s="408"/>
      <c r="C158" s="408"/>
      <c r="D158" s="408"/>
      <c r="E158" s="408"/>
      <c r="F158" s="408"/>
      <c r="G158" s="408"/>
      <c r="H158" s="408"/>
      <c r="I158" s="408"/>
      <c r="J158" s="408"/>
      <c r="K158" s="408"/>
    </row>
    <row r="159" spans="2:11" ht="7.5" customHeight="1">
      <c r="B159" s="19"/>
      <c r="C159" s="16"/>
      <c r="D159" s="16"/>
      <c r="E159" s="16"/>
      <c r="F159" s="16"/>
      <c r="G159" s="16"/>
      <c r="H159" s="2"/>
      <c r="I159" s="2"/>
      <c r="J159" s="2"/>
      <c r="K159" s="2"/>
    </row>
    <row r="160" spans="2:11">
      <c r="B160" s="4"/>
      <c r="C160" s="43"/>
      <c r="D160" s="156"/>
      <c r="E160" s="43" t="s">
        <v>879</v>
      </c>
      <c r="F160" s="156"/>
      <c r="G160" s="43" t="s">
        <v>880</v>
      </c>
      <c r="H160" s="156"/>
      <c r="I160" s="156"/>
      <c r="J160" s="156"/>
      <c r="K160" s="156"/>
    </row>
    <row r="161" spans="2:11">
      <c r="B161" s="43"/>
      <c r="C161" s="43" t="s">
        <v>774</v>
      </c>
      <c r="D161" s="43" t="s">
        <v>848</v>
      </c>
      <c r="E161" s="43" t="s">
        <v>621</v>
      </c>
      <c r="F161" s="43" t="s">
        <v>879</v>
      </c>
      <c r="G161" s="157" t="str">
        <f>'Fund Cover Sheets'!$M$1</f>
        <v>Adopted</v>
      </c>
      <c r="H161" s="43" t="s">
        <v>881</v>
      </c>
      <c r="I161" s="43" t="s">
        <v>882</v>
      </c>
      <c r="J161" s="43" t="s">
        <v>883</v>
      </c>
      <c r="K161" s="43" t="s">
        <v>884</v>
      </c>
    </row>
    <row r="162" spans="2:11" ht="14.4" thickBot="1">
      <c r="B162" s="44"/>
      <c r="C162" s="45" t="s">
        <v>1</v>
      </c>
      <c r="D162" s="45" t="s">
        <v>1</v>
      </c>
      <c r="E162" s="45" t="s">
        <v>590</v>
      </c>
      <c r="F162" s="45" t="s">
        <v>19</v>
      </c>
      <c r="G162" s="45" t="s">
        <v>590</v>
      </c>
      <c r="H162" s="45" t="s">
        <v>19</v>
      </c>
      <c r="I162" s="45" t="s">
        <v>19</v>
      </c>
      <c r="J162" s="45" t="s">
        <v>19</v>
      </c>
      <c r="K162" s="45" t="s">
        <v>19</v>
      </c>
    </row>
    <row r="163" spans="2:11">
      <c r="B163" s="1"/>
      <c r="C163" s="52"/>
      <c r="D163" s="2"/>
      <c r="E163" s="2"/>
      <c r="F163" s="2"/>
      <c r="G163" s="2"/>
      <c r="H163" s="2"/>
      <c r="I163" s="2"/>
      <c r="J163" s="2"/>
      <c r="K163" s="2"/>
    </row>
    <row r="164" spans="2:11">
      <c r="B164" s="82" t="s">
        <v>622</v>
      </c>
      <c r="C164" s="2"/>
      <c r="D164" s="2"/>
      <c r="E164" s="2"/>
      <c r="F164" s="2"/>
      <c r="G164" s="2"/>
      <c r="H164" s="2"/>
      <c r="I164" s="2"/>
      <c r="J164" s="2"/>
      <c r="K164" s="2"/>
    </row>
    <row r="165" spans="2:11" ht="20.100000000000001" customHeight="1">
      <c r="B165" s="138" t="s">
        <v>624</v>
      </c>
      <c r="C165" s="2">
        <f>SUM('Budget Detail FY 2018-25'!L335:L338)</f>
        <v>206028</v>
      </c>
      <c r="D165" s="2">
        <f>SUM('Budget Detail FY 2018-25'!M335:M338)</f>
        <v>32878</v>
      </c>
      <c r="E165" s="2">
        <f>SUM('Budget Detail FY 2018-25'!N335:N338)</f>
        <v>0</v>
      </c>
      <c r="F165" s="2">
        <f>SUM('Budget Detail FY 2018-25'!O335:O338)</f>
        <v>0</v>
      </c>
      <c r="G165" s="2">
        <f>SUM('Budget Detail FY 2018-25'!P335:P338)</f>
        <v>0</v>
      </c>
      <c r="H165" s="2">
        <f>SUM('Budget Detail FY 2018-25'!Q335:Q338)</f>
        <v>0</v>
      </c>
      <c r="I165" s="2">
        <f>SUM('Budget Detail FY 2018-25'!R335:R338)</f>
        <v>0</v>
      </c>
      <c r="J165" s="2">
        <f>SUM('Budget Detail FY 2018-25'!S335:S338)</f>
        <v>0</v>
      </c>
      <c r="K165" s="2">
        <f>SUM('Budget Detail FY 2018-25'!T335:T338)</f>
        <v>0</v>
      </c>
    </row>
    <row r="166" spans="2:11" ht="20.100000000000001" customHeight="1">
      <c r="B166" s="138" t="s">
        <v>625</v>
      </c>
      <c r="C166" s="2">
        <f>SUM('Budget Detail FY 2018-25'!L339:L343)</f>
        <v>448616</v>
      </c>
      <c r="D166" s="2">
        <f>SUM('Budget Detail FY 2018-25'!M339:M343)</f>
        <v>300743</v>
      </c>
      <c r="E166" s="2">
        <f>SUM('Budget Detail FY 2018-25'!N339:N343)</f>
        <v>152180</v>
      </c>
      <c r="F166" s="2">
        <f>SUM('Budget Detail FY 2018-25'!O339:O343)</f>
        <v>151000</v>
      </c>
      <c r="G166" s="2">
        <f>SUM('Budget Detail FY 2018-25'!P339:P343)</f>
        <v>141000</v>
      </c>
      <c r="H166" s="2">
        <f>SUM('Budget Detail FY 2018-25'!Q339:Q343)</f>
        <v>141000</v>
      </c>
      <c r="I166" s="2">
        <f>SUM('Budget Detail FY 2018-25'!R339:R343)</f>
        <v>141000</v>
      </c>
      <c r="J166" s="2">
        <f>SUM('Budget Detail FY 2018-25'!S339:S343)</f>
        <v>141000</v>
      </c>
      <c r="K166" s="2">
        <f>SUM('Budget Detail FY 2018-25'!T339:T343)</f>
        <v>141000</v>
      </c>
    </row>
    <row r="167" spans="2:11" ht="20.100000000000001" customHeight="1">
      <c r="B167" s="138" t="s">
        <v>627</v>
      </c>
      <c r="C167" s="2">
        <f>'Budget Detail FY 2018-25'!L344</f>
        <v>731535</v>
      </c>
      <c r="D167" s="2">
        <f>'Budget Detail FY 2018-25'!M344</f>
        <v>752262</v>
      </c>
      <c r="E167" s="2">
        <f>'Budget Detail FY 2018-25'!N344</f>
        <v>746500</v>
      </c>
      <c r="F167" s="2">
        <f>'Budget Detail FY 2018-25'!O344</f>
        <v>772000</v>
      </c>
      <c r="G167" s="2">
        <f>'Budget Detail FY 2018-25'!P344</f>
        <v>780000</v>
      </c>
      <c r="H167" s="2">
        <f>'Budget Detail FY 2018-25'!Q344</f>
        <v>785000</v>
      </c>
      <c r="I167" s="2">
        <f>'Budget Detail FY 2018-25'!R344</f>
        <v>790000</v>
      </c>
      <c r="J167" s="2">
        <f>'Budget Detail FY 2018-25'!S344</f>
        <v>795000</v>
      </c>
      <c r="K167" s="2">
        <f>'Budget Detail FY 2018-25'!T344</f>
        <v>800000</v>
      </c>
    </row>
    <row r="168" spans="2:11" ht="20.100000000000001" customHeight="1">
      <c r="B168" s="138" t="s">
        <v>628</v>
      </c>
      <c r="C168" s="2">
        <f>'Budget Detail FY 2018-25'!L345+'Budget Detail FY 2018-25'!L346</f>
        <v>21033</v>
      </c>
      <c r="D168" s="2">
        <f>'Budget Detail FY 2018-25'!M345+'Budget Detail FY 2018-25'!M346</f>
        <v>34012</v>
      </c>
      <c r="E168" s="2">
        <f>'Budget Detail FY 2018-25'!N345+'Budget Detail FY 2018-25'!N346</f>
        <v>7500</v>
      </c>
      <c r="F168" s="2">
        <f>'Budget Detail FY 2018-25'!O345+'Budget Detail FY 2018-25'!O346</f>
        <v>63351</v>
      </c>
      <c r="G168" s="2">
        <f>'Budget Detail FY 2018-25'!P345+'Budget Detail FY 2018-25'!P346</f>
        <v>1098</v>
      </c>
      <c r="H168" s="2">
        <f>'Budget Detail FY 2018-25'!Q345+'Budget Detail FY 2018-25'!Q346</f>
        <v>0</v>
      </c>
      <c r="I168" s="2">
        <f>'Budget Detail FY 2018-25'!R345+'Budget Detail FY 2018-25'!R346</f>
        <v>712</v>
      </c>
      <c r="J168" s="2">
        <f>'Budget Detail FY 2018-25'!S345+'Budget Detail FY 2018-25'!S346</f>
        <v>379</v>
      </c>
      <c r="K168" s="2">
        <f>'Budget Detail FY 2018-25'!T345+'Budget Detail FY 2018-25'!T346</f>
        <v>0</v>
      </c>
    </row>
    <row r="169" spans="2:11" ht="20.100000000000001" customHeight="1">
      <c r="B169" s="138" t="s">
        <v>629</v>
      </c>
      <c r="C169" s="2">
        <f>SUM('Budget Detail FY 2018-25'!L347:L355)</f>
        <v>373768</v>
      </c>
      <c r="D169" s="2">
        <f>SUM('Budget Detail FY 2018-25'!M347:M355)</f>
        <v>1169174</v>
      </c>
      <c r="E169" s="2">
        <f>SUM('Budget Detail FY 2018-25'!N347:N355)</f>
        <v>3013849</v>
      </c>
      <c r="F169" s="2">
        <f>SUM('Budget Detail FY 2018-25'!O347:O355)</f>
        <v>319086</v>
      </c>
      <c r="G169" s="2">
        <f>SUM('Budget Detail FY 2018-25'!P347:P355)</f>
        <v>151572</v>
      </c>
      <c r="H169" s="2">
        <f>SUM('Budget Detail FY 2018-25'!Q347:Q355)</f>
        <v>2964928</v>
      </c>
      <c r="I169" s="2">
        <f>SUM('Budget Detail FY 2018-25'!R347:R355)</f>
        <v>0</v>
      </c>
      <c r="J169" s="2">
        <f>SUM('Budget Detail FY 2018-25'!S347:S355)</f>
        <v>0</v>
      </c>
      <c r="K169" s="2">
        <f>SUM('Budget Detail FY 2018-25'!T347:T355)</f>
        <v>171600</v>
      </c>
    </row>
    <row r="170" spans="2:11" ht="20.100000000000001" customHeight="1">
      <c r="B170" s="138" t="s">
        <v>630</v>
      </c>
      <c r="C170" s="2">
        <f>'Budget Detail FY 2018-25'!L356</f>
        <v>0</v>
      </c>
      <c r="D170" s="2">
        <f>'Budget Detail FY 2018-25'!M356</f>
        <v>0</v>
      </c>
      <c r="E170" s="2">
        <f>'Budget Detail FY 2018-25'!N356</f>
        <v>2000</v>
      </c>
      <c r="F170" s="2">
        <f>'Budget Detail FY 2018-25'!O356</f>
        <v>0</v>
      </c>
      <c r="G170" s="2">
        <f>'Budget Detail FY 2018-25'!P356</f>
        <v>2000</v>
      </c>
      <c r="H170" s="2">
        <f>'Budget Detail FY 2018-25'!Q356</f>
        <v>2000</v>
      </c>
      <c r="I170" s="2">
        <f>'Budget Detail FY 2018-25'!R356</f>
        <v>2000</v>
      </c>
      <c r="J170" s="2">
        <f>'Budget Detail FY 2018-25'!S356</f>
        <v>2000</v>
      </c>
      <c r="K170" s="2">
        <f>'Budget Detail FY 2018-25'!T356</f>
        <v>2000</v>
      </c>
    </row>
    <row r="171" spans="2:11" ht="20.100000000000001" customHeight="1">
      <c r="B171" s="138" t="s">
        <v>631</v>
      </c>
      <c r="C171" s="2">
        <f>SUM('Budget Detail FY 2018-25'!L357:L358)</f>
        <v>1018308</v>
      </c>
      <c r="D171" s="2">
        <f>SUM('Budget Detail FY 2018-25'!M357:M358)</f>
        <v>569725</v>
      </c>
      <c r="E171" s="2">
        <f>SUM('Budget Detail FY 2018-25'!N357:N358)</f>
        <v>250000</v>
      </c>
      <c r="F171" s="2">
        <f>SUM('Budget Detail FY 2018-25'!O357:O358)</f>
        <v>235663</v>
      </c>
      <c r="G171" s="2">
        <f>SUM('Budget Detail FY 2018-25'!P357:P358)</f>
        <v>260000</v>
      </c>
      <c r="H171" s="2">
        <f>SUM('Budget Detail FY 2018-25'!Q357:Q358)</f>
        <v>185436</v>
      </c>
      <c r="I171" s="2">
        <f>SUM('Budget Detail FY 2018-25'!R357:R358)</f>
        <v>100000</v>
      </c>
      <c r="J171" s="2">
        <f>SUM('Budget Detail FY 2018-25'!S357:S358)</f>
        <v>100000</v>
      </c>
      <c r="K171" s="2">
        <f>SUM('Budget Detail FY 2018-25'!T357:T358)</f>
        <v>178400</v>
      </c>
    </row>
    <row r="172" spans="2:11" ht="20.100000000000001" customHeight="1" thickBot="1">
      <c r="B172" s="81" t="s">
        <v>632</v>
      </c>
      <c r="C172" s="79">
        <f t="shared" ref="C172:K172" si="15">SUM(C165:C171)</f>
        <v>2799288</v>
      </c>
      <c r="D172" s="79">
        <f t="shared" si="15"/>
        <v>2858794</v>
      </c>
      <c r="E172" s="79">
        <f t="shared" si="15"/>
        <v>4172029</v>
      </c>
      <c r="F172" s="79">
        <f t="shared" si="15"/>
        <v>1541100</v>
      </c>
      <c r="G172" s="79">
        <f t="shared" si="15"/>
        <v>1335670</v>
      </c>
      <c r="H172" s="79">
        <f t="shared" si="15"/>
        <v>4078364</v>
      </c>
      <c r="I172" s="79">
        <f t="shared" si="15"/>
        <v>1033712</v>
      </c>
      <c r="J172" s="79">
        <f t="shared" si="15"/>
        <v>1038379</v>
      </c>
      <c r="K172" s="79">
        <f t="shared" si="15"/>
        <v>1293000</v>
      </c>
    </row>
    <row r="173" spans="2:11" ht="7.5" customHeight="1">
      <c r="B173" s="1"/>
      <c r="C173" s="2"/>
      <c r="D173" s="2"/>
      <c r="E173" s="2"/>
      <c r="F173" s="2"/>
      <c r="G173" s="2"/>
      <c r="H173" s="2"/>
      <c r="I173" s="2"/>
      <c r="J173" s="2"/>
      <c r="K173" s="2"/>
    </row>
    <row r="174" spans="2:11">
      <c r="B174" s="82" t="s">
        <v>445</v>
      </c>
      <c r="C174" s="2"/>
      <c r="D174" s="2"/>
      <c r="E174" s="2"/>
      <c r="F174" s="2"/>
      <c r="G174" s="2"/>
      <c r="H174" s="2"/>
      <c r="I174" s="2"/>
      <c r="J174" s="2"/>
      <c r="K174" s="2"/>
    </row>
    <row r="175" spans="2:11" ht="20.100000000000001" customHeight="1">
      <c r="B175" s="138" t="s">
        <v>635</v>
      </c>
      <c r="C175" s="2">
        <f>'Budget Detail FY 2018-25'!L363+'Budget Detail FY 2018-25'!L364+'Budget Detail FY 2018-25'!L374+'Budget Detail FY 2018-25'!L375+'Budget Detail FY 2018-25'!L376+'Budget Detail FY 2018-25'!L378+'Budget Detail FY 2018-25'!L379+'Budget Detail FY 2018-25'!L380+'Budget Detail FY 2018-25'!L377</f>
        <v>339391</v>
      </c>
      <c r="D175" s="2">
        <f>'Budget Detail FY 2018-25'!M363+'Budget Detail FY 2018-25'!M364+'Budget Detail FY 2018-25'!M374+'Budget Detail FY 2018-25'!M375+'Budget Detail FY 2018-25'!M376+'Budget Detail FY 2018-25'!M378+'Budget Detail FY 2018-25'!M379+'Budget Detail FY 2018-25'!M380+'Budget Detail FY 2018-25'!M377</f>
        <v>135926</v>
      </c>
      <c r="E175" s="2">
        <f>'Budget Detail FY 2018-25'!N363+'Budget Detail FY 2018-25'!N364+'Budget Detail FY 2018-25'!N374+'Budget Detail FY 2018-25'!N375+'Budget Detail FY 2018-25'!N376+'Budget Detail FY 2018-25'!N378+'Budget Detail FY 2018-25'!N379+'Budget Detail FY 2018-25'!N380+'Budget Detail FY 2018-25'!N377</f>
        <v>334795</v>
      </c>
      <c r="F175" s="2">
        <f>'Budget Detail FY 2018-25'!O363+'Budget Detail FY 2018-25'!O364+'Budget Detail FY 2018-25'!O374+'Budget Detail FY 2018-25'!O375+'Budget Detail FY 2018-25'!O376+'Budget Detail FY 2018-25'!O378+'Budget Detail FY 2018-25'!O379+'Budget Detail FY 2018-25'!O380+'Budget Detail FY 2018-25'!O377</f>
        <v>229795</v>
      </c>
      <c r="G175" s="2">
        <f>'Budget Detail FY 2018-25'!P363+'Budget Detail FY 2018-25'!P364+'Budget Detail FY 2018-25'!P374+'Budget Detail FY 2018-25'!P375+'Budget Detail FY 2018-25'!P376+'Budget Detail FY 2018-25'!P378+'Budget Detail FY 2018-25'!P379+'Budget Detail FY 2018-25'!P380+'Budget Detail FY 2018-25'!P377</f>
        <v>260964</v>
      </c>
      <c r="H175" s="2">
        <f>'Budget Detail FY 2018-25'!Q363+'Budget Detail FY 2018-25'!Q364+'Budget Detail FY 2018-25'!Q374+'Budget Detail FY 2018-25'!Q375+'Budget Detail FY 2018-25'!Q376+'Budget Detail FY 2018-25'!Q378+'Budget Detail FY 2018-25'!Q379+'Budget Detail FY 2018-25'!Q380+'Budget Detail FY 2018-25'!Q377</f>
        <v>197503</v>
      </c>
      <c r="I175" s="2">
        <f>'Budget Detail FY 2018-25'!R363+'Budget Detail FY 2018-25'!R364+'Budget Detail FY 2018-25'!R374+'Budget Detail FY 2018-25'!R375+'Budget Detail FY 2018-25'!R376+'Budget Detail FY 2018-25'!R378+'Budget Detail FY 2018-25'!R379+'Budget Detail FY 2018-25'!R380+'Budget Detail FY 2018-25'!R377</f>
        <v>204435</v>
      </c>
      <c r="J175" s="2">
        <f>'Budget Detail FY 2018-25'!S363+'Budget Detail FY 2018-25'!S364+'Budget Detail FY 2018-25'!S374+'Budget Detail FY 2018-25'!S375+'Budget Detail FY 2018-25'!S376+'Budget Detail FY 2018-25'!S378+'Budget Detail FY 2018-25'!S379+'Budget Detail FY 2018-25'!S380+'Budget Detail FY 2018-25'!S377</f>
        <v>211783</v>
      </c>
      <c r="K175" s="2">
        <f>'Budget Detail FY 2018-25'!T363+'Budget Detail FY 2018-25'!T364+'Budget Detail FY 2018-25'!T374+'Budget Detail FY 2018-25'!T375+'Budget Detail FY 2018-25'!T376+'Budget Detail FY 2018-25'!T378+'Budget Detail FY 2018-25'!T379+'Budget Detail FY 2018-25'!T380+'Budget Detail FY 2018-25'!T377</f>
        <v>219571</v>
      </c>
    </row>
    <row r="176" spans="2:11" ht="20.100000000000001" customHeight="1">
      <c r="B176" s="138" t="s">
        <v>636</v>
      </c>
      <c r="C176" s="2">
        <f>'Budget Detail FY 2018-25'!L365+'Budget Detail FY 2018-25'!L366+'Budget Detail FY 2018-25'!L381+'Budget Detail FY 2018-25'!L382+'Budget Detail FY 2018-25'!L383+'Budget Detail FY 2018-25'!L384</f>
        <v>18945</v>
      </c>
      <c r="D176" s="2">
        <f>'Budget Detail FY 2018-25'!M365+'Budget Detail FY 2018-25'!M366+'Budget Detail FY 2018-25'!M381+'Budget Detail FY 2018-25'!M382+'Budget Detail FY 2018-25'!M383+'Budget Detail FY 2018-25'!M384</f>
        <v>56337</v>
      </c>
      <c r="E176" s="2">
        <f>'Budget Detail FY 2018-25'!N365+'Budget Detail FY 2018-25'!N366+'Budget Detail FY 2018-25'!N381+'Budget Detail FY 2018-25'!N382+'Budget Detail FY 2018-25'!N383+'Budget Detail FY 2018-25'!N384</f>
        <v>82000</v>
      </c>
      <c r="F176" s="2">
        <f>'Budget Detail FY 2018-25'!O365+'Budget Detail FY 2018-25'!O366+'Budget Detail FY 2018-25'!O381+'Budget Detail FY 2018-25'!O382+'Budget Detail FY 2018-25'!O383+'Budget Detail FY 2018-25'!O384</f>
        <v>58427</v>
      </c>
      <c r="G176" s="2">
        <f>'Budget Detail FY 2018-25'!P365+'Budget Detail FY 2018-25'!P366+'Budget Detail FY 2018-25'!P381+'Budget Detail FY 2018-25'!P382+'Budget Detail FY 2018-25'!P383+'Budget Detail FY 2018-25'!P384</f>
        <v>127000</v>
      </c>
      <c r="H176" s="2">
        <f>'Budget Detail FY 2018-25'!P365+'Budget Detail FY 2018-25'!P366+'Budget Detail FY 2018-25'!P381+'Budget Detail FY 2018-25'!P382+'Budget Detail FY 2018-25'!P383+'Budget Detail FY 2018-25'!P384</f>
        <v>127000</v>
      </c>
      <c r="I176" s="2">
        <f>'Budget Detail FY 2018-25'!Q365+'Budget Detail FY 2018-25'!Q366+'Budget Detail FY 2018-25'!Q381+'Budget Detail FY 2018-25'!Q382+'Budget Detail FY 2018-25'!Q383+'Budget Detail FY 2018-25'!Q384</f>
        <v>127000</v>
      </c>
      <c r="J176" s="2">
        <f>'Budget Detail FY 2018-25'!R365+'Budget Detail FY 2018-25'!R366+'Budget Detail FY 2018-25'!R381+'Budget Detail FY 2018-25'!R382+'Budget Detail FY 2018-25'!R383+'Budget Detail FY 2018-25'!R384</f>
        <v>127000</v>
      </c>
      <c r="K176" s="2">
        <f>'Budget Detail FY 2018-25'!S365+'Budget Detail FY 2018-25'!S366+'Budget Detail FY 2018-25'!S381+'Budget Detail FY 2018-25'!S382+'Budget Detail FY 2018-25'!S383+'Budget Detail FY 2018-25'!S384</f>
        <v>127000</v>
      </c>
    </row>
    <row r="177" spans="2:11" ht="20.100000000000001" customHeight="1">
      <c r="B177" s="138" t="s">
        <v>637</v>
      </c>
      <c r="C177" s="2">
        <f>SUM('Budget Detail FY 2018-25'!L385:L405)+'Budget Detail FY 2018-25'!L369+'Budget Detail FY 2018-25'!L368+'Budget Detail FY 2018-25'!L367</f>
        <v>2846631</v>
      </c>
      <c r="D177" s="2">
        <f>SUM('Budget Detail FY 2018-25'!M385:M405)+'Budget Detail FY 2018-25'!M369+'Budget Detail FY 2018-25'!M368+'Budget Detail FY 2018-25'!M367</f>
        <v>1923491</v>
      </c>
      <c r="E177" s="2">
        <f>SUM('Budget Detail FY 2018-25'!N385:N405)+'Budget Detail FY 2018-25'!N369+'Budget Detail FY 2018-25'!N368+'Budget Detail FY 2018-25'!N367</f>
        <v>3907339</v>
      </c>
      <c r="F177" s="2">
        <f>SUM('Budget Detail FY 2018-25'!O385:O405)+'Budget Detail FY 2018-25'!O369+'Budget Detail FY 2018-25'!O368+'Budget Detail FY 2018-25'!O367</f>
        <v>1048776</v>
      </c>
      <c r="G177" s="2">
        <f>SUM('Budget Detail FY 2018-25'!P385:P405)+'Budget Detail FY 2018-25'!P369+'Budget Detail FY 2018-25'!P368+'Budget Detail FY 2018-25'!P367</f>
        <v>779950</v>
      </c>
      <c r="H177" s="2">
        <f>SUM('Budget Detail FY 2018-25'!Q385:Q405)+'Budget Detail FY 2018-25'!Q369+'Budget Detail FY 2018-25'!Q368+'Budget Detail FY 2018-25'!Q367</f>
        <v>3425476</v>
      </c>
      <c r="I177" s="2">
        <f>SUM('Budget Detail FY 2018-25'!R385:R405)+'Budget Detail FY 2018-25'!R369+'Budget Detail FY 2018-25'!R368+'Budget Detail FY 2018-25'!R367</f>
        <v>158000</v>
      </c>
      <c r="J177" s="2">
        <f>SUM('Budget Detail FY 2018-25'!S385:S405)+'Budget Detail FY 2018-25'!S369+'Budget Detail FY 2018-25'!S368+'Budget Detail FY 2018-25'!S367</f>
        <v>269467</v>
      </c>
      <c r="K177" s="2">
        <f>SUM('Budget Detail FY 2018-25'!T385:T405)+'Budget Detail FY 2018-25'!T369+'Budget Detail FY 2018-25'!T368+'Budget Detail FY 2018-25'!T367</f>
        <v>519467</v>
      </c>
    </row>
    <row r="178" spans="2:11" ht="20.100000000000001" customHeight="1">
      <c r="B178" s="138" t="s">
        <v>579</v>
      </c>
      <c r="C178" s="2">
        <f>SUM('Budget Detail FY 2018-25'!L407:L410)</f>
        <v>403588</v>
      </c>
      <c r="D178" s="2">
        <f>SUM('Budget Detail FY 2018-25'!M407:M410)</f>
        <v>407563</v>
      </c>
      <c r="E178" s="2">
        <f>SUM('Budget Detail FY 2018-25'!N407:N410)</f>
        <v>322188</v>
      </c>
      <c r="F178" s="2">
        <f>SUM('Budget Detail FY 2018-25'!O407:O410)</f>
        <v>322188</v>
      </c>
      <c r="G178" s="2">
        <f>SUM('Budget Detail FY 2018-25'!P407:P410)</f>
        <v>321338</v>
      </c>
      <c r="H178" s="2">
        <f>SUM('Budget Detail FY 2018-25'!Q407:Q410)</f>
        <v>315338</v>
      </c>
      <c r="I178" s="2">
        <f>SUM('Budget Detail FY 2018-25'!R407:R410)</f>
        <v>319338</v>
      </c>
      <c r="J178" s="2">
        <f>SUM('Budget Detail FY 2018-25'!S407:S410)</f>
        <v>313038</v>
      </c>
      <c r="K178" s="2">
        <f>SUM('Budget Detail FY 2018-25'!T407:T410)</f>
        <v>316738</v>
      </c>
    </row>
    <row r="179" spans="2:11" ht="20.100000000000001" customHeight="1">
      <c r="B179" s="138" t="s">
        <v>638</v>
      </c>
      <c r="C179" s="2">
        <f>'Budget Detail FY 2018-25'!L370+'Budget Detail FY 2018-25'!L412</f>
        <v>157366</v>
      </c>
      <c r="D179" s="2">
        <f>'Budget Detail FY 2018-25'!M370+'Budget Detail FY 2018-25'!M412</f>
        <v>94947</v>
      </c>
      <c r="E179" s="2">
        <f>'Budget Detail FY 2018-25'!N370+'Budget Detail FY 2018-25'!N412</f>
        <v>152086</v>
      </c>
      <c r="F179" s="2">
        <f>'Budget Detail FY 2018-25'!O370+'Budget Detail FY 2018-25'!O412</f>
        <v>139906</v>
      </c>
      <c r="G179" s="2">
        <f>'Budget Detail FY 2018-25'!P370+'Budget Detail FY 2018-25'!P412</f>
        <v>138895</v>
      </c>
      <c r="H179" s="2">
        <f>'Budget Detail FY 2018-25'!Q370+'Budget Detail FY 2018-25'!Q412</f>
        <v>139558</v>
      </c>
      <c r="I179" s="2">
        <f>'Budget Detail FY 2018-25'!R370+'Budget Detail FY 2018-25'!R412</f>
        <v>139209</v>
      </c>
      <c r="J179" s="2">
        <f>'Budget Detail FY 2018-25'!S370+'Budget Detail FY 2018-25'!S412</f>
        <v>139627</v>
      </c>
      <c r="K179" s="2">
        <f>'Budget Detail FY 2018-25'!T370+'Budget Detail FY 2018-25'!T412</f>
        <v>139034</v>
      </c>
    </row>
    <row r="180" spans="2:11" ht="20.100000000000001" customHeight="1" thickBot="1">
      <c r="B180" s="81" t="s">
        <v>639</v>
      </c>
      <c r="C180" s="79">
        <f>SUM(C175:C179)</f>
        <v>3765921</v>
      </c>
      <c r="D180" s="79">
        <f t="shared" ref="D180:K180" si="16">SUM(D175:D179)</f>
        <v>2618264</v>
      </c>
      <c r="E180" s="79">
        <f t="shared" si="16"/>
        <v>4798408</v>
      </c>
      <c r="F180" s="79">
        <f>SUM(F175:F179)</f>
        <v>1799092</v>
      </c>
      <c r="G180" s="79">
        <f t="shared" si="16"/>
        <v>1628147</v>
      </c>
      <c r="H180" s="79">
        <f t="shared" si="16"/>
        <v>4204875</v>
      </c>
      <c r="I180" s="79">
        <f t="shared" si="16"/>
        <v>947982</v>
      </c>
      <c r="J180" s="79">
        <f t="shared" si="16"/>
        <v>1060915</v>
      </c>
      <c r="K180" s="79">
        <f t="shared" si="16"/>
        <v>1321810</v>
      </c>
    </row>
    <row r="181" spans="2:11" ht="7.5" customHeight="1">
      <c r="B181" s="82"/>
      <c r="C181" s="2"/>
      <c r="D181" s="2"/>
      <c r="E181" s="2"/>
      <c r="F181" s="2"/>
      <c r="G181" s="2"/>
      <c r="H181" s="2"/>
      <c r="I181" s="2"/>
      <c r="J181" s="2"/>
      <c r="K181" s="2"/>
    </row>
    <row r="182" spans="2:11" ht="20.100000000000001" customHeight="1">
      <c r="B182" s="137" t="s">
        <v>640</v>
      </c>
      <c r="C182" s="2">
        <f t="shared" ref="C182:K182" si="17">+C172-C180</f>
        <v>-966633</v>
      </c>
      <c r="D182" s="2">
        <f t="shared" si="17"/>
        <v>240530</v>
      </c>
      <c r="E182" s="2">
        <f t="shared" si="17"/>
        <v>-626379</v>
      </c>
      <c r="F182" s="2">
        <f t="shared" si="17"/>
        <v>-257992</v>
      </c>
      <c r="G182" s="2">
        <f t="shared" si="17"/>
        <v>-292477</v>
      </c>
      <c r="H182" s="2">
        <f t="shared" si="17"/>
        <v>-126511</v>
      </c>
      <c r="I182" s="2">
        <f t="shared" si="17"/>
        <v>85730</v>
      </c>
      <c r="J182" s="2">
        <f t="shared" si="17"/>
        <v>-22536</v>
      </c>
      <c r="K182" s="2">
        <f t="shared" si="17"/>
        <v>-28810</v>
      </c>
    </row>
    <row r="183" spans="2:11" ht="7.5" customHeight="1">
      <c r="B183" s="86"/>
      <c r="C183" s="57"/>
      <c r="D183" s="57"/>
      <c r="E183" s="57"/>
      <c r="F183" s="57"/>
      <c r="G183" s="57"/>
      <c r="H183" s="57"/>
      <c r="I183" s="57"/>
      <c r="J183" s="57"/>
      <c r="K183" s="57"/>
    </row>
    <row r="184" spans="2:11" ht="20.100000000000001" customHeight="1" thickBot="1">
      <c r="B184" s="80" t="s">
        <v>641</v>
      </c>
      <c r="C184" s="48">
        <v>388897</v>
      </c>
      <c r="D184" s="48">
        <v>629429</v>
      </c>
      <c r="E184" s="48">
        <v>-30817</v>
      </c>
      <c r="F184" s="48">
        <f>D184+F182</f>
        <v>371437</v>
      </c>
      <c r="G184" s="48">
        <f>F184+G182</f>
        <v>78960</v>
      </c>
      <c r="H184" s="48">
        <f>G184+H182</f>
        <v>-47551</v>
      </c>
      <c r="I184" s="48">
        <f>H184+I182</f>
        <v>38179</v>
      </c>
      <c r="J184" s="48">
        <f>I184+J182</f>
        <v>15643</v>
      </c>
      <c r="K184" s="48">
        <f>J184+K182</f>
        <v>-13167</v>
      </c>
    </row>
    <row r="185" spans="2:11" ht="14.4" thickTop="1"/>
    <row r="199" spans="2:11" ht="7.5" customHeight="1"/>
    <row r="200" spans="2:11" ht="17.399999999999999">
      <c r="B200" s="406" t="s">
        <v>807</v>
      </c>
      <c r="C200" s="406"/>
      <c r="D200" s="406"/>
      <c r="E200" s="406"/>
      <c r="F200" s="406"/>
      <c r="G200" s="406"/>
      <c r="H200" s="406"/>
      <c r="I200" s="406"/>
      <c r="J200" s="406"/>
      <c r="K200" s="406"/>
    </row>
    <row r="201" spans="2:11" ht="15" customHeight="1">
      <c r="B201" s="43"/>
      <c r="C201" s="2"/>
      <c r="D201" s="2"/>
      <c r="E201" s="2"/>
      <c r="F201" s="2"/>
      <c r="G201" s="2"/>
      <c r="H201" s="2"/>
      <c r="I201" s="2"/>
      <c r="J201" s="2"/>
      <c r="K201" s="2"/>
    </row>
    <row r="202" spans="2:11" ht="12.75" customHeight="1">
      <c r="B202" s="408" t="s">
        <v>1232</v>
      </c>
      <c r="C202" s="408"/>
      <c r="D202" s="408"/>
      <c r="E202" s="408"/>
      <c r="F202" s="408"/>
      <c r="G202" s="408"/>
      <c r="H202" s="408"/>
      <c r="I202" s="408"/>
      <c r="J202" s="408"/>
      <c r="K202" s="408"/>
    </row>
    <row r="203" spans="2:11" ht="12.75" customHeight="1">
      <c r="B203" s="408"/>
      <c r="C203" s="408"/>
      <c r="D203" s="408"/>
      <c r="E203" s="408"/>
      <c r="F203" s="408"/>
      <c r="G203" s="408"/>
      <c r="H203" s="408"/>
      <c r="I203" s="408"/>
      <c r="J203" s="408"/>
      <c r="K203" s="408"/>
    </row>
    <row r="204" spans="2:11" ht="12.75" customHeight="1">
      <c r="B204" s="408"/>
      <c r="C204" s="408"/>
      <c r="D204" s="408"/>
      <c r="E204" s="408"/>
      <c r="F204" s="408"/>
      <c r="G204" s="408"/>
      <c r="H204" s="408"/>
      <c r="I204" s="408"/>
      <c r="J204" s="408"/>
      <c r="K204" s="408"/>
    </row>
    <row r="205" spans="2:11" ht="15" customHeight="1">
      <c r="B205" s="408"/>
      <c r="C205" s="408"/>
      <c r="D205" s="408"/>
      <c r="E205" s="408"/>
      <c r="F205" s="408"/>
      <c r="G205" s="408"/>
      <c r="H205" s="408"/>
      <c r="I205" s="408"/>
      <c r="J205" s="408"/>
      <c r="K205" s="408"/>
    </row>
    <row r="206" spans="2:11" ht="12" customHeight="1">
      <c r="B206" s="408"/>
      <c r="C206" s="408"/>
      <c r="D206" s="408"/>
      <c r="E206" s="408"/>
      <c r="F206" s="408"/>
      <c r="G206" s="408"/>
      <c r="H206" s="408"/>
      <c r="I206" s="408"/>
      <c r="J206" s="408"/>
      <c r="K206" s="408"/>
    </row>
    <row r="207" spans="2:11">
      <c r="B207" s="4"/>
      <c r="C207" s="43"/>
      <c r="D207" s="156"/>
      <c r="E207" s="43" t="s">
        <v>879</v>
      </c>
      <c r="F207" s="156"/>
      <c r="G207" s="43" t="s">
        <v>880</v>
      </c>
      <c r="H207" s="156"/>
      <c r="I207" s="156"/>
      <c r="J207" s="156"/>
      <c r="K207" s="156"/>
    </row>
    <row r="208" spans="2:11">
      <c r="B208" s="43"/>
      <c r="C208" s="43" t="s">
        <v>774</v>
      </c>
      <c r="D208" s="43" t="s">
        <v>848</v>
      </c>
      <c r="E208" s="43" t="s">
        <v>621</v>
      </c>
      <c r="F208" s="43" t="s">
        <v>879</v>
      </c>
      <c r="G208" s="157" t="str">
        <f>'Fund Cover Sheets'!$M$1</f>
        <v>Adopted</v>
      </c>
      <c r="H208" s="43" t="s">
        <v>881</v>
      </c>
      <c r="I208" s="43" t="s">
        <v>882</v>
      </c>
      <c r="J208" s="43" t="s">
        <v>883</v>
      </c>
      <c r="K208" s="43" t="s">
        <v>884</v>
      </c>
    </row>
    <row r="209" spans="2:11" ht="14.4" thickBot="1">
      <c r="B209" s="44"/>
      <c r="C209" s="45" t="s">
        <v>1</v>
      </c>
      <c r="D209" s="45" t="s">
        <v>1</v>
      </c>
      <c r="E209" s="45" t="s">
        <v>590</v>
      </c>
      <c r="F209" s="45" t="s">
        <v>19</v>
      </c>
      <c r="G209" s="45" t="s">
        <v>590</v>
      </c>
      <c r="H209" s="45" t="s">
        <v>19</v>
      </c>
      <c r="I209" s="45" t="s">
        <v>19</v>
      </c>
      <c r="J209" s="45" t="s">
        <v>19</v>
      </c>
      <c r="K209" s="45" t="s">
        <v>19</v>
      </c>
    </row>
    <row r="210" spans="2:11" ht="7.5" customHeight="1">
      <c r="B210" s="1"/>
      <c r="C210" s="52"/>
      <c r="D210" s="2"/>
      <c r="E210" s="2"/>
      <c r="F210" s="2"/>
      <c r="G210" s="2"/>
      <c r="H210" s="2"/>
      <c r="I210" s="2"/>
      <c r="J210" s="2"/>
      <c r="K210" s="2"/>
    </row>
    <row r="211" spans="2:11">
      <c r="B211" s="82" t="s">
        <v>622</v>
      </c>
      <c r="C211" s="2"/>
      <c r="D211" s="2"/>
      <c r="E211" s="2"/>
      <c r="F211" s="2"/>
      <c r="G211" s="2"/>
      <c r="H211" s="2"/>
      <c r="I211" s="2"/>
      <c r="J211" s="2"/>
      <c r="K211" s="2"/>
    </row>
    <row r="212" spans="2:11" ht="20.100000000000001" customHeight="1">
      <c r="B212" s="138" t="s">
        <v>625</v>
      </c>
      <c r="C212" s="2">
        <f>SUM('Budget Detail FY 2018-25'!L423:L428)</f>
        <v>229575</v>
      </c>
      <c r="D212" s="2">
        <f>SUM('Budget Detail FY 2018-25'!M423:M428)</f>
        <v>243142</v>
      </c>
      <c r="E212" s="2">
        <f>SUM('Budget Detail FY 2018-25'!N423:N428)</f>
        <v>109500</v>
      </c>
      <c r="F212" s="2">
        <f>SUM('Budget Detail FY 2018-25'!O423:O428)</f>
        <v>361911</v>
      </c>
      <c r="G212" s="2">
        <f>SUM('Budget Detail FY 2018-25'!P423:P428)</f>
        <v>109500</v>
      </c>
      <c r="H212" s="2">
        <f>SUM('Budget Detail FY 2018-25'!Q423:Q428)</f>
        <v>109500</v>
      </c>
      <c r="I212" s="2">
        <f>SUM('Budget Detail FY 2018-25'!R423:R428)</f>
        <v>109500</v>
      </c>
      <c r="J212" s="2">
        <f>SUM('Budget Detail FY 2018-25'!S423:S428)</f>
        <v>109500</v>
      </c>
      <c r="K212" s="2">
        <f>SUM('Budget Detail FY 2018-25'!T423:T428)</f>
        <v>109500</v>
      </c>
    </row>
    <row r="213" spans="2:11" ht="20.100000000000001" customHeight="1">
      <c r="B213" s="138" t="s">
        <v>626</v>
      </c>
      <c r="C213" s="2">
        <f>SUM('Budget Detail FY 2018-25'!L429:L430)</f>
        <v>8730</v>
      </c>
      <c r="D213" s="2">
        <f>SUM('Budget Detail FY 2018-25'!M429:M430)</f>
        <v>8640</v>
      </c>
      <c r="E213" s="2">
        <f>SUM('Budget Detail FY 2018-25'!N429:N430)</f>
        <v>8650</v>
      </c>
      <c r="F213" s="2">
        <f>SUM('Budget Detail FY 2018-25'!O429:O430)</f>
        <v>8325</v>
      </c>
      <c r="G213" s="2">
        <f>SUM('Budget Detail FY 2018-25'!P429:P430)</f>
        <v>8800</v>
      </c>
      <c r="H213" s="2">
        <f>SUM('Budget Detail FY 2018-25'!Q429:Q430)</f>
        <v>8800</v>
      </c>
      <c r="I213" s="2">
        <f>SUM('Budget Detail FY 2018-25'!R429:R430)</f>
        <v>8800</v>
      </c>
      <c r="J213" s="2">
        <f>SUM('Budget Detail FY 2018-25'!S429:S430)</f>
        <v>8800</v>
      </c>
      <c r="K213" s="2">
        <f>SUM('Budget Detail FY 2018-25'!T429:T430)</f>
        <v>8800</v>
      </c>
    </row>
    <row r="214" spans="2:11" ht="20.100000000000001" customHeight="1">
      <c r="B214" s="138" t="s">
        <v>627</v>
      </c>
      <c r="C214" s="2">
        <f>SUM('Budget Detail FY 2018-25'!L431:L436)</f>
        <v>201102</v>
      </c>
      <c r="D214" s="2">
        <f>SUM('Budget Detail FY 2018-25'!M431:M436)</f>
        <v>232472</v>
      </c>
      <c r="E214" s="2">
        <f>SUM('Budget Detail FY 2018-25'!N431:N436)</f>
        <v>86368</v>
      </c>
      <c r="F214" s="2">
        <f>SUM('Budget Detail FY 2018-25'!O431:O436)</f>
        <v>91530</v>
      </c>
      <c r="G214" s="2">
        <f>SUM('Budget Detail FY 2018-25'!P431:P436)</f>
        <v>269059</v>
      </c>
      <c r="H214" s="2">
        <f>SUM('Budget Detail FY 2018-25'!Q431:Q436)</f>
        <v>286131</v>
      </c>
      <c r="I214" s="2">
        <f>SUM('Budget Detail FY 2018-25'!R431:R436)</f>
        <v>433814</v>
      </c>
      <c r="J214" s="2">
        <f>SUM('Budget Detail FY 2018-25'!S431:S436)</f>
        <v>284156</v>
      </c>
      <c r="K214" s="2">
        <f>SUM('Budget Detail FY 2018-25'!T431:T436)</f>
        <v>283855</v>
      </c>
    </row>
    <row r="215" spans="2:11" ht="20.100000000000001" customHeight="1">
      <c r="B215" s="138" t="s">
        <v>628</v>
      </c>
      <c r="C215" s="2">
        <f>SUM('Budget Detail FY 2018-25'!L437:L438)</f>
        <v>596</v>
      </c>
      <c r="D215" s="2">
        <f>SUM('Budget Detail FY 2018-25'!M437:M438)</f>
        <v>862</v>
      </c>
      <c r="E215" s="2">
        <f>SUM('Budget Detail FY 2018-25'!N437:N438)</f>
        <v>850</v>
      </c>
      <c r="F215" s="2">
        <f>SUM('Budget Detail FY 2018-25'!O437:O438)</f>
        <v>2199</v>
      </c>
      <c r="G215" s="2">
        <f>SUM('Budget Detail FY 2018-25'!P437:P438)</f>
        <v>1000</v>
      </c>
      <c r="H215" s="2">
        <f>SUM('Budget Detail FY 2018-25'!Q437:Q438)</f>
        <v>1000</v>
      </c>
      <c r="I215" s="2">
        <f>SUM('Budget Detail FY 2018-25'!R437:R438)</f>
        <v>1000</v>
      </c>
      <c r="J215" s="2">
        <f>SUM('Budget Detail FY 2018-25'!S437:S438)</f>
        <v>1000</v>
      </c>
      <c r="K215" s="2">
        <f>SUM('Budget Detail FY 2018-25'!T437:T438)</f>
        <v>1000</v>
      </c>
    </row>
    <row r="216" spans="2:11" s="342" customFormat="1" ht="20.100000000000001" customHeight="1">
      <c r="B216" s="138" t="s">
        <v>629</v>
      </c>
      <c r="C216" s="2">
        <f>'Budget Detail FY 2018-25'!L439</f>
        <v>0</v>
      </c>
      <c r="D216" s="2">
        <f>'Budget Detail FY 2018-25'!M439</f>
        <v>0</v>
      </c>
      <c r="E216" s="2">
        <f>'Budget Detail FY 2018-25'!N439</f>
        <v>0</v>
      </c>
      <c r="F216" s="2">
        <f>'Budget Detail FY 2018-25'!O439</f>
        <v>33536</v>
      </c>
      <c r="G216" s="2">
        <f>'Budget Detail FY 2018-25'!P439</f>
        <v>59464</v>
      </c>
      <c r="H216" s="2">
        <f>'Budget Detail FY 2018-25'!Q439</f>
        <v>50000</v>
      </c>
      <c r="I216" s="2">
        <f>'Budget Detail FY 2018-25'!R439</f>
        <v>0</v>
      </c>
      <c r="J216" s="2">
        <f>'Budget Detail FY 2018-25'!S439</f>
        <v>0</v>
      </c>
      <c r="K216" s="2">
        <f>'Budget Detail FY 2018-25'!T439</f>
        <v>0</v>
      </c>
    </row>
    <row r="217" spans="2:11" ht="20.100000000000001" customHeight="1">
      <c r="B217" s="138" t="s">
        <v>630</v>
      </c>
      <c r="C217" s="2">
        <f>SUM('Budget Detail FY 2018-25'!L440:L442)</f>
        <v>1975</v>
      </c>
      <c r="D217" s="2">
        <f>SUM('Budget Detail FY 2018-25'!M440:M442)</f>
        <v>511</v>
      </c>
      <c r="E217" s="2">
        <f>SUM('Budget Detail FY 2018-25'!N440:N442)</f>
        <v>2000</v>
      </c>
      <c r="F217" s="2">
        <f>SUM('Budget Detail FY 2018-25'!O440:O442)</f>
        <v>0</v>
      </c>
      <c r="G217" s="2">
        <f>SUM('Budget Detail FY 2018-25'!P440:P442)</f>
        <v>1000</v>
      </c>
      <c r="H217" s="2">
        <f>SUM('Budget Detail FY 2018-25'!Q440:Q442)</f>
        <v>1000</v>
      </c>
      <c r="I217" s="2">
        <f>SUM('Budget Detail FY 2018-25'!R440:R442)</f>
        <v>1000</v>
      </c>
      <c r="J217" s="2">
        <f>SUM('Budget Detail FY 2018-25'!S440:S442)</f>
        <v>1000</v>
      </c>
      <c r="K217" s="2">
        <f>SUM('Budget Detail FY 2018-25'!T440:T442)</f>
        <v>1000</v>
      </c>
    </row>
    <row r="218" spans="2:11" ht="20.100000000000001" customHeight="1">
      <c r="B218" s="138" t="s">
        <v>631</v>
      </c>
      <c r="C218" s="2">
        <f>SUM('Budget Detail FY 2018-25'!L443:L447)</f>
        <v>0</v>
      </c>
      <c r="D218" s="2">
        <f>SUM('Budget Detail FY 2018-25'!M443:M447)</f>
        <v>6068</v>
      </c>
      <c r="E218" s="2">
        <f>SUM('Budget Detail FY 2018-25'!N443:N447)</f>
        <v>0</v>
      </c>
      <c r="F218" s="2">
        <f>SUM('Budget Detail FY 2018-25'!O443:O447)</f>
        <v>552161</v>
      </c>
      <c r="G218" s="2">
        <f>SUM('Budget Detail FY 2018-25'!P443:P447)</f>
        <v>0</v>
      </c>
      <c r="H218" s="2">
        <f>SUM('Budget Detail FY 2018-25'!Q443:Q447)</f>
        <v>0</v>
      </c>
      <c r="I218" s="2">
        <f>SUM('Budget Detail FY 2018-25'!R443:R447)</f>
        <v>0</v>
      </c>
      <c r="J218" s="2">
        <f>SUM('Budget Detail FY 2018-25'!S443:S447)</f>
        <v>0</v>
      </c>
      <c r="K218" s="2">
        <f>SUM('Budget Detail FY 2018-25'!T443:T447)</f>
        <v>0</v>
      </c>
    </row>
    <row r="219" spans="2:11" ht="20.100000000000001" customHeight="1" thickBot="1">
      <c r="B219" s="81" t="s">
        <v>632</v>
      </c>
      <c r="C219" s="79">
        <f>SUM(C212:C218)</f>
        <v>441978</v>
      </c>
      <c r="D219" s="79">
        <f t="shared" ref="D219:K219" si="18">SUM(D212:D218)</f>
        <v>491695</v>
      </c>
      <c r="E219" s="79">
        <f t="shared" si="18"/>
        <v>207368</v>
      </c>
      <c r="F219" s="79">
        <f t="shared" si="18"/>
        <v>1049662</v>
      </c>
      <c r="G219" s="79">
        <f t="shared" si="18"/>
        <v>448823</v>
      </c>
      <c r="H219" s="79">
        <f t="shared" si="18"/>
        <v>456431</v>
      </c>
      <c r="I219" s="79">
        <f t="shared" si="18"/>
        <v>554114</v>
      </c>
      <c r="J219" s="79">
        <f t="shared" si="18"/>
        <v>404456</v>
      </c>
      <c r="K219" s="79">
        <f t="shared" si="18"/>
        <v>404155</v>
      </c>
    </row>
    <row r="220" spans="2:11" ht="7.5" customHeight="1">
      <c r="B220" s="1"/>
      <c r="C220" s="2"/>
      <c r="D220" s="2"/>
      <c r="E220" s="2"/>
      <c r="F220" s="2"/>
      <c r="G220" s="2"/>
      <c r="H220" s="2"/>
      <c r="I220" s="2"/>
      <c r="J220" s="2"/>
      <c r="K220" s="2"/>
    </row>
    <row r="221" spans="2:11">
      <c r="B221" s="82" t="s">
        <v>808</v>
      </c>
      <c r="C221" s="2"/>
      <c r="D221" s="2"/>
      <c r="E221" s="2"/>
      <c r="F221" s="2"/>
      <c r="G221" s="2"/>
      <c r="H221" s="2"/>
      <c r="I221" s="2"/>
      <c r="J221" s="2"/>
      <c r="K221" s="2"/>
    </row>
    <row r="222" spans="2:11" ht="20.100000000000001" customHeight="1">
      <c r="B222" s="138" t="s">
        <v>635</v>
      </c>
      <c r="C222" s="2">
        <f>SUM('Budget Detail FY 2018-25'!L452:L453)</f>
        <v>18485</v>
      </c>
      <c r="D222" s="2">
        <f>SUM('Budget Detail FY 2018-25'!M452:M453)</f>
        <v>5013</v>
      </c>
      <c r="E222" s="2">
        <f>SUM('Budget Detail FY 2018-25'!N452:N453)</f>
        <v>8750</v>
      </c>
      <c r="F222" s="2">
        <f>SUM('Budget Detail FY 2018-25'!O452:O453)</f>
        <v>8750</v>
      </c>
      <c r="G222" s="2">
        <f>SUM('Budget Detail FY 2018-25'!P452:P453)</f>
        <v>8750</v>
      </c>
      <c r="H222" s="2">
        <f>SUM('Budget Detail FY 2018-25'!Q452:Q453)</f>
        <v>8750</v>
      </c>
      <c r="I222" s="2">
        <f>SUM('Budget Detail FY 2018-25'!R452:R453)</f>
        <v>8750</v>
      </c>
      <c r="J222" s="2">
        <f>SUM('Budget Detail FY 2018-25'!S452:S453)</f>
        <v>8750</v>
      </c>
      <c r="K222" s="2">
        <f>SUM('Budget Detail FY 2018-25'!T452:T453)</f>
        <v>8750</v>
      </c>
    </row>
    <row r="223" spans="2:11" ht="20.100000000000001" customHeight="1">
      <c r="B223" s="138" t="s">
        <v>637</v>
      </c>
      <c r="C223" s="2">
        <f>SUM('Budget Detail FY 2018-25'!L454:L455)</f>
        <v>182317</v>
      </c>
      <c r="D223" s="2">
        <f>SUM('Budget Detail FY 2018-25'!M454:M455)</f>
        <v>150707</v>
      </c>
      <c r="E223" s="2">
        <f>SUM('Budget Detail FY 2018-25'!N454:N455)</f>
        <v>69000</v>
      </c>
      <c r="F223" s="2">
        <f>SUM('Budget Detail FY 2018-25'!O454:O455)</f>
        <v>64000</v>
      </c>
      <c r="G223" s="2">
        <f>SUM('Budget Detail FY 2018-25'!P454:P455)</f>
        <v>130000</v>
      </c>
      <c r="H223" s="2">
        <f>SUM('Budget Detail FY 2018-25'!Q454:Q455)</f>
        <v>130000</v>
      </c>
      <c r="I223" s="2">
        <f>SUM('Budget Detail FY 2018-25'!R454:R455)</f>
        <v>195000</v>
      </c>
      <c r="J223" s="2">
        <f>SUM('Budget Detail FY 2018-25'!S454:S455)</f>
        <v>130000</v>
      </c>
      <c r="K223" s="2">
        <f>SUM('Budget Detail FY 2018-25'!T454:T455)</f>
        <v>130000</v>
      </c>
    </row>
    <row r="224" spans="2:11" ht="20.100000000000001" customHeight="1" thickBot="1">
      <c r="B224" s="81" t="s">
        <v>813</v>
      </c>
      <c r="C224" s="87">
        <f t="shared" ref="C224:K224" si="19">SUM(C222:C223)</f>
        <v>200802</v>
      </c>
      <c r="D224" s="87">
        <f t="shared" si="19"/>
        <v>155720</v>
      </c>
      <c r="E224" s="87">
        <f t="shared" si="19"/>
        <v>77750</v>
      </c>
      <c r="F224" s="87">
        <f t="shared" si="19"/>
        <v>72750</v>
      </c>
      <c r="G224" s="87">
        <f t="shared" si="19"/>
        <v>138750</v>
      </c>
      <c r="H224" s="87">
        <f t="shared" si="19"/>
        <v>138750</v>
      </c>
      <c r="I224" s="87">
        <f t="shared" si="19"/>
        <v>203750</v>
      </c>
      <c r="J224" s="87">
        <f t="shared" si="19"/>
        <v>138750</v>
      </c>
      <c r="K224" s="87">
        <f t="shared" si="19"/>
        <v>138750</v>
      </c>
    </row>
    <row r="225" spans="2:11" ht="7.5" customHeight="1">
      <c r="B225" s="82"/>
      <c r="C225" s="3"/>
      <c r="D225" s="3"/>
      <c r="E225" s="3"/>
      <c r="F225" s="3"/>
      <c r="G225" s="3"/>
      <c r="H225" s="3"/>
      <c r="I225" s="3"/>
      <c r="J225" s="3"/>
      <c r="K225" s="3"/>
    </row>
    <row r="226" spans="2:11">
      <c r="B226" s="82" t="s">
        <v>1218</v>
      </c>
      <c r="C226" s="2"/>
      <c r="D226" s="2"/>
      <c r="E226" s="2"/>
      <c r="F226" s="2"/>
      <c r="G226" s="2"/>
      <c r="H226" s="2"/>
      <c r="I226" s="2"/>
      <c r="J226" s="2"/>
      <c r="K226" s="2"/>
    </row>
    <row r="227" spans="2:11" ht="20.100000000000001" customHeight="1">
      <c r="B227" s="138" t="s">
        <v>636</v>
      </c>
      <c r="C227" s="2">
        <f>'Budget Detail FY 2018-25'!L459</f>
        <v>0</v>
      </c>
      <c r="D227" s="2">
        <f>'Budget Detail FY 2018-25'!M459</f>
        <v>18162</v>
      </c>
      <c r="E227" s="2">
        <f>'Budget Detail FY 2018-25'!N459</f>
        <v>60336</v>
      </c>
      <c r="F227" s="2">
        <f>'Budget Detail FY 2018-25'!O459</f>
        <v>65283</v>
      </c>
      <c r="G227" s="2">
        <f>'Budget Detail FY 2018-25'!P459</f>
        <v>5664</v>
      </c>
      <c r="H227" s="2">
        <f>'Budget Detail FY 2018-25'!Q459</f>
        <v>14535</v>
      </c>
      <c r="I227" s="2">
        <f>'Budget Detail FY 2018-25'!R459</f>
        <v>83218</v>
      </c>
      <c r="J227" s="2">
        <f>'Budget Detail FY 2018-25'!S459</f>
        <v>12560</v>
      </c>
      <c r="K227" s="2">
        <f>'Budget Detail FY 2018-25'!T459</f>
        <v>12259</v>
      </c>
    </row>
    <row r="228" spans="2:11" ht="20.100000000000001" customHeight="1">
      <c r="B228" s="138" t="s">
        <v>637</v>
      </c>
      <c r="C228" s="2">
        <f>'Budget Detail FY 2018-25'!L460</f>
        <v>0</v>
      </c>
      <c r="D228" s="2">
        <f>'Budget Detail FY 2018-25'!M460</f>
        <v>44985</v>
      </c>
      <c r="E228" s="2">
        <f>'Budget Detail FY 2018-25'!N460</f>
        <v>0</v>
      </c>
      <c r="F228" s="2">
        <f>'Budget Detail FY 2018-25'!O460</f>
        <v>0</v>
      </c>
      <c r="G228" s="2">
        <f>'Budget Detail FY 2018-25'!P460</f>
        <v>0</v>
      </c>
      <c r="H228" s="2">
        <f>'Budget Detail FY 2018-25'!Q460</f>
        <v>0</v>
      </c>
      <c r="I228" s="2">
        <f>'Budget Detail FY 2018-25'!R460</f>
        <v>0</v>
      </c>
      <c r="J228" s="2">
        <f>'Budget Detail FY 2018-25'!S460</f>
        <v>0</v>
      </c>
      <c r="K228" s="2">
        <f>'Budget Detail FY 2018-25'!T460</f>
        <v>0</v>
      </c>
    </row>
    <row r="229" spans="2:11" ht="20.100000000000001" customHeight="1" thickBot="1">
      <c r="B229" s="81" t="s">
        <v>813</v>
      </c>
      <c r="C229" s="87">
        <f>SUM(C227:C228)</f>
        <v>0</v>
      </c>
      <c r="D229" s="87">
        <f t="shared" ref="D229:K229" si="20">SUM(D227:D228)</f>
        <v>63147</v>
      </c>
      <c r="E229" s="87">
        <f t="shared" si="20"/>
        <v>60336</v>
      </c>
      <c r="F229" s="87">
        <f t="shared" si="20"/>
        <v>65283</v>
      </c>
      <c r="G229" s="87">
        <f t="shared" si="20"/>
        <v>5664</v>
      </c>
      <c r="H229" s="87">
        <f t="shared" si="20"/>
        <v>14535</v>
      </c>
      <c r="I229" s="87">
        <f t="shared" si="20"/>
        <v>83218</v>
      </c>
      <c r="J229" s="87">
        <f t="shared" si="20"/>
        <v>12560</v>
      </c>
      <c r="K229" s="87">
        <f t="shared" si="20"/>
        <v>12259</v>
      </c>
    </row>
    <row r="230" spans="2:11" ht="7.5" customHeight="1">
      <c r="B230" s="82"/>
      <c r="C230" s="3"/>
      <c r="D230" s="3"/>
      <c r="E230" s="3"/>
      <c r="F230" s="3"/>
      <c r="G230" s="3"/>
      <c r="H230" s="3"/>
      <c r="I230" s="3"/>
      <c r="J230" s="3"/>
      <c r="K230" s="3"/>
    </row>
    <row r="231" spans="2:11">
      <c r="B231" s="82" t="s">
        <v>809</v>
      </c>
      <c r="C231" s="2"/>
      <c r="D231" s="2"/>
      <c r="E231" s="2"/>
      <c r="F231" s="2"/>
      <c r="G231" s="2"/>
      <c r="H231" s="2"/>
      <c r="I231" s="2"/>
      <c r="J231" s="2"/>
      <c r="K231" s="2"/>
    </row>
    <row r="232" spans="2:11" ht="20.100000000000001" customHeight="1">
      <c r="B232" s="138" t="s">
        <v>635</v>
      </c>
      <c r="C232" s="2">
        <f>SUM('Budget Detail FY 2018-25'!L464:L465)</f>
        <v>34464</v>
      </c>
      <c r="D232" s="2">
        <f>SUM('Budget Detail FY 2018-25'!M464:M465)</f>
        <v>3504</v>
      </c>
      <c r="E232" s="2">
        <f>SUM('Budget Detail FY 2018-25'!N464:N465)</f>
        <v>750</v>
      </c>
      <c r="F232" s="2">
        <f>SUM('Budget Detail FY 2018-25'!O464:O465)</f>
        <v>750</v>
      </c>
      <c r="G232" s="2">
        <f>SUM('Budget Detail FY 2018-25'!P464:P465)</f>
        <v>750</v>
      </c>
      <c r="H232" s="2">
        <f>SUM('Budget Detail FY 2018-25'!Q464:Q465)</f>
        <v>750</v>
      </c>
      <c r="I232" s="2">
        <f>SUM('Budget Detail FY 2018-25'!R464:R465)</f>
        <v>750</v>
      </c>
      <c r="J232" s="2">
        <f>SUM('Budget Detail FY 2018-25'!S464:S465)</f>
        <v>750</v>
      </c>
      <c r="K232" s="2">
        <f>SUM('Budget Detail FY 2018-25'!T464:T465)</f>
        <v>750</v>
      </c>
    </row>
    <row r="233" spans="2:11" ht="20.100000000000001" customHeight="1">
      <c r="B233" s="138" t="s">
        <v>636</v>
      </c>
      <c r="C233" s="2">
        <f>'Budget Detail FY 2018-25'!L466</f>
        <v>0</v>
      </c>
      <c r="D233" s="2">
        <f>'Budget Detail FY 2018-25'!M466</f>
        <v>0</v>
      </c>
      <c r="E233" s="2">
        <f>'Budget Detail FY 2018-25'!N466</f>
        <v>2000</v>
      </c>
      <c r="F233" s="2">
        <f>'Budget Detail FY 2018-25'!O466</f>
        <v>0</v>
      </c>
      <c r="G233" s="2">
        <f>'Budget Detail FY 2018-25'!P466</f>
        <v>1000</v>
      </c>
      <c r="H233" s="2">
        <f>'Budget Detail FY 2018-25'!Q466</f>
        <v>1000</v>
      </c>
      <c r="I233" s="2">
        <f>'Budget Detail FY 2018-25'!R466</f>
        <v>1000</v>
      </c>
      <c r="J233" s="2">
        <f>'Budget Detail FY 2018-25'!S466</f>
        <v>1000</v>
      </c>
      <c r="K233" s="2">
        <f>'Budget Detail FY 2018-25'!T466</f>
        <v>1000</v>
      </c>
    </row>
    <row r="234" spans="2:11" ht="20.100000000000001" customHeight="1">
      <c r="B234" s="138" t="s">
        <v>637</v>
      </c>
      <c r="C234" s="2">
        <f>SUM('Budget Detail FY 2018-25'!L467:L468)</f>
        <v>20821</v>
      </c>
      <c r="D234" s="2">
        <f>SUM('Budget Detail FY 2018-25'!M467:M468)</f>
        <v>41932</v>
      </c>
      <c r="E234" s="2">
        <f>SUM('Budget Detail FY 2018-25'!N467:N468)</f>
        <v>208000</v>
      </c>
      <c r="F234" s="2">
        <f>SUM('Budget Detail FY 2018-25'!O467:O468)</f>
        <v>208000</v>
      </c>
      <c r="G234" s="2">
        <f>SUM('Budget Detail FY 2018-25'!P467:P468)</f>
        <v>230000</v>
      </c>
      <c r="H234" s="2">
        <f>SUM('Budget Detail FY 2018-25'!Q467:Q468)</f>
        <v>126000</v>
      </c>
      <c r="I234" s="2">
        <f>SUM('Budget Detail FY 2018-25'!R467:R468)</f>
        <v>140000</v>
      </c>
      <c r="J234" s="2">
        <f>SUM('Budget Detail FY 2018-25'!S467:S468)</f>
        <v>126000</v>
      </c>
      <c r="K234" s="2">
        <f>SUM('Budget Detail FY 2018-25'!T467:T468)</f>
        <v>126000</v>
      </c>
    </row>
    <row r="235" spans="2:11" ht="20.100000000000001" customHeight="1">
      <c r="B235" s="138" t="s">
        <v>579</v>
      </c>
      <c r="C235" s="2">
        <f>SUM('Budget Detail FY 2018-25'!L470:L471)</f>
        <v>70815</v>
      </c>
      <c r="D235" s="2">
        <f>SUM('Budget Detail FY 2018-25'!M470:M471)</f>
        <v>72778</v>
      </c>
      <c r="E235" s="2">
        <f>SUM('Budget Detail FY 2018-25'!N470:N471)</f>
        <v>75524</v>
      </c>
      <c r="F235" s="2">
        <f>SUM('Budget Detail FY 2018-25'!O470:O471)</f>
        <v>66677</v>
      </c>
      <c r="G235" s="2">
        <f>SUM('Budget Detail FY 2018-25'!P470:P471)</f>
        <v>69396</v>
      </c>
      <c r="H235" s="2">
        <f>SUM('Budget Detail FY 2018-25'!Q470:Q471)</f>
        <v>69396</v>
      </c>
      <c r="I235" s="2">
        <f>SUM('Budget Detail FY 2018-25'!R470:R471)</f>
        <v>69396</v>
      </c>
      <c r="J235" s="2">
        <f>SUM('Budget Detail FY 2018-25'!S470:S471)</f>
        <v>69396</v>
      </c>
      <c r="K235" s="2">
        <f>SUM('Budget Detail FY 2018-25'!T470:T471)</f>
        <v>69396</v>
      </c>
    </row>
    <row r="236" spans="2:11" s="348" customFormat="1" ht="20.100000000000001" customHeight="1">
      <c r="B236" s="138" t="s">
        <v>638</v>
      </c>
      <c r="C236" s="2">
        <f>'Budget Detail FY 2018-25'!L472</f>
        <v>0</v>
      </c>
      <c r="D236" s="2">
        <f>'Budget Detail FY 2018-25'!M472</f>
        <v>0</v>
      </c>
      <c r="E236" s="2">
        <f>'Budget Detail FY 2018-25'!N472</f>
        <v>0</v>
      </c>
      <c r="F236" s="2">
        <f>'Budget Detail FY 2018-25'!O472</f>
        <v>531617</v>
      </c>
      <c r="G236" s="2">
        <f>'Budget Detail FY 2018-25'!P472</f>
        <v>0</v>
      </c>
      <c r="H236" s="2">
        <f>'Budget Detail FY 2018-25'!Q472</f>
        <v>0</v>
      </c>
      <c r="I236" s="2">
        <f>'Budget Detail FY 2018-25'!R472</f>
        <v>0</v>
      </c>
      <c r="J236" s="2">
        <f>'Budget Detail FY 2018-25'!S472</f>
        <v>0</v>
      </c>
      <c r="K236" s="2">
        <f>'Budget Detail FY 2018-25'!T472</f>
        <v>0</v>
      </c>
    </row>
    <row r="237" spans="2:11" ht="20.100000000000001" customHeight="1" thickBot="1">
      <c r="B237" s="81" t="s">
        <v>813</v>
      </c>
      <c r="C237" s="87">
        <f>SUM(C232:C236)</f>
        <v>126100</v>
      </c>
      <c r="D237" s="87">
        <f t="shared" ref="D237:K237" si="21">SUM(D232:D236)</f>
        <v>118214</v>
      </c>
      <c r="E237" s="87">
        <f t="shared" si="21"/>
        <v>286274</v>
      </c>
      <c r="F237" s="87">
        <f t="shared" si="21"/>
        <v>807044</v>
      </c>
      <c r="G237" s="87">
        <f t="shared" si="21"/>
        <v>301146</v>
      </c>
      <c r="H237" s="87">
        <f t="shared" si="21"/>
        <v>197146</v>
      </c>
      <c r="I237" s="87">
        <f t="shared" si="21"/>
        <v>211146</v>
      </c>
      <c r="J237" s="87">
        <f t="shared" si="21"/>
        <v>197146</v>
      </c>
      <c r="K237" s="87">
        <f t="shared" si="21"/>
        <v>197146</v>
      </c>
    </row>
    <row r="238" spans="2:11" ht="7.5" customHeight="1">
      <c r="B238" s="82"/>
      <c r="C238" s="3"/>
      <c r="D238" s="3"/>
      <c r="E238" s="3"/>
      <c r="F238" s="3"/>
      <c r="G238" s="3"/>
      <c r="H238" s="3"/>
      <c r="I238" s="3"/>
      <c r="J238" s="3"/>
      <c r="K238" s="3"/>
    </row>
    <row r="239" spans="2:11">
      <c r="B239" s="82" t="s">
        <v>936</v>
      </c>
      <c r="C239" s="2"/>
      <c r="D239" s="2"/>
      <c r="E239" s="2"/>
      <c r="F239" s="2"/>
      <c r="G239" s="2"/>
      <c r="H239" s="2"/>
      <c r="I239" s="2"/>
      <c r="J239" s="2"/>
      <c r="K239" s="2"/>
    </row>
    <row r="240" spans="2:11" ht="20.100000000000001" customHeight="1">
      <c r="B240" s="138" t="s">
        <v>635</v>
      </c>
      <c r="C240" s="2">
        <f>'Budget Detail FY 2018-25'!L476+'Budget Detail FY 2018-25'!L477</f>
        <v>850</v>
      </c>
      <c r="D240" s="2">
        <f>'Budget Detail FY 2018-25'!M476+'Budget Detail FY 2018-25'!M477</f>
        <v>0</v>
      </c>
      <c r="E240" s="2">
        <f>'Budget Detail FY 2018-25'!N476+'Budget Detail FY 2018-25'!N477</f>
        <v>5000</v>
      </c>
      <c r="F240" s="2">
        <f>'Budget Detail FY 2018-25'!O476+'Budget Detail FY 2018-25'!O477</f>
        <v>5000</v>
      </c>
      <c r="G240" s="2">
        <f>'Budget Detail FY 2018-25'!P476+'Budget Detail FY 2018-25'!P477</f>
        <v>1600</v>
      </c>
      <c r="H240" s="2">
        <f>'Budget Detail FY 2018-25'!Q476+'Budget Detail FY 2018-25'!Q477</f>
        <v>1600</v>
      </c>
      <c r="I240" s="2">
        <f>'Budget Detail FY 2018-25'!R476+'Budget Detail FY 2018-25'!R477</f>
        <v>1600</v>
      </c>
      <c r="J240" s="2">
        <f>'Budget Detail FY 2018-25'!S476+'Budget Detail FY 2018-25'!S477</f>
        <v>1600</v>
      </c>
      <c r="K240" s="2">
        <f>'Budget Detail FY 2018-25'!T476+'Budget Detail FY 2018-25'!T477</f>
        <v>1600</v>
      </c>
    </row>
    <row r="241" spans="2:11" ht="20.100000000000001" customHeight="1">
      <c r="B241" s="138" t="s">
        <v>637</v>
      </c>
      <c r="C241" s="2">
        <f>SUM('Budget Detail FY 2018-25'!L478:L482)</f>
        <v>25167</v>
      </c>
      <c r="D241" s="2">
        <f>SUM('Budget Detail FY 2018-25'!M478:M482)</f>
        <v>13539</v>
      </c>
      <c r="E241" s="2">
        <f>SUM('Budget Detail FY 2018-25'!N478:N482)</f>
        <v>140000</v>
      </c>
      <c r="F241" s="2">
        <f>SUM('Budget Detail FY 2018-25'!O478:O482)</f>
        <v>108898</v>
      </c>
      <c r="G241" s="2">
        <f>SUM('Budget Detail FY 2018-25'!P478:P482)</f>
        <v>202460</v>
      </c>
      <c r="H241" s="2">
        <f>SUM('Budget Detail FY 2018-25'!Q478:Q482)</f>
        <v>105400</v>
      </c>
      <c r="I241" s="2">
        <f>SUM('Budget Detail FY 2018-25'!R478:R482)</f>
        <v>55400</v>
      </c>
      <c r="J241" s="2">
        <f>SUM('Budget Detail FY 2018-25'!S478:S482)</f>
        <v>55400</v>
      </c>
      <c r="K241" s="2">
        <f>SUM('Budget Detail FY 2018-25'!T478:T482)</f>
        <v>55400</v>
      </c>
    </row>
    <row r="242" spans="2:11" ht="20.100000000000001" customHeight="1">
      <c r="B242" s="138" t="s">
        <v>579</v>
      </c>
      <c r="C242" s="2">
        <f>SUM('Budget Detail FY 2018-25'!L484:L485)</f>
        <v>2219</v>
      </c>
      <c r="D242" s="2">
        <f>SUM('Budget Detail FY 2018-25'!M484:M485)</f>
        <v>2280</v>
      </c>
      <c r="E242" s="2">
        <f>SUM('Budget Detail FY 2018-25'!N484:N485)</f>
        <v>2366</v>
      </c>
      <c r="F242" s="2">
        <f>SUM('Budget Detail FY 2018-25'!O484:O485)</f>
        <v>2089</v>
      </c>
      <c r="G242" s="2">
        <f>SUM('Budget Detail FY 2018-25'!P484:P485)</f>
        <v>2174</v>
      </c>
      <c r="H242" s="2">
        <f>SUM('Budget Detail FY 2018-25'!Q484:Q485)</f>
        <v>2174</v>
      </c>
      <c r="I242" s="2">
        <f>SUM('Budget Detail FY 2018-25'!R484:R485)</f>
        <v>2174</v>
      </c>
      <c r="J242" s="2">
        <f>SUM('Budget Detail FY 2018-25'!S484:S485)</f>
        <v>2174</v>
      </c>
      <c r="K242" s="2">
        <f>SUM('Budget Detail FY 2018-25'!T484:T485)</f>
        <v>2174</v>
      </c>
    </row>
    <row r="243" spans="2:11" s="348" customFormat="1" ht="20.100000000000001" customHeight="1">
      <c r="B243" s="138" t="s">
        <v>638</v>
      </c>
      <c r="C243" s="2">
        <f>'Budget Detail FY 2018-25'!L486</f>
        <v>0</v>
      </c>
      <c r="D243" s="2">
        <f>'Budget Detail FY 2018-25'!M486</f>
        <v>0</v>
      </c>
      <c r="E243" s="2">
        <f>'Budget Detail FY 2018-25'!N486</f>
        <v>0</v>
      </c>
      <c r="F243" s="2">
        <f>'Budget Detail FY 2018-25'!O486</f>
        <v>16656</v>
      </c>
      <c r="G243" s="2">
        <f>'Budget Detail FY 2018-25'!P486</f>
        <v>0</v>
      </c>
      <c r="H243" s="2">
        <f>'Budget Detail FY 2018-25'!Q486</f>
        <v>0</v>
      </c>
      <c r="I243" s="2">
        <f>'Budget Detail FY 2018-25'!R486</f>
        <v>0</v>
      </c>
      <c r="J243" s="2">
        <f>'Budget Detail FY 2018-25'!S486</f>
        <v>0</v>
      </c>
      <c r="K243" s="2">
        <f>'Budget Detail FY 2018-25'!T486</f>
        <v>0</v>
      </c>
    </row>
    <row r="244" spans="2:11" ht="20.100000000000001" customHeight="1" thickBot="1">
      <c r="B244" s="81" t="s">
        <v>813</v>
      </c>
      <c r="C244" s="87">
        <f>SUM(C240:C243)</f>
        <v>28236</v>
      </c>
      <c r="D244" s="87">
        <f t="shared" ref="D244:K244" si="22">SUM(D240:D243)</f>
        <v>15819</v>
      </c>
      <c r="E244" s="87">
        <f t="shared" si="22"/>
        <v>147366</v>
      </c>
      <c r="F244" s="87">
        <f t="shared" si="22"/>
        <v>132643</v>
      </c>
      <c r="G244" s="87">
        <f t="shared" si="22"/>
        <v>206234</v>
      </c>
      <c r="H244" s="87">
        <f t="shared" si="22"/>
        <v>109174</v>
      </c>
      <c r="I244" s="87">
        <f t="shared" si="22"/>
        <v>59174</v>
      </c>
      <c r="J244" s="87">
        <f t="shared" si="22"/>
        <v>59174</v>
      </c>
      <c r="K244" s="87">
        <f t="shared" si="22"/>
        <v>59174</v>
      </c>
    </row>
    <row r="245" spans="2:11" ht="7.5" customHeight="1">
      <c r="B245" s="82"/>
      <c r="C245" s="3"/>
      <c r="D245" s="3"/>
      <c r="E245" s="3"/>
      <c r="F245" s="3"/>
      <c r="G245" s="3"/>
      <c r="H245" s="3"/>
      <c r="I245" s="3"/>
      <c r="J245" s="3"/>
      <c r="K245" s="3"/>
    </row>
    <row r="246" spans="2:11" ht="20.100000000000001" customHeight="1" thickBot="1">
      <c r="B246" s="81" t="s">
        <v>639</v>
      </c>
      <c r="C246" s="79">
        <f t="shared" ref="C246:K246" si="23">C224+C237+C244+C229</f>
        <v>355138</v>
      </c>
      <c r="D246" s="79">
        <f t="shared" si="23"/>
        <v>352900</v>
      </c>
      <c r="E246" s="79">
        <f t="shared" si="23"/>
        <v>571726</v>
      </c>
      <c r="F246" s="79">
        <f t="shared" si="23"/>
        <v>1077720</v>
      </c>
      <c r="G246" s="79">
        <f t="shared" si="23"/>
        <v>651794</v>
      </c>
      <c r="H246" s="79">
        <f t="shared" si="23"/>
        <v>459605</v>
      </c>
      <c r="I246" s="79">
        <f t="shared" si="23"/>
        <v>557288</v>
      </c>
      <c r="J246" s="79">
        <f t="shared" si="23"/>
        <v>407630</v>
      </c>
      <c r="K246" s="79">
        <f t="shared" si="23"/>
        <v>407329</v>
      </c>
    </row>
    <row r="247" spans="2:11" ht="7.5" customHeight="1">
      <c r="B247" s="82"/>
      <c r="C247" s="3"/>
      <c r="D247" s="3"/>
      <c r="E247" s="3"/>
      <c r="F247" s="3"/>
      <c r="G247" s="3"/>
      <c r="H247" s="3"/>
      <c r="I247" s="3"/>
      <c r="J247" s="3"/>
      <c r="K247" s="3"/>
    </row>
    <row r="248" spans="2:11" ht="20.100000000000001" customHeight="1">
      <c r="B248" s="137" t="s">
        <v>640</v>
      </c>
      <c r="C248" s="2">
        <f t="shared" ref="C248:K248" si="24">C219-C246</f>
        <v>86840</v>
      </c>
      <c r="D248" s="2">
        <f t="shared" si="24"/>
        <v>138795</v>
      </c>
      <c r="E248" s="2">
        <f t="shared" si="24"/>
        <v>-364358</v>
      </c>
      <c r="F248" s="2">
        <f t="shared" si="24"/>
        <v>-28058</v>
      </c>
      <c r="G248" s="2">
        <f t="shared" si="24"/>
        <v>-202971</v>
      </c>
      <c r="H248" s="2">
        <f t="shared" si="24"/>
        <v>-3174</v>
      </c>
      <c r="I248" s="2">
        <f t="shared" si="24"/>
        <v>-3174</v>
      </c>
      <c r="J248" s="2">
        <f t="shared" si="24"/>
        <v>-3174</v>
      </c>
      <c r="K248" s="2">
        <f t="shared" si="24"/>
        <v>-3174</v>
      </c>
    </row>
    <row r="249" spans="2:11" ht="7.5" customHeight="1">
      <c r="B249" s="85"/>
      <c r="C249" s="66"/>
      <c r="D249" s="66"/>
      <c r="E249" s="66"/>
      <c r="F249" s="66"/>
      <c r="G249" s="66"/>
      <c r="H249" s="66"/>
      <c r="I249" s="66"/>
      <c r="J249" s="66"/>
      <c r="K249" s="66"/>
    </row>
    <row r="250" spans="2:11">
      <c r="B250" s="86" t="s">
        <v>810</v>
      </c>
      <c r="C250" s="57">
        <v>0</v>
      </c>
      <c r="D250" s="57">
        <v>0</v>
      </c>
      <c r="E250" s="57">
        <v>0</v>
      </c>
      <c r="F250" s="57">
        <f>'Budget Detail FY 2018-25'!O493</f>
        <v>56106</v>
      </c>
      <c r="G250" s="57">
        <f>'Budget Detail FY 2018-25'!P493</f>
        <v>0</v>
      </c>
      <c r="H250" s="57">
        <f>'Budget Detail FY 2018-25'!Q493</f>
        <v>0</v>
      </c>
      <c r="I250" s="57">
        <f>'Budget Detail FY 2018-25'!R493</f>
        <v>0</v>
      </c>
      <c r="J250" s="57">
        <f>'Budget Detail FY 2018-25'!S493</f>
        <v>0</v>
      </c>
      <c r="K250" s="57">
        <f>'Budget Detail FY 2018-25'!T493</f>
        <v>0</v>
      </c>
    </row>
    <row r="251" spans="2:11" ht="7.5" customHeight="1">
      <c r="B251" s="86"/>
      <c r="C251" s="57"/>
      <c r="D251" s="57"/>
      <c r="E251" s="57"/>
      <c r="F251" s="57"/>
      <c r="G251" s="57"/>
      <c r="H251" s="57"/>
      <c r="I251" s="57"/>
      <c r="J251" s="57"/>
      <c r="K251" s="57"/>
    </row>
    <row r="252" spans="2:11">
      <c r="B252" s="86" t="s">
        <v>1217</v>
      </c>
      <c r="C252" s="57">
        <f>'Budget Detail FY 2018-25'!L495</f>
        <v>0</v>
      </c>
      <c r="D252" s="57">
        <f>'Budget Detail FY 2018-25'!M495</f>
        <v>0</v>
      </c>
      <c r="E252" s="57">
        <f>'Budget Detail FY 2018-25'!N495</f>
        <v>0</v>
      </c>
      <c r="F252" s="57">
        <f>'Budget Detail FY 2018-25'!O495</f>
        <v>450</v>
      </c>
      <c r="G252" s="57">
        <f>'Budget Detail FY 2018-25'!P495</f>
        <v>450</v>
      </c>
      <c r="H252" s="57">
        <f>'Budget Detail FY 2018-25'!Q495</f>
        <v>450</v>
      </c>
      <c r="I252" s="57">
        <f>'Budget Detail FY 2018-25'!R495</f>
        <v>450</v>
      </c>
      <c r="J252" s="57">
        <f>'Budget Detail FY 2018-25'!S495</f>
        <v>450</v>
      </c>
      <c r="K252" s="57">
        <f>'Budget Detail FY 2018-25'!T495</f>
        <v>450</v>
      </c>
    </row>
    <row r="253" spans="2:11">
      <c r="B253" s="86" t="s">
        <v>811</v>
      </c>
      <c r="C253" s="57">
        <v>37930</v>
      </c>
      <c r="D253" s="57">
        <v>91907</v>
      </c>
      <c r="E253" s="57">
        <v>6435</v>
      </c>
      <c r="F253" s="57">
        <f>'Budget Detail FY 2018-25'!O497</f>
        <v>81095</v>
      </c>
      <c r="G253" s="57">
        <f>'Budget Detail FY 2018-25'!P497</f>
        <v>0</v>
      </c>
      <c r="H253" s="57">
        <f>'Budget Detail FY 2018-25'!Q497</f>
        <v>0</v>
      </c>
      <c r="I253" s="57">
        <f>'Budget Detail FY 2018-25'!R497</f>
        <v>0</v>
      </c>
      <c r="J253" s="57">
        <f>'Budget Detail FY 2018-25'!S497</f>
        <v>0</v>
      </c>
      <c r="K253" s="57">
        <f>'Budget Detail FY 2018-25'!T497</f>
        <v>0</v>
      </c>
    </row>
    <row r="254" spans="2:11" ht="7.5" customHeight="1">
      <c r="B254" s="86"/>
      <c r="C254" s="57"/>
      <c r="D254" s="57"/>
      <c r="E254" s="57"/>
      <c r="F254" s="57"/>
      <c r="G254" s="57"/>
      <c r="H254" s="57"/>
      <c r="I254" s="57"/>
      <c r="J254" s="57"/>
      <c r="K254" s="57"/>
    </row>
    <row r="255" spans="2:11">
      <c r="B255" s="86" t="s">
        <v>937</v>
      </c>
      <c r="C255" s="57">
        <v>319316</v>
      </c>
      <c r="D255" s="57">
        <v>404135</v>
      </c>
      <c r="E255" s="57">
        <v>257366</v>
      </c>
      <c r="F255" s="57">
        <f>'Budget Detail FY 2018-25'!O499</f>
        <v>330333</v>
      </c>
      <c r="G255" s="57">
        <f>'Budget Detail FY 2018-25'!P499</f>
        <v>264563</v>
      </c>
      <c r="H255" s="57">
        <f>'Budget Detail FY 2018-25'!Q499</f>
        <v>261389</v>
      </c>
      <c r="I255" s="57">
        <f>'Budget Detail FY 2018-25'!R499</f>
        <v>258215</v>
      </c>
      <c r="J255" s="57">
        <f>'Budget Detail FY 2018-25'!S499</f>
        <v>255041</v>
      </c>
      <c r="K255" s="57">
        <f>'Budget Detail FY 2018-25'!T499</f>
        <v>251867</v>
      </c>
    </row>
    <row r="256" spans="2:11" ht="7.5" customHeight="1">
      <c r="B256" s="86"/>
      <c r="C256" s="57"/>
      <c r="D256" s="57"/>
      <c r="E256" s="57"/>
      <c r="F256" s="57"/>
      <c r="G256" s="57"/>
      <c r="H256" s="57"/>
      <c r="I256" s="57"/>
      <c r="J256" s="57"/>
      <c r="K256" s="57"/>
    </row>
    <row r="257" spans="2:11" ht="15.75" customHeight="1" thickBot="1">
      <c r="B257" s="80" t="s">
        <v>641</v>
      </c>
      <c r="C257" s="48">
        <v>357246</v>
      </c>
      <c r="D257" s="48">
        <v>496042</v>
      </c>
      <c r="E257" s="48">
        <v>263801</v>
      </c>
      <c r="F257" s="48">
        <f>D257+F248</f>
        <v>467984</v>
      </c>
      <c r="G257" s="48">
        <f>F257+G248</f>
        <v>265013</v>
      </c>
      <c r="H257" s="48">
        <f>G257+H248</f>
        <v>261839</v>
      </c>
      <c r="I257" s="48">
        <f>H257+I248</f>
        <v>258665</v>
      </c>
      <c r="J257" s="48">
        <f>I257+J248</f>
        <v>255491</v>
      </c>
      <c r="K257" s="48">
        <f>J257+K248</f>
        <v>252317</v>
      </c>
    </row>
    <row r="258" spans="2:11" ht="7.5" customHeight="1" thickTop="1">
      <c r="B258" s="4"/>
      <c r="C258" s="2"/>
      <c r="D258" s="2"/>
      <c r="E258" s="2"/>
      <c r="F258" s="2"/>
      <c r="G258" s="2"/>
      <c r="H258" s="2"/>
      <c r="I258" s="2"/>
      <c r="J258" s="2"/>
      <c r="K258" s="2"/>
    </row>
    <row r="259" spans="2:11">
      <c r="B259" s="4"/>
      <c r="C259" s="2"/>
      <c r="D259" s="2"/>
      <c r="E259" s="2"/>
      <c r="F259" s="2"/>
      <c r="G259" s="2"/>
      <c r="H259" s="2"/>
      <c r="I259" s="2"/>
      <c r="J259" s="2"/>
      <c r="K259" s="2"/>
    </row>
    <row r="260" spans="2:11">
      <c r="B260" s="1"/>
      <c r="C260" s="2"/>
      <c r="D260" s="2"/>
      <c r="E260" s="2"/>
      <c r="F260" s="2"/>
      <c r="G260" s="2"/>
      <c r="H260" s="2"/>
      <c r="I260" s="2"/>
      <c r="J260" s="2"/>
      <c r="K260" s="2"/>
    </row>
    <row r="261" spans="2:11">
      <c r="B261" s="1"/>
      <c r="C261" s="2"/>
      <c r="D261" s="2"/>
      <c r="E261" s="2"/>
      <c r="F261" s="2"/>
      <c r="G261" s="2"/>
      <c r="H261" s="2"/>
      <c r="I261" s="2"/>
      <c r="J261" s="2"/>
      <c r="K261" s="2"/>
    </row>
    <row r="262" spans="2:11">
      <c r="B262" s="1"/>
      <c r="C262" s="2"/>
      <c r="D262" s="2"/>
      <c r="E262" s="2"/>
      <c r="F262" s="2"/>
      <c r="G262" s="2"/>
      <c r="H262" s="2"/>
      <c r="I262" s="2"/>
      <c r="J262" s="2"/>
      <c r="K262" s="2"/>
    </row>
    <row r="263" spans="2:11">
      <c r="B263" s="1"/>
      <c r="C263" s="2"/>
      <c r="D263" s="2"/>
      <c r="E263" s="2"/>
      <c r="F263" s="2"/>
      <c r="G263" s="2"/>
      <c r="H263" s="2"/>
      <c r="I263" s="2"/>
      <c r="J263" s="2"/>
      <c r="K263" s="2"/>
    </row>
    <row r="264" spans="2:11">
      <c r="B264" s="1"/>
      <c r="C264" s="2"/>
      <c r="D264" s="2"/>
      <c r="E264" s="2"/>
      <c r="F264" s="2"/>
      <c r="G264" s="2"/>
      <c r="H264" s="2"/>
      <c r="I264" s="2"/>
      <c r="J264" s="2"/>
      <c r="K264" s="2"/>
    </row>
    <row r="265" spans="2:11">
      <c r="B265" s="1"/>
      <c r="C265" s="2"/>
      <c r="D265" s="2"/>
      <c r="E265" s="2"/>
      <c r="F265" s="2"/>
      <c r="G265" s="2"/>
      <c r="H265" s="2"/>
      <c r="I265" s="2"/>
      <c r="J265" s="2"/>
      <c r="K265" s="2"/>
    </row>
    <row r="266" spans="2:11">
      <c r="B266" s="1"/>
      <c r="C266" s="2"/>
      <c r="D266" s="2"/>
      <c r="E266" s="2"/>
      <c r="F266" s="2"/>
      <c r="G266" s="2"/>
      <c r="H266" s="2"/>
      <c r="I266" s="2"/>
      <c r="J266" s="2"/>
      <c r="K266" s="2"/>
    </row>
    <row r="267" spans="2:11">
      <c r="B267" s="1"/>
      <c r="C267" s="2"/>
      <c r="D267" s="2"/>
      <c r="E267" s="2"/>
      <c r="F267" s="2"/>
      <c r="G267" s="2"/>
      <c r="H267" s="2"/>
      <c r="I267" s="2"/>
      <c r="J267" s="2"/>
      <c r="K267" s="2"/>
    </row>
    <row r="268" spans="2:11">
      <c r="B268" s="1"/>
      <c r="C268" s="2"/>
      <c r="D268" s="2"/>
      <c r="E268" s="2"/>
      <c r="F268" s="2"/>
      <c r="G268" s="2"/>
      <c r="H268" s="2"/>
      <c r="I268" s="2"/>
      <c r="J268" s="2"/>
      <c r="K268" s="2"/>
    </row>
    <row r="269" spans="2:11">
      <c r="B269" s="1"/>
      <c r="C269" s="2"/>
      <c r="D269" s="2"/>
      <c r="E269" s="2"/>
      <c r="F269" s="2"/>
      <c r="G269" s="2"/>
      <c r="H269" s="2"/>
      <c r="I269" s="2"/>
      <c r="J269" s="2"/>
      <c r="K269" s="2"/>
    </row>
    <row r="271" spans="2:11" ht="17.399999999999999">
      <c r="B271" s="406" t="s">
        <v>648</v>
      </c>
      <c r="C271" s="406"/>
      <c r="D271" s="406"/>
      <c r="E271" s="406"/>
      <c r="F271" s="406"/>
      <c r="G271" s="406"/>
      <c r="H271" s="406"/>
      <c r="I271" s="406"/>
      <c r="J271" s="406"/>
      <c r="K271" s="406"/>
    </row>
    <row r="272" spans="2:11">
      <c r="B272" s="43"/>
      <c r="C272" s="2"/>
      <c r="D272" s="2"/>
      <c r="E272" s="2"/>
      <c r="F272" s="2"/>
      <c r="G272" s="2"/>
      <c r="H272" s="2"/>
      <c r="I272" s="2"/>
      <c r="J272" s="2"/>
      <c r="K272" s="2"/>
    </row>
    <row r="273" spans="2:11" ht="12.75" customHeight="1">
      <c r="B273" s="408" t="s">
        <v>1014</v>
      </c>
      <c r="C273" s="408"/>
      <c r="D273" s="408"/>
      <c r="E273" s="408"/>
      <c r="F273" s="408"/>
      <c r="G273" s="408"/>
      <c r="H273" s="408"/>
      <c r="I273" s="408"/>
      <c r="J273" s="408"/>
      <c r="K273" s="408"/>
    </row>
    <row r="274" spans="2:11" ht="20.25" customHeight="1">
      <c r="B274" s="408"/>
      <c r="C274" s="408"/>
      <c r="D274" s="408"/>
      <c r="E274" s="408"/>
      <c r="F274" s="408"/>
      <c r="G274" s="408"/>
      <c r="H274" s="408"/>
      <c r="I274" s="408"/>
      <c r="J274" s="408"/>
      <c r="K274" s="408"/>
    </row>
    <row r="275" spans="2:11">
      <c r="B275" s="19"/>
      <c r="C275" s="16"/>
      <c r="D275" s="16"/>
      <c r="E275" s="16"/>
      <c r="F275" s="16"/>
      <c r="G275" s="16"/>
      <c r="H275" s="16"/>
      <c r="I275" s="16"/>
      <c r="J275" s="16"/>
      <c r="K275" s="16"/>
    </row>
    <row r="276" spans="2:11">
      <c r="B276" s="4"/>
      <c r="C276" s="43"/>
      <c r="D276" s="156"/>
      <c r="E276" s="43" t="s">
        <v>879</v>
      </c>
      <c r="F276" s="156"/>
      <c r="G276" s="43" t="s">
        <v>880</v>
      </c>
      <c r="H276" s="156"/>
      <c r="I276" s="156"/>
      <c r="J276" s="156"/>
      <c r="K276" s="156"/>
    </row>
    <row r="277" spans="2:11">
      <c r="B277" s="43"/>
      <c r="C277" s="43" t="s">
        <v>774</v>
      </c>
      <c r="D277" s="43" t="s">
        <v>848</v>
      </c>
      <c r="E277" s="43" t="s">
        <v>621</v>
      </c>
      <c r="F277" s="43" t="s">
        <v>879</v>
      </c>
      <c r="G277" s="157" t="str">
        <f>'Fund Cover Sheets'!$M$1</f>
        <v>Adopted</v>
      </c>
      <c r="H277" s="43" t="s">
        <v>881</v>
      </c>
      <c r="I277" s="43" t="s">
        <v>882</v>
      </c>
      <c r="J277" s="43" t="s">
        <v>883</v>
      </c>
      <c r="K277" s="43" t="s">
        <v>884</v>
      </c>
    </row>
    <row r="278" spans="2:11" ht="14.4" thickBot="1">
      <c r="B278" s="44"/>
      <c r="C278" s="45" t="s">
        <v>1</v>
      </c>
      <c r="D278" s="45" t="s">
        <v>1</v>
      </c>
      <c r="E278" s="45" t="s">
        <v>590</v>
      </c>
      <c r="F278" s="45" t="s">
        <v>19</v>
      </c>
      <c r="G278" s="45" t="s">
        <v>590</v>
      </c>
      <c r="H278" s="45" t="s">
        <v>19</v>
      </c>
      <c r="I278" s="45" t="s">
        <v>19</v>
      </c>
      <c r="J278" s="45" t="s">
        <v>19</v>
      </c>
      <c r="K278" s="45" t="s">
        <v>19</v>
      </c>
    </row>
    <row r="279" spans="2:11">
      <c r="B279" s="1"/>
      <c r="C279" s="52"/>
      <c r="D279" s="2"/>
      <c r="E279" s="2"/>
      <c r="F279" s="2"/>
      <c r="G279" s="2"/>
      <c r="H279" s="2"/>
      <c r="I279" s="2"/>
      <c r="J279" s="2"/>
      <c r="K279" s="2"/>
    </row>
    <row r="280" spans="2:11">
      <c r="B280" s="82" t="s">
        <v>622</v>
      </c>
      <c r="C280" s="2"/>
      <c r="D280" s="2"/>
      <c r="E280" s="2"/>
      <c r="F280" s="2"/>
      <c r="G280" s="2"/>
      <c r="H280" s="2"/>
      <c r="I280" s="2"/>
      <c r="J280" s="2"/>
      <c r="K280" s="2"/>
    </row>
    <row r="281" spans="2:11" ht="20.100000000000001" customHeight="1">
      <c r="B281" s="137" t="s">
        <v>625</v>
      </c>
      <c r="C281" s="2">
        <f>'Budget Detail FY 2018-25'!L505+'Budget Detail FY 2018-25'!L506</f>
        <v>11303</v>
      </c>
      <c r="D281" s="2">
        <f>'Budget Detail FY 2018-25'!M505+'Budget Detail FY 2018-25'!M506</f>
        <v>8944</v>
      </c>
      <c r="E281" s="2">
        <f>'Budget Detail FY 2018-25'!N505+'Budget Detail FY 2018-25'!N506</f>
        <v>4646</v>
      </c>
      <c r="F281" s="2">
        <f>'Budget Detail FY 2018-25'!O505+'Budget Detail FY 2018-25'!O506</f>
        <v>8200</v>
      </c>
      <c r="G281" s="2">
        <f>'Budget Detail FY 2018-25'!P505+'Budget Detail FY 2018-25'!P506</f>
        <v>8000</v>
      </c>
      <c r="H281" s="2">
        <f>'Budget Detail FY 2018-25'!Q505+'Budget Detail FY 2018-25'!Q506</f>
        <v>8000</v>
      </c>
      <c r="I281" s="2">
        <f>'Budget Detail FY 2018-25'!R505+'Budget Detail FY 2018-25'!R506</f>
        <v>8000</v>
      </c>
      <c r="J281" s="2">
        <f>'Budget Detail FY 2018-25'!S505+'Budget Detail FY 2018-25'!S506</f>
        <v>0</v>
      </c>
      <c r="K281" s="2">
        <f>'Budget Detail FY 2018-25'!T505+'Budget Detail FY 2018-25'!T506</f>
        <v>0</v>
      </c>
    </row>
    <row r="282" spans="2:11" ht="20.100000000000001" customHeight="1">
      <c r="B282" s="138" t="s">
        <v>631</v>
      </c>
      <c r="C282" s="2">
        <f>SUM('Budget Detail FY 2018-25'!L507:L507)</f>
        <v>309972</v>
      </c>
      <c r="D282" s="2">
        <f>SUM('Budget Detail FY 2018-25'!M507:M507)</f>
        <v>315781</v>
      </c>
      <c r="E282" s="2">
        <f>SUM('Budget Detail FY 2018-25'!N507:N507)</f>
        <v>319379</v>
      </c>
      <c r="F282" s="2">
        <f>SUM('Budget Detail FY 2018-25'!O507:O507)</f>
        <v>315825</v>
      </c>
      <c r="G282" s="2">
        <f>SUM('Budget Detail FY 2018-25'!P507:P507)</f>
        <v>315225</v>
      </c>
      <c r="H282" s="2">
        <f>SUM('Budget Detail FY 2018-25'!Q507:Q507)</f>
        <v>321375</v>
      </c>
      <c r="I282" s="2">
        <f>SUM('Budget Detail FY 2018-25'!R507:R507)</f>
        <v>322075</v>
      </c>
      <c r="J282" s="2">
        <f>SUM('Budget Detail FY 2018-25'!S507:S507)</f>
        <v>0</v>
      </c>
      <c r="K282" s="2">
        <f>SUM('Budget Detail FY 2018-25'!T507:T507)</f>
        <v>0</v>
      </c>
    </row>
    <row r="283" spans="2:11" ht="20.100000000000001" customHeight="1" thickBot="1">
      <c r="B283" s="81" t="s">
        <v>632</v>
      </c>
      <c r="C283" s="79">
        <f t="shared" ref="C283:K283" si="25">SUM(C281:C282)</f>
        <v>321275</v>
      </c>
      <c r="D283" s="79">
        <f t="shared" si="25"/>
        <v>324725</v>
      </c>
      <c r="E283" s="79">
        <f t="shared" si="25"/>
        <v>324025</v>
      </c>
      <c r="F283" s="79">
        <f t="shared" si="25"/>
        <v>324025</v>
      </c>
      <c r="G283" s="79">
        <f t="shared" si="25"/>
        <v>323225</v>
      </c>
      <c r="H283" s="79">
        <f t="shared" si="25"/>
        <v>329375</v>
      </c>
      <c r="I283" s="79">
        <f t="shared" si="25"/>
        <v>330075</v>
      </c>
      <c r="J283" s="79">
        <f t="shared" si="25"/>
        <v>0</v>
      </c>
      <c r="K283" s="79">
        <f t="shared" si="25"/>
        <v>0</v>
      </c>
    </row>
    <row r="284" spans="2:11">
      <c r="B284" s="1"/>
      <c r="C284" s="2"/>
      <c r="D284" s="2"/>
      <c r="E284" s="2"/>
      <c r="F284" s="2"/>
      <c r="G284" s="2"/>
      <c r="H284" s="2"/>
      <c r="I284" s="2"/>
      <c r="J284" s="2"/>
      <c r="K284" s="2"/>
    </row>
    <row r="285" spans="2:11">
      <c r="B285" s="82" t="s">
        <v>445</v>
      </c>
      <c r="C285" s="2"/>
      <c r="D285" s="2"/>
      <c r="E285" s="2"/>
      <c r="F285" s="2"/>
      <c r="G285" s="2"/>
      <c r="H285" s="2"/>
      <c r="I285" s="2"/>
      <c r="J285" s="2"/>
      <c r="K285" s="2"/>
    </row>
    <row r="286" spans="2:11" ht="20.100000000000001" customHeight="1">
      <c r="B286" s="138" t="s">
        <v>635</v>
      </c>
      <c r="C286" s="2">
        <f>'Budget Detail FY 2018-25'!L512+'Budget Detail FY 2018-25'!L511</f>
        <v>1525</v>
      </c>
      <c r="D286" s="2">
        <f>'Budget Detail FY 2018-25'!M512+'Budget Detail FY 2018-25'!M511</f>
        <v>475</v>
      </c>
      <c r="E286" s="2">
        <f>'Budget Detail FY 2018-25'!N512+'Budget Detail FY 2018-25'!N511</f>
        <v>475</v>
      </c>
      <c r="F286" s="2">
        <f>'Budget Detail FY 2018-25'!O512+'Budget Detail FY 2018-25'!O511</f>
        <v>475</v>
      </c>
      <c r="G286" s="2">
        <f>'Budget Detail FY 2018-25'!P512+'Budget Detail FY 2018-25'!P511</f>
        <v>475</v>
      </c>
      <c r="H286" s="2">
        <f>'Budget Detail FY 2018-25'!Q512+'Budget Detail FY 2018-25'!Q511</f>
        <v>475</v>
      </c>
      <c r="I286" s="2">
        <f>'Budget Detail FY 2018-25'!R512+'Budget Detail FY 2018-25'!R511</f>
        <v>475</v>
      </c>
      <c r="J286" s="2">
        <f>'Budget Detail FY 2018-25'!S512+'Budget Detail FY 2018-25'!S511</f>
        <v>0</v>
      </c>
      <c r="K286" s="2">
        <f>'Budget Detail FY 2018-25'!T512+'Budget Detail FY 2018-25'!T511</f>
        <v>0</v>
      </c>
    </row>
    <row r="287" spans="2:11" ht="20.100000000000001" customHeight="1">
      <c r="B287" s="138" t="s">
        <v>579</v>
      </c>
      <c r="C287" s="2">
        <f>SUM('Budget Detail FY 2018-25'!L514:L515)</f>
        <v>319750</v>
      </c>
      <c r="D287" s="2">
        <f>SUM('Budget Detail FY 2018-25'!M514:M515)</f>
        <v>324250</v>
      </c>
      <c r="E287" s="2">
        <f>SUM('Budget Detail FY 2018-25'!N514:N515)</f>
        <v>323550</v>
      </c>
      <c r="F287" s="2">
        <f>SUM('Budget Detail FY 2018-25'!O514:O515)</f>
        <v>323550</v>
      </c>
      <c r="G287" s="2">
        <f>SUM('Budget Detail FY 2018-25'!P514:P515)</f>
        <v>322750</v>
      </c>
      <c r="H287" s="2">
        <f>SUM('Budget Detail FY 2018-25'!Q514:Q515)</f>
        <v>328900</v>
      </c>
      <c r="I287" s="2">
        <f>SUM('Budget Detail FY 2018-25'!R514:R515)</f>
        <v>329600</v>
      </c>
      <c r="J287" s="2">
        <f>SUM('Budget Detail FY 2018-25'!S514:S515)</f>
        <v>0</v>
      </c>
      <c r="K287" s="2">
        <f>SUM('Budget Detail FY 2018-25'!T514:T515)</f>
        <v>0</v>
      </c>
    </row>
    <row r="288" spans="2:11" ht="20.100000000000001" customHeight="1" thickBot="1">
      <c r="B288" s="81" t="s">
        <v>639</v>
      </c>
      <c r="C288" s="79">
        <f t="shared" ref="C288:K288" si="26">SUM(C286:C287)</f>
        <v>321275</v>
      </c>
      <c r="D288" s="79">
        <f t="shared" si="26"/>
        <v>324725</v>
      </c>
      <c r="E288" s="79">
        <f t="shared" si="26"/>
        <v>324025</v>
      </c>
      <c r="F288" s="79">
        <f t="shared" si="26"/>
        <v>324025</v>
      </c>
      <c r="G288" s="79">
        <f t="shared" si="26"/>
        <v>323225</v>
      </c>
      <c r="H288" s="79">
        <f t="shared" si="26"/>
        <v>329375</v>
      </c>
      <c r="I288" s="79">
        <f t="shared" si="26"/>
        <v>330075</v>
      </c>
      <c r="J288" s="79">
        <f t="shared" si="26"/>
        <v>0</v>
      </c>
      <c r="K288" s="79">
        <f t="shared" si="26"/>
        <v>0</v>
      </c>
    </row>
    <row r="289" spans="2:11">
      <c r="B289" s="82"/>
      <c r="C289" s="2"/>
      <c r="D289" s="2"/>
      <c r="E289" s="2"/>
      <c r="F289" s="2"/>
      <c r="G289" s="2"/>
      <c r="H289" s="2"/>
      <c r="I289" s="2"/>
      <c r="J289" s="2"/>
      <c r="K289" s="2"/>
    </row>
    <row r="290" spans="2:11" ht="20.100000000000001" customHeight="1">
      <c r="B290" s="137" t="s">
        <v>640</v>
      </c>
      <c r="C290" s="2">
        <f t="shared" ref="C290:K290" si="27">+C283-C288</f>
        <v>0</v>
      </c>
      <c r="D290" s="2">
        <f t="shared" si="27"/>
        <v>0</v>
      </c>
      <c r="E290" s="2">
        <f t="shared" si="27"/>
        <v>0</v>
      </c>
      <c r="F290" s="2">
        <f t="shared" si="27"/>
        <v>0</v>
      </c>
      <c r="G290" s="2">
        <f t="shared" si="27"/>
        <v>0</v>
      </c>
      <c r="H290" s="2">
        <f t="shared" si="27"/>
        <v>0</v>
      </c>
      <c r="I290" s="2">
        <f t="shared" si="27"/>
        <v>0</v>
      </c>
      <c r="J290" s="2">
        <f t="shared" si="27"/>
        <v>0</v>
      </c>
      <c r="K290" s="2">
        <f t="shared" si="27"/>
        <v>0</v>
      </c>
    </row>
    <row r="291" spans="2:11">
      <c r="B291" s="83"/>
      <c r="C291" s="2"/>
      <c r="D291" s="2"/>
      <c r="E291" s="2"/>
      <c r="F291" s="2"/>
      <c r="G291" s="2"/>
      <c r="H291" s="2"/>
      <c r="I291" s="2"/>
      <c r="J291" s="2"/>
      <c r="K291" s="2"/>
    </row>
    <row r="292" spans="2:11" ht="20.100000000000001" customHeight="1" thickBot="1">
      <c r="B292" s="80" t="s">
        <v>641</v>
      </c>
      <c r="C292" s="48">
        <v>0</v>
      </c>
      <c r="D292" s="48">
        <v>0</v>
      </c>
      <c r="E292" s="48">
        <v>0</v>
      </c>
      <c r="F292" s="48">
        <f>D292+F290</f>
        <v>0</v>
      </c>
      <c r="G292" s="48">
        <f>F292+G290</f>
        <v>0</v>
      </c>
      <c r="H292" s="48">
        <f>G292+H290</f>
        <v>0</v>
      </c>
      <c r="I292" s="48">
        <f>H292+I290</f>
        <v>0</v>
      </c>
      <c r="J292" s="48">
        <f>I292+J290</f>
        <v>0</v>
      </c>
      <c r="K292" s="48">
        <f>J292+K290</f>
        <v>0</v>
      </c>
    </row>
    <row r="293" spans="2:11" ht="14.4" thickTop="1">
      <c r="B293" s="4"/>
      <c r="C293" s="2"/>
      <c r="D293" s="2"/>
      <c r="E293" s="2"/>
      <c r="F293" s="2"/>
      <c r="G293" s="2"/>
      <c r="H293" s="2"/>
      <c r="I293" s="2"/>
      <c r="J293" s="2"/>
      <c r="K293" s="2"/>
    </row>
    <row r="294" spans="2:11">
      <c r="B294" s="4"/>
      <c r="C294" s="2"/>
      <c r="D294" s="2"/>
      <c r="E294" s="2"/>
      <c r="F294" s="2"/>
      <c r="G294" s="2"/>
      <c r="H294" s="2"/>
      <c r="I294" s="2"/>
      <c r="J294" s="2"/>
      <c r="K294" s="2"/>
    </row>
    <row r="295" spans="2:11">
      <c r="B295" s="1"/>
      <c r="C295" s="2"/>
      <c r="D295" s="2"/>
      <c r="E295" s="2"/>
      <c r="F295" s="2"/>
      <c r="G295" s="2"/>
      <c r="H295" s="2"/>
      <c r="I295" s="2"/>
      <c r="J295" s="2"/>
      <c r="K295" s="2"/>
    </row>
    <row r="296" spans="2:11">
      <c r="B296" s="1"/>
      <c r="C296" s="2"/>
      <c r="D296" s="2"/>
      <c r="E296" s="2"/>
      <c r="F296" s="2"/>
      <c r="G296" s="2"/>
      <c r="H296" s="2"/>
      <c r="I296" s="2"/>
      <c r="J296" s="2"/>
      <c r="K296" s="2"/>
    </row>
    <row r="297" spans="2:11">
      <c r="B297" s="1"/>
      <c r="C297" s="2"/>
      <c r="D297" s="2"/>
      <c r="E297" s="2"/>
      <c r="F297" s="2"/>
      <c r="G297" s="2"/>
      <c r="H297" s="2"/>
      <c r="I297" s="2"/>
      <c r="J297" s="2"/>
      <c r="K297" s="2"/>
    </row>
    <row r="298" spans="2:11">
      <c r="B298" s="1"/>
      <c r="C298" s="2"/>
      <c r="D298" s="2"/>
      <c r="E298" s="2"/>
      <c r="F298" s="2"/>
      <c r="G298" s="2"/>
      <c r="H298" s="2"/>
      <c r="I298" s="2"/>
      <c r="J298" s="2"/>
      <c r="K298" s="2"/>
    </row>
    <row r="299" spans="2:11">
      <c r="B299" s="1"/>
      <c r="C299" s="2"/>
      <c r="D299" s="2"/>
      <c r="E299" s="2"/>
      <c r="F299" s="2"/>
      <c r="G299" s="2"/>
      <c r="H299" s="2"/>
      <c r="I299" s="2"/>
      <c r="J299" s="2"/>
      <c r="K299" s="2"/>
    </row>
    <row r="300" spans="2:11">
      <c r="B300" s="1"/>
      <c r="C300" s="2"/>
      <c r="D300" s="2"/>
      <c r="E300" s="2"/>
      <c r="F300" s="2"/>
      <c r="G300" s="2"/>
      <c r="H300" s="2"/>
      <c r="I300" s="2"/>
      <c r="J300" s="2"/>
      <c r="K300" s="2"/>
    </row>
    <row r="301" spans="2:11">
      <c r="B301" s="1"/>
      <c r="C301" s="2"/>
      <c r="D301" s="2"/>
      <c r="E301" s="2"/>
      <c r="F301" s="2"/>
      <c r="G301" s="2"/>
      <c r="H301" s="2"/>
      <c r="I301" s="2"/>
      <c r="J301" s="2"/>
      <c r="K301" s="2"/>
    </row>
    <row r="302" spans="2:11">
      <c r="B302" s="1"/>
      <c r="C302" s="2"/>
      <c r="D302" s="2"/>
      <c r="E302" s="2"/>
      <c r="F302" s="2"/>
      <c r="G302" s="2"/>
      <c r="H302" s="2"/>
      <c r="I302" s="2"/>
      <c r="J302" s="2"/>
      <c r="K302" s="2"/>
    </row>
    <row r="303" spans="2:11">
      <c r="B303" s="1"/>
      <c r="C303" s="2"/>
      <c r="D303" s="2"/>
      <c r="E303" s="2"/>
      <c r="F303" s="2"/>
      <c r="G303" s="2"/>
      <c r="H303" s="2"/>
      <c r="I303" s="2"/>
      <c r="J303" s="2"/>
      <c r="K303" s="2"/>
    </row>
    <row r="304" spans="2:11">
      <c r="B304" s="1"/>
      <c r="C304" s="2"/>
      <c r="D304" s="2"/>
      <c r="E304" s="2"/>
      <c r="F304" s="2"/>
      <c r="G304" s="2"/>
      <c r="H304" s="2"/>
      <c r="I304" s="2"/>
      <c r="J304" s="2"/>
      <c r="K304" s="2"/>
    </row>
    <row r="306" spans="2:13" ht="17.399999999999999">
      <c r="B306" s="406" t="s">
        <v>649</v>
      </c>
      <c r="C306" s="406"/>
      <c r="D306" s="406"/>
      <c r="E306" s="406"/>
      <c r="F306" s="406"/>
      <c r="G306" s="406"/>
      <c r="H306" s="406"/>
      <c r="I306" s="406"/>
      <c r="J306" s="406"/>
      <c r="K306" s="406"/>
    </row>
    <row r="307" spans="2:13">
      <c r="B307" s="43"/>
      <c r="C307" s="2"/>
      <c r="D307" s="2"/>
      <c r="E307" s="2"/>
      <c r="F307" s="2"/>
      <c r="G307" s="2"/>
      <c r="H307" s="2"/>
      <c r="I307" s="2"/>
      <c r="J307" s="2"/>
      <c r="K307" s="2"/>
    </row>
    <row r="308" spans="2:13" ht="12.75" customHeight="1">
      <c r="B308" s="408" t="s">
        <v>650</v>
      </c>
      <c r="C308" s="408"/>
      <c r="D308" s="408"/>
      <c r="E308" s="408"/>
      <c r="F308" s="408"/>
      <c r="G308" s="408"/>
      <c r="H308" s="408"/>
      <c r="I308" s="408"/>
      <c r="J308" s="408"/>
      <c r="K308" s="408"/>
    </row>
    <row r="309" spans="2:13" ht="18" customHeight="1">
      <c r="B309" s="408"/>
      <c r="C309" s="408"/>
      <c r="D309" s="408"/>
      <c r="E309" s="408"/>
      <c r="F309" s="408"/>
      <c r="G309" s="408"/>
      <c r="H309" s="408"/>
      <c r="I309" s="408"/>
      <c r="J309" s="408"/>
      <c r="K309" s="408"/>
    </row>
    <row r="310" spans="2:13" ht="7.5" customHeight="1">
      <c r="B310" s="19"/>
      <c r="C310" s="16"/>
      <c r="D310" s="16"/>
      <c r="E310" s="16"/>
      <c r="F310" s="2"/>
      <c r="G310" s="2"/>
      <c r="H310" s="2"/>
      <c r="I310" s="2"/>
      <c r="J310" s="2"/>
      <c r="K310" s="2"/>
    </row>
    <row r="311" spans="2:13">
      <c r="B311" s="4"/>
      <c r="C311" s="43"/>
      <c r="D311" s="156"/>
      <c r="E311" s="43" t="s">
        <v>879</v>
      </c>
      <c r="F311" s="156"/>
      <c r="G311" s="43" t="s">
        <v>880</v>
      </c>
      <c r="H311" s="156"/>
      <c r="I311" s="156"/>
      <c r="J311" s="156"/>
      <c r="K311" s="156"/>
    </row>
    <row r="312" spans="2:13">
      <c r="B312" s="43"/>
      <c r="C312" s="43" t="s">
        <v>774</v>
      </c>
      <c r="D312" s="43" t="s">
        <v>848</v>
      </c>
      <c r="E312" s="43" t="s">
        <v>621</v>
      </c>
      <c r="F312" s="43" t="s">
        <v>879</v>
      </c>
      <c r="G312" s="157" t="str">
        <f>'Fund Cover Sheets'!$M$1</f>
        <v>Adopted</v>
      </c>
      <c r="H312" s="43" t="s">
        <v>881</v>
      </c>
      <c r="I312" s="43" t="s">
        <v>882</v>
      </c>
      <c r="J312" s="43" t="s">
        <v>883</v>
      </c>
      <c r="K312" s="43" t="s">
        <v>884</v>
      </c>
    </row>
    <row r="313" spans="2:13" ht="14.4" thickBot="1">
      <c r="B313" s="44"/>
      <c r="C313" s="45" t="s">
        <v>1</v>
      </c>
      <c r="D313" s="45" t="s">
        <v>1</v>
      </c>
      <c r="E313" s="45" t="s">
        <v>590</v>
      </c>
      <c r="F313" s="45" t="s">
        <v>19</v>
      </c>
      <c r="G313" s="45" t="s">
        <v>590</v>
      </c>
      <c r="H313" s="45" t="s">
        <v>19</v>
      </c>
      <c r="I313" s="45" t="s">
        <v>19</v>
      </c>
      <c r="J313" s="45" t="s">
        <v>19</v>
      </c>
      <c r="K313" s="45" t="s">
        <v>19</v>
      </c>
    </row>
    <row r="314" spans="2:13">
      <c r="B314" s="1"/>
      <c r="C314" s="52"/>
      <c r="D314" s="2"/>
      <c r="E314" s="2"/>
      <c r="F314" s="2"/>
      <c r="G314" s="2"/>
      <c r="H314" s="2"/>
      <c r="I314" s="2"/>
      <c r="J314" s="2"/>
      <c r="K314" s="2"/>
    </row>
    <row r="315" spans="2:13">
      <c r="B315" s="82" t="s">
        <v>622</v>
      </c>
      <c r="C315" s="2"/>
      <c r="D315" s="2"/>
      <c r="E315" s="2"/>
      <c r="F315" s="2"/>
      <c r="G315" s="2"/>
      <c r="H315" s="2"/>
      <c r="I315" s="2"/>
      <c r="J315" s="2"/>
      <c r="K315" s="2"/>
    </row>
    <row r="316" spans="2:13" ht="20.100000000000001" customHeight="1">
      <c r="B316" s="137" t="s">
        <v>625</v>
      </c>
      <c r="C316" s="2">
        <f>'Budget Detail FY 2018-25'!L525</f>
        <v>165755</v>
      </c>
      <c r="D316" s="2">
        <f>'Budget Detail FY 2018-25'!M525</f>
        <v>27465</v>
      </c>
      <c r="E316" s="2">
        <f>'Budget Detail FY 2018-25'!N525</f>
        <v>0</v>
      </c>
      <c r="F316" s="2">
        <f>'Budget Detail FY 2018-25'!O525</f>
        <v>0</v>
      </c>
      <c r="G316" s="2">
        <f>'Budget Detail FY 2018-25'!P525</f>
        <v>0</v>
      </c>
      <c r="H316" s="2">
        <f>'Budget Detail FY 2018-25'!Q525</f>
        <v>0</v>
      </c>
      <c r="I316" s="2">
        <f>'Budget Detail FY 2018-25'!R525</f>
        <v>0</v>
      </c>
      <c r="J316" s="2">
        <f>'Budget Detail FY 2018-25'!S525</f>
        <v>0</v>
      </c>
      <c r="K316" s="2">
        <f>'Budget Detail FY 2018-25'!T525</f>
        <v>0</v>
      </c>
      <c r="M316" s="137"/>
    </row>
    <row r="317" spans="2:13" ht="20.100000000000001" customHeight="1">
      <c r="B317" s="138" t="s">
        <v>627</v>
      </c>
      <c r="C317" s="2">
        <f>SUM('Budget Detail FY 2018-25'!L526:L531)</f>
        <v>4489995</v>
      </c>
      <c r="D317" s="2">
        <f>SUM('Budget Detail FY 2018-25'!M526:M531)</f>
        <v>4529887</v>
      </c>
      <c r="E317" s="2">
        <f>SUM('Budget Detail FY 2018-25'!N526:N531)</f>
        <v>4401300</v>
      </c>
      <c r="F317" s="2">
        <f>SUM('Budget Detail FY 2018-25'!O526:O531)</f>
        <v>4337650</v>
      </c>
      <c r="G317" s="2">
        <f>SUM('Budget Detail FY 2018-25'!P526:P531)</f>
        <v>4350250</v>
      </c>
      <c r="H317" s="2">
        <f>SUM('Budget Detail FY 2018-25'!Q526:Q531)</f>
        <v>4518263</v>
      </c>
      <c r="I317" s="2">
        <f>SUM('Budget Detail FY 2018-25'!R526:R531)</f>
        <v>4694427</v>
      </c>
      <c r="J317" s="2">
        <f>SUM('Budget Detail FY 2018-25'!S526:S531)</f>
        <v>4879148</v>
      </c>
      <c r="K317" s="2">
        <f>SUM('Budget Detail FY 2018-25'!T526:T531)</f>
        <v>5072855</v>
      </c>
      <c r="M317" s="138"/>
    </row>
    <row r="318" spans="2:13" ht="20.100000000000001" customHeight="1">
      <c r="B318" s="138" t="s">
        <v>628</v>
      </c>
      <c r="C318" s="2">
        <f>'Budget Detail FY 2018-25'!L532+'Budget Detail FY 2018-25'!L533</f>
        <v>11727</v>
      </c>
      <c r="D318" s="2">
        <f>'Budget Detail FY 2018-25'!M532+'Budget Detail FY 2018-25'!M533</f>
        <v>19100</v>
      </c>
      <c r="E318" s="2">
        <f>'Budget Detail FY 2018-25'!N532+'Budget Detail FY 2018-25'!N533</f>
        <v>23851</v>
      </c>
      <c r="F318" s="2">
        <f>'Budget Detail FY 2018-25'!O532+'Budget Detail FY 2018-25'!O533</f>
        <v>31193</v>
      </c>
      <c r="G318" s="2">
        <f>'Budget Detail FY 2018-25'!P532+'Budget Detail FY 2018-25'!P533</f>
        <v>22557</v>
      </c>
      <c r="H318" s="2">
        <f>'Budget Detail FY 2018-25'!Q532+'Budget Detail FY 2018-25'!Q533</f>
        <v>16125</v>
      </c>
      <c r="I318" s="2">
        <f>'Budget Detail FY 2018-25'!R532+'Budget Detail FY 2018-25'!R533</f>
        <v>14255</v>
      </c>
      <c r="J318" s="2">
        <f>'Budget Detail FY 2018-25'!S532+'Budget Detail FY 2018-25'!S533</f>
        <v>32108</v>
      </c>
      <c r="K318" s="2">
        <f>'Budget Detail FY 2018-25'!T532+'Budget Detail FY 2018-25'!T533</f>
        <v>52693</v>
      </c>
      <c r="M318" s="138"/>
    </row>
    <row r="319" spans="2:13" ht="20.100000000000001" customHeight="1">
      <c r="B319" s="138" t="s">
        <v>629</v>
      </c>
      <c r="C319" s="2">
        <f>SUM('Budget Detail FY 2018-25'!L534:L534)</f>
        <v>388</v>
      </c>
      <c r="D319" s="2">
        <f>SUM('Budget Detail FY 2018-25'!M534:M534)</f>
        <v>15659</v>
      </c>
      <c r="E319" s="2">
        <f>SUM('Budget Detail FY 2018-25'!N534:N534)</f>
        <v>0</v>
      </c>
      <c r="F319" s="2">
        <f>SUM('Budget Detail FY 2018-25'!O534:O534)</f>
        <v>3000</v>
      </c>
      <c r="G319" s="2">
        <f>SUM('Budget Detail FY 2018-25'!P534:P534)</f>
        <v>0</v>
      </c>
      <c r="H319" s="2">
        <f>SUM('Budget Detail FY 2018-25'!Q534:Q534)</f>
        <v>0</v>
      </c>
      <c r="I319" s="2">
        <f>SUM('Budget Detail FY 2018-25'!R534:R534)</f>
        <v>0</v>
      </c>
      <c r="J319" s="2">
        <f>SUM('Budget Detail FY 2018-25'!S534:S534)</f>
        <v>0</v>
      </c>
      <c r="K319" s="2">
        <f>SUM('Budget Detail FY 2018-25'!T534:T534)</f>
        <v>0</v>
      </c>
      <c r="M319" s="138"/>
    </row>
    <row r="320" spans="2:13" ht="20.100000000000001" customHeight="1">
      <c r="B320" s="138" t="s">
        <v>630</v>
      </c>
      <c r="C320" s="2">
        <f>SUM('Budget Detail FY 2018-25'!L535:L536)</f>
        <v>61221</v>
      </c>
      <c r="D320" s="2">
        <f>SUM('Budget Detail FY 2018-25'!M535:M536)</f>
        <v>62943</v>
      </c>
      <c r="E320" s="2">
        <f>SUM('Budget Detail FY 2018-25'!N535:N536)</f>
        <v>95999</v>
      </c>
      <c r="F320" s="2">
        <f>SUM('Budget Detail FY 2018-25'!O535:O536)</f>
        <v>97881</v>
      </c>
      <c r="G320" s="2">
        <f>SUM('Budget Detail FY 2018-25'!P535:P536)</f>
        <v>100260</v>
      </c>
      <c r="H320" s="2">
        <f>SUM('Budget Detail FY 2018-25'!Q535:Q536)</f>
        <v>101000</v>
      </c>
      <c r="I320" s="2">
        <f>SUM('Budget Detail FY 2018-25'!R535:R536)</f>
        <v>102457</v>
      </c>
      <c r="J320" s="2">
        <f>SUM('Budget Detail FY 2018-25'!S535:S536)</f>
        <v>104129</v>
      </c>
      <c r="K320" s="2">
        <f>SUM('Budget Detail FY 2018-25'!T535:T536)</f>
        <v>105845</v>
      </c>
      <c r="M320" s="138"/>
    </row>
    <row r="321" spans="2:13" ht="20.100000000000001" customHeight="1">
      <c r="B321" s="138" t="s">
        <v>631</v>
      </c>
      <c r="C321" s="2">
        <f>SUM('Budget Detail FY 2018-25'!L537:L539)</f>
        <v>139116</v>
      </c>
      <c r="D321" s="2">
        <f>SUM('Budget Detail FY 2018-25'!M537:M539)</f>
        <v>142707</v>
      </c>
      <c r="E321" s="2">
        <f>SUM('Budget Detail FY 2018-25'!N537:N539)</f>
        <v>178781</v>
      </c>
      <c r="F321" s="2">
        <f>SUM('Budget Detail FY 2018-25'!O537:O539)</f>
        <v>179681</v>
      </c>
      <c r="G321" s="2">
        <f>SUM('Budget Detail FY 2018-25'!P537:P539)</f>
        <v>179020</v>
      </c>
      <c r="H321" s="2">
        <f>SUM('Budget Detail FY 2018-25'!Q537:Q539)</f>
        <v>180233</v>
      </c>
      <c r="I321" s="2">
        <f>SUM('Budget Detail FY 2018-25'!R537:R539)</f>
        <v>177859</v>
      </c>
      <c r="J321" s="2">
        <f>SUM('Budget Detail FY 2018-25'!S537:S539)</f>
        <v>178752</v>
      </c>
      <c r="K321" s="2">
        <f>SUM('Budget Detail FY 2018-25'!T537:T539)</f>
        <v>173559</v>
      </c>
    </row>
    <row r="322" spans="2:13" ht="20.100000000000001" customHeight="1" thickBot="1">
      <c r="B322" s="81" t="s">
        <v>632</v>
      </c>
      <c r="C322" s="79">
        <f t="shared" ref="C322:K322" si="28">SUM(C316:C321)</f>
        <v>4868202</v>
      </c>
      <c r="D322" s="79">
        <f t="shared" si="28"/>
        <v>4797761</v>
      </c>
      <c r="E322" s="79">
        <f t="shared" si="28"/>
        <v>4699931</v>
      </c>
      <c r="F322" s="79">
        <f t="shared" si="28"/>
        <v>4649405</v>
      </c>
      <c r="G322" s="79">
        <f t="shared" si="28"/>
        <v>4652087</v>
      </c>
      <c r="H322" s="79">
        <f t="shared" si="28"/>
        <v>4815621</v>
      </c>
      <c r="I322" s="79">
        <f t="shared" si="28"/>
        <v>4988998</v>
      </c>
      <c r="J322" s="79">
        <f t="shared" si="28"/>
        <v>5194137</v>
      </c>
      <c r="K322" s="79">
        <f t="shared" si="28"/>
        <v>5404952</v>
      </c>
    </row>
    <row r="323" spans="2:13" ht="7.5" customHeight="1">
      <c r="B323" s="1"/>
      <c r="C323" s="2"/>
      <c r="D323" s="2"/>
      <c r="E323" s="2"/>
      <c r="F323" s="2"/>
      <c r="G323" s="2"/>
      <c r="H323" s="2"/>
      <c r="I323" s="2"/>
      <c r="J323" s="2"/>
      <c r="K323" s="2"/>
    </row>
    <row r="324" spans="2:13">
      <c r="B324" s="82" t="s">
        <v>447</v>
      </c>
      <c r="C324" s="2"/>
      <c r="D324" s="2"/>
      <c r="E324" s="2"/>
      <c r="F324" s="2"/>
      <c r="G324" s="2"/>
      <c r="H324" s="2"/>
      <c r="I324" s="2"/>
      <c r="J324" s="2"/>
      <c r="K324" s="2"/>
    </row>
    <row r="325" spans="2:13" ht="20.100000000000001" customHeight="1">
      <c r="B325" s="138" t="s">
        <v>633</v>
      </c>
      <c r="C325" s="2">
        <f>SUM('Budget Detail FY 2018-25'!L544:L546)</f>
        <v>412773</v>
      </c>
      <c r="D325" s="2">
        <f>SUM('Budget Detail FY 2018-25'!M544:M546)</f>
        <v>392273</v>
      </c>
      <c r="E325" s="2">
        <f>SUM('Budget Detail FY 2018-25'!N544:N546)</f>
        <v>519935</v>
      </c>
      <c r="F325" s="2">
        <f>SUM('Budget Detail FY 2018-25'!O544:O546)</f>
        <v>418000</v>
      </c>
      <c r="G325" s="2">
        <f>SUM('Budget Detail FY 2018-25'!P544:P546)</f>
        <v>509530</v>
      </c>
      <c r="H325" s="2">
        <f>SUM('Budget Detail FY 2018-25'!Q544:Q546)</f>
        <v>513256</v>
      </c>
      <c r="I325" s="2">
        <f>SUM('Budget Detail FY 2018-25'!R544:R546)</f>
        <v>527394</v>
      </c>
      <c r="J325" s="2">
        <f>SUM('Budget Detail FY 2018-25'!S544:S546)</f>
        <v>541956</v>
      </c>
      <c r="K325" s="2">
        <f>SUM('Budget Detail FY 2018-25'!T544:T546)</f>
        <v>556955</v>
      </c>
      <c r="M325" s="138"/>
    </row>
    <row r="326" spans="2:13" ht="20.100000000000001" customHeight="1">
      <c r="B326" s="138" t="s">
        <v>634</v>
      </c>
      <c r="C326" s="2">
        <f>SUM('Budget Detail FY 2018-25'!L547:L554)</f>
        <v>246029</v>
      </c>
      <c r="D326" s="2">
        <f>SUM('Budget Detail FY 2018-25'!M547:M554)</f>
        <v>202514</v>
      </c>
      <c r="E326" s="2">
        <f>SUM('Budget Detail FY 2018-25'!N547:N554)</f>
        <v>263064</v>
      </c>
      <c r="F326" s="2">
        <f>SUM('Budget Detail FY 2018-25'!O547:O554)</f>
        <v>212184</v>
      </c>
      <c r="G326" s="2">
        <f>SUM('Budget Detail FY 2018-25'!P547:P554)</f>
        <v>241168</v>
      </c>
      <c r="H326" s="2">
        <f>SUM('Budget Detail FY 2018-25'!Q547:Q554)</f>
        <v>254232</v>
      </c>
      <c r="I326" s="2">
        <f>SUM('Budget Detail FY 2018-25'!R547:R554)</f>
        <v>270127</v>
      </c>
      <c r="J326" s="2">
        <f>SUM('Budget Detail FY 2018-25'!S547:S554)</f>
        <v>286918</v>
      </c>
      <c r="K326" s="2">
        <f>SUM('Budget Detail FY 2018-25'!T547:T554)</f>
        <v>303453</v>
      </c>
      <c r="M326" s="138"/>
    </row>
    <row r="327" spans="2:13" ht="20.100000000000001" customHeight="1">
      <c r="B327" s="138" t="s">
        <v>635</v>
      </c>
      <c r="C327" s="2">
        <f>SUM('Budget Detail FY 2018-25'!L555:L577)</f>
        <v>872119</v>
      </c>
      <c r="D327" s="2">
        <f>SUM('Budget Detail FY 2018-25'!M555:M577)</f>
        <v>805723</v>
      </c>
      <c r="E327" s="2">
        <f>SUM('Budget Detail FY 2018-25'!N555:N577)</f>
        <v>813799</v>
      </c>
      <c r="F327" s="2">
        <f>SUM('Budget Detail FY 2018-25'!O555:O577)</f>
        <v>871820</v>
      </c>
      <c r="G327" s="2">
        <f>SUM('Budget Detail FY 2018-25'!P555:P577)</f>
        <v>1078983</v>
      </c>
      <c r="H327" s="2">
        <f>SUM('Budget Detail FY 2018-25'!Q555:Q577)</f>
        <v>988055</v>
      </c>
      <c r="I327" s="2">
        <f>SUM('Budget Detail FY 2018-25'!R555:R577)</f>
        <v>969150</v>
      </c>
      <c r="J327" s="2">
        <f>SUM('Budget Detail FY 2018-25'!S555:S577)</f>
        <v>984724</v>
      </c>
      <c r="K327" s="2">
        <f>SUM('Budget Detail FY 2018-25'!T555:T577)</f>
        <v>1000941</v>
      </c>
      <c r="M327" s="138"/>
    </row>
    <row r="328" spans="2:13" ht="20.100000000000001" customHeight="1">
      <c r="B328" s="138" t="s">
        <v>636</v>
      </c>
      <c r="C328" s="2">
        <f>SUM('Budget Detail FY 2018-25'!L578:L586)</f>
        <v>327921</v>
      </c>
      <c r="D328" s="2">
        <f>SUM('Budget Detail FY 2018-25'!M578:M586)</f>
        <v>332310</v>
      </c>
      <c r="E328" s="2">
        <f>SUM('Budget Detail FY 2018-25'!N578:N586)</f>
        <v>393281</v>
      </c>
      <c r="F328" s="2">
        <f>SUM('Budget Detail FY 2018-25'!O578:O586)</f>
        <v>370300</v>
      </c>
      <c r="G328" s="2">
        <f>SUM('Budget Detail FY 2018-25'!P578:P586)</f>
        <v>359273</v>
      </c>
      <c r="H328" s="2">
        <f>SUM('Budget Detail FY 2018-25'!Q578:Q586)</f>
        <v>363342</v>
      </c>
      <c r="I328" s="2">
        <f>SUM('Budget Detail FY 2018-25'!R578:R586)</f>
        <v>373949</v>
      </c>
      <c r="J328" s="2">
        <f>SUM('Budget Detail FY 2018-25'!S578:S586)</f>
        <v>385087</v>
      </c>
      <c r="K328" s="2">
        <f>SUM('Budget Detail FY 2018-25'!T578:T586)</f>
        <v>396782</v>
      </c>
      <c r="M328" s="138"/>
    </row>
    <row r="329" spans="2:13" ht="20.100000000000001" customHeight="1">
      <c r="B329" s="138" t="s">
        <v>637</v>
      </c>
      <c r="C329" s="2">
        <f>SUM('Budget Detail FY 2018-25'!L587:L598)</f>
        <v>889684</v>
      </c>
      <c r="D329" s="2">
        <f>SUM('Budget Detail FY 2018-25'!M587:M598)</f>
        <v>583333</v>
      </c>
      <c r="E329" s="2">
        <f>SUM('Budget Detail FY 2018-25'!N587:N598)</f>
        <v>1428146</v>
      </c>
      <c r="F329" s="2">
        <f>SUM('Budget Detail FY 2018-25'!O587:O598)</f>
        <v>945470</v>
      </c>
      <c r="G329" s="2">
        <f>SUM('Budget Detail FY 2018-25'!P587:P598)</f>
        <v>1333243</v>
      </c>
      <c r="H329" s="2">
        <f>SUM('Budget Detail FY 2018-25'!Q587:Q598)</f>
        <v>1399243</v>
      </c>
      <c r="I329" s="2">
        <f>SUM('Budget Detail FY 2018-25'!R587:R598)</f>
        <v>1532905</v>
      </c>
      <c r="J329" s="2">
        <f>SUM('Budget Detail FY 2018-25'!S587:S598)</f>
        <v>1070000</v>
      </c>
      <c r="K329" s="2">
        <f>SUM('Budget Detail FY 2018-25'!T587:T598)</f>
        <v>1048000</v>
      </c>
      <c r="M329" s="138"/>
    </row>
    <row r="330" spans="2:13" ht="20.100000000000001" customHeight="1">
      <c r="B330" s="138" t="s">
        <v>579</v>
      </c>
      <c r="C330" s="2">
        <f>SUM('Budget Detail FY 2018-25'!L600:L613)</f>
        <v>1343250</v>
      </c>
      <c r="D330" s="2">
        <f>SUM('Budget Detail FY 2018-25'!M600:M613)</f>
        <v>1532844</v>
      </c>
      <c r="E330" s="2">
        <f>SUM('Budget Detail FY 2018-25'!N600:N613)</f>
        <v>2361500</v>
      </c>
      <c r="F330" s="2">
        <f>SUM('Budget Detail FY 2018-25'!O600:O613)</f>
        <v>2361500</v>
      </c>
      <c r="G330" s="2">
        <f>SUM('Budget Detail FY 2018-25'!P600:P613)</f>
        <v>2305935</v>
      </c>
      <c r="H330" s="2">
        <f>SUM('Budget Detail FY 2018-25'!Q600:Q613)</f>
        <v>1815830</v>
      </c>
      <c r="I330" s="2">
        <f>SUM('Budget Detail FY 2018-25'!R600:R613)</f>
        <v>1654108</v>
      </c>
      <c r="J330" s="2">
        <f>SUM('Budget Detail FY 2018-25'!S600:S613)</f>
        <v>714373</v>
      </c>
      <c r="K330" s="2">
        <f>SUM('Budget Detail FY 2018-25'!T600:T613)</f>
        <v>702673</v>
      </c>
      <c r="M330" s="138"/>
    </row>
    <row r="331" spans="2:13" ht="20.100000000000001" customHeight="1">
      <c r="B331" s="138" t="s">
        <v>638</v>
      </c>
      <c r="C331" s="2">
        <f>'Budget Detail FY 2018-25'!L615</f>
        <v>1018308</v>
      </c>
      <c r="D331" s="2">
        <f>'Budget Detail FY 2018-25'!M615</f>
        <v>0</v>
      </c>
      <c r="E331" s="2">
        <f>'Budget Detail FY 2018-25'!N615</f>
        <v>0</v>
      </c>
      <c r="F331" s="2">
        <f>'Budget Detail FY 2018-25'!O615</f>
        <v>0</v>
      </c>
      <c r="G331" s="2">
        <f>'Budget Detail FY 2018-25'!P615</f>
        <v>0</v>
      </c>
      <c r="H331" s="2">
        <f>'Budget Detail FY 2018-25'!Q615</f>
        <v>0</v>
      </c>
      <c r="I331" s="2">
        <f>'Budget Detail FY 2018-25'!R615</f>
        <v>0</v>
      </c>
      <c r="J331" s="2">
        <f>'Budget Detail FY 2018-25'!S615</f>
        <v>0</v>
      </c>
      <c r="K331" s="2">
        <f>'Budget Detail FY 2018-25'!T615</f>
        <v>0</v>
      </c>
      <c r="M331" s="138"/>
    </row>
    <row r="332" spans="2:13" ht="20.100000000000001" customHeight="1" thickBot="1">
      <c r="B332" s="81" t="s">
        <v>652</v>
      </c>
      <c r="C332" s="79">
        <f t="shared" ref="C332:K332" si="29">SUM(C325:C331)</f>
        <v>5110084</v>
      </c>
      <c r="D332" s="79">
        <f t="shared" si="29"/>
        <v>3848997</v>
      </c>
      <c r="E332" s="79">
        <f t="shared" si="29"/>
        <v>5779725</v>
      </c>
      <c r="F332" s="79">
        <f t="shared" si="29"/>
        <v>5179274</v>
      </c>
      <c r="G332" s="79">
        <f t="shared" si="29"/>
        <v>5828132</v>
      </c>
      <c r="H332" s="79">
        <f t="shared" si="29"/>
        <v>5333958</v>
      </c>
      <c r="I332" s="79">
        <f t="shared" si="29"/>
        <v>5327633</v>
      </c>
      <c r="J332" s="79">
        <f t="shared" si="29"/>
        <v>3983058</v>
      </c>
      <c r="K332" s="79">
        <f t="shared" si="29"/>
        <v>4008804</v>
      </c>
    </row>
    <row r="333" spans="2:13" ht="7.5" customHeight="1">
      <c r="B333" s="82"/>
      <c r="C333" s="2"/>
      <c r="D333" s="2"/>
      <c r="E333" s="2"/>
      <c r="F333" s="2"/>
      <c r="G333" s="2"/>
      <c r="H333" s="2"/>
      <c r="I333" s="2"/>
      <c r="J333" s="2"/>
      <c r="K333" s="2"/>
    </row>
    <row r="334" spans="2:13" ht="20.100000000000001" customHeight="1">
      <c r="B334" s="137" t="s">
        <v>640</v>
      </c>
      <c r="C334" s="2">
        <f t="shared" ref="C334:K334" si="30">+C322-C332</f>
        <v>-241882</v>
      </c>
      <c r="D334" s="2">
        <f t="shared" si="30"/>
        <v>948764</v>
      </c>
      <c r="E334" s="2">
        <f t="shared" si="30"/>
        <v>-1079794</v>
      </c>
      <c r="F334" s="2">
        <f t="shared" si="30"/>
        <v>-529869</v>
      </c>
      <c r="G334" s="2">
        <f t="shared" si="30"/>
        <v>-1176045</v>
      </c>
      <c r="H334" s="2">
        <f t="shared" si="30"/>
        <v>-518337</v>
      </c>
      <c r="I334" s="2">
        <f t="shared" si="30"/>
        <v>-338635</v>
      </c>
      <c r="J334" s="2">
        <f t="shared" si="30"/>
        <v>1211079</v>
      </c>
      <c r="K334" s="2">
        <f t="shared" si="30"/>
        <v>1396148</v>
      </c>
    </row>
    <row r="335" spans="2:13" ht="7.5" customHeight="1">
      <c r="B335" s="83"/>
      <c r="C335" s="2"/>
      <c r="D335" s="2"/>
      <c r="E335" s="2"/>
      <c r="F335" s="2"/>
      <c r="G335" s="2"/>
      <c r="H335" s="2"/>
      <c r="I335" s="2"/>
      <c r="J335" s="2"/>
      <c r="K335" s="2"/>
    </row>
    <row r="336" spans="2:13" ht="20.100000000000001" customHeight="1" thickBot="1">
      <c r="B336" s="80" t="s">
        <v>653</v>
      </c>
      <c r="C336" s="48">
        <v>2584259</v>
      </c>
      <c r="D336" s="48">
        <v>3533027</v>
      </c>
      <c r="E336" s="48">
        <v>1952155</v>
      </c>
      <c r="F336" s="48">
        <f>D336+F334</f>
        <v>3003158</v>
      </c>
      <c r="G336" s="48">
        <f>F336+G334</f>
        <v>1827113</v>
      </c>
      <c r="H336" s="48">
        <f>G336+H334</f>
        <v>1308776</v>
      </c>
      <c r="I336" s="48">
        <f>H336+I334</f>
        <v>970141</v>
      </c>
      <c r="J336" s="48">
        <f>I336+J334</f>
        <v>2181220</v>
      </c>
      <c r="K336" s="48">
        <f>J336+K334</f>
        <v>3577368</v>
      </c>
    </row>
    <row r="337" spans="2:11" ht="14.4" thickTop="1">
      <c r="B337" s="4"/>
      <c r="C337" s="84">
        <f t="shared" ref="C337:K337" si="31">+C336/C332</f>
        <v>0.50571751853785574</v>
      </c>
      <c r="D337" s="84">
        <f t="shared" si="31"/>
        <v>0.91790848369068612</v>
      </c>
      <c r="E337" s="84">
        <f t="shared" si="31"/>
        <v>0.33775914944050106</v>
      </c>
      <c r="F337" s="84">
        <f t="shared" si="31"/>
        <v>0.5798414990209052</v>
      </c>
      <c r="G337" s="84">
        <f t="shared" si="31"/>
        <v>0.31349890496646265</v>
      </c>
      <c r="H337" s="84">
        <f t="shared" si="31"/>
        <v>0.2453667614180689</v>
      </c>
      <c r="I337" s="84">
        <f t="shared" si="31"/>
        <v>0.18209606404945686</v>
      </c>
      <c r="J337" s="84">
        <f t="shared" si="31"/>
        <v>0.54762446341479332</v>
      </c>
      <c r="K337" s="84">
        <f t="shared" si="31"/>
        <v>0.89237787629427634</v>
      </c>
    </row>
    <row r="338" spans="2:11">
      <c r="B338" s="4"/>
      <c r="C338" s="84"/>
      <c r="D338" s="84"/>
      <c r="E338" s="84"/>
      <c r="F338" s="84"/>
      <c r="G338" s="84"/>
      <c r="H338" s="84"/>
      <c r="I338" s="84"/>
      <c r="J338" s="84"/>
      <c r="K338" s="84"/>
    </row>
    <row r="339" spans="2:11" ht="7.5" customHeight="1">
      <c r="B339" s="4"/>
      <c r="C339" s="2"/>
      <c r="D339" s="2"/>
      <c r="E339" s="2"/>
      <c r="F339" s="2"/>
      <c r="G339" s="2"/>
      <c r="H339" s="2"/>
      <c r="I339" s="2"/>
      <c r="J339" s="2"/>
      <c r="K339" s="2"/>
    </row>
    <row r="340" spans="2:11">
      <c r="B340" s="1"/>
      <c r="C340" s="2"/>
      <c r="D340" s="2"/>
      <c r="E340" s="2"/>
      <c r="F340" s="2"/>
      <c r="G340" s="2"/>
      <c r="H340" s="2"/>
      <c r="I340" s="2"/>
      <c r="J340" s="2"/>
      <c r="K340" s="2"/>
    </row>
    <row r="341" spans="2:11">
      <c r="B341" s="1"/>
      <c r="C341" s="2"/>
      <c r="D341" s="2"/>
      <c r="E341" s="2"/>
      <c r="F341" s="2"/>
      <c r="G341" s="2"/>
      <c r="H341" s="2"/>
      <c r="I341" s="2"/>
      <c r="J341" s="2"/>
      <c r="K341" s="2"/>
    </row>
    <row r="342" spans="2:11">
      <c r="B342" s="1"/>
      <c r="C342" s="2"/>
      <c r="D342" s="2"/>
      <c r="E342" s="2"/>
      <c r="F342" s="2"/>
      <c r="G342" s="2"/>
      <c r="H342" s="2"/>
      <c r="I342" s="2"/>
      <c r="J342" s="2"/>
      <c r="K342" s="2"/>
    </row>
    <row r="343" spans="2:11">
      <c r="B343" s="1"/>
      <c r="C343" s="2"/>
      <c r="D343" s="2"/>
      <c r="E343" s="2"/>
      <c r="F343" s="2"/>
      <c r="G343" s="2"/>
      <c r="H343" s="2"/>
      <c r="I343" s="2"/>
      <c r="J343" s="2"/>
      <c r="K343" s="2"/>
    </row>
    <row r="344" spans="2:11">
      <c r="B344" s="1"/>
      <c r="C344" s="2"/>
      <c r="D344" s="2"/>
      <c r="E344" s="2"/>
      <c r="F344" s="2"/>
      <c r="G344" s="2"/>
      <c r="H344" s="2"/>
      <c r="I344" s="2"/>
      <c r="J344" s="2"/>
      <c r="K344" s="2"/>
    </row>
    <row r="345" spans="2:11">
      <c r="B345" s="1"/>
      <c r="C345" s="2"/>
      <c r="D345" s="2"/>
      <c r="E345" s="2"/>
      <c r="F345" s="2"/>
      <c r="G345" s="2"/>
      <c r="H345" s="2"/>
      <c r="I345" s="2"/>
      <c r="J345" s="2"/>
      <c r="K345" s="2"/>
    </row>
    <row r="346" spans="2:11">
      <c r="B346" s="1"/>
      <c r="C346" s="2"/>
      <c r="D346" s="2"/>
      <c r="E346" s="2"/>
      <c r="F346" s="2"/>
      <c r="G346" s="2"/>
      <c r="H346" s="2"/>
      <c r="I346" s="2"/>
      <c r="J346" s="2"/>
      <c r="K346" s="2"/>
    </row>
    <row r="347" spans="2:11">
      <c r="B347" s="1"/>
      <c r="C347" s="2"/>
      <c r="D347" s="2"/>
      <c r="E347" s="2"/>
      <c r="F347" s="2"/>
      <c r="G347" s="2"/>
      <c r="H347" s="2"/>
      <c r="I347" s="2"/>
      <c r="J347" s="2"/>
      <c r="K347" s="2"/>
    </row>
    <row r="348" spans="2:11">
      <c r="B348" s="1"/>
      <c r="C348" s="2"/>
      <c r="D348" s="2"/>
      <c r="E348" s="2"/>
      <c r="F348" s="2"/>
      <c r="G348" s="2"/>
      <c r="H348" s="2"/>
      <c r="I348" s="2"/>
      <c r="J348" s="2"/>
      <c r="K348" s="2"/>
    </row>
    <row r="349" spans="2:11">
      <c r="B349" s="1"/>
      <c r="C349" s="2"/>
      <c r="D349" s="2"/>
      <c r="E349" s="2"/>
      <c r="F349" s="2"/>
      <c r="G349" s="2"/>
      <c r="H349" s="2"/>
      <c r="I349" s="2"/>
      <c r="J349" s="2"/>
      <c r="K349" s="2"/>
    </row>
    <row r="350" spans="2:11">
      <c r="B350" s="1"/>
      <c r="C350" s="2"/>
      <c r="D350" s="2"/>
      <c r="E350" s="2"/>
      <c r="F350" s="2"/>
      <c r="G350" s="2"/>
      <c r="H350" s="2"/>
      <c r="I350" s="2"/>
      <c r="J350" s="2"/>
      <c r="K350" s="2"/>
    </row>
    <row r="352" spans="2:11" ht="17.399999999999999">
      <c r="B352" s="406" t="s">
        <v>654</v>
      </c>
      <c r="C352" s="406"/>
      <c r="D352" s="406"/>
      <c r="E352" s="406"/>
      <c r="F352" s="406"/>
      <c r="G352" s="406"/>
      <c r="H352" s="406"/>
      <c r="I352" s="406"/>
      <c r="J352" s="406"/>
      <c r="K352" s="406"/>
    </row>
    <row r="353" spans="2:13">
      <c r="B353" s="43"/>
      <c r="C353" s="2"/>
      <c r="D353" s="2"/>
      <c r="E353" s="2"/>
      <c r="F353" s="2"/>
      <c r="G353" s="2"/>
      <c r="H353" s="2"/>
      <c r="I353" s="2"/>
      <c r="J353" s="2"/>
      <c r="K353" s="2"/>
    </row>
    <row r="354" spans="2:13" ht="12.75" customHeight="1">
      <c r="B354" s="408" t="s">
        <v>655</v>
      </c>
      <c r="C354" s="408"/>
      <c r="D354" s="408"/>
      <c r="E354" s="408"/>
      <c r="F354" s="408"/>
      <c r="G354" s="408"/>
      <c r="H354" s="408"/>
      <c r="I354" s="408"/>
      <c r="J354" s="408"/>
      <c r="K354" s="408"/>
    </row>
    <row r="355" spans="2:13" ht="18" customHeight="1">
      <c r="B355" s="408"/>
      <c r="C355" s="408"/>
      <c r="D355" s="408"/>
      <c r="E355" s="408"/>
      <c r="F355" s="408"/>
      <c r="G355" s="408"/>
      <c r="H355" s="408"/>
      <c r="I355" s="408"/>
      <c r="J355" s="408"/>
      <c r="K355" s="408"/>
    </row>
    <row r="356" spans="2:13" ht="7.5" customHeight="1">
      <c r="B356" s="19"/>
      <c r="C356" s="16"/>
      <c r="D356" s="16"/>
      <c r="E356" s="16"/>
      <c r="F356" s="2"/>
      <c r="G356" s="2"/>
      <c r="H356" s="2"/>
      <c r="I356" s="2"/>
      <c r="J356" s="2"/>
      <c r="K356" s="2"/>
    </row>
    <row r="357" spans="2:13">
      <c r="B357" s="4"/>
      <c r="C357" s="43"/>
      <c r="D357" s="156"/>
      <c r="E357" s="43" t="s">
        <v>879</v>
      </c>
      <c r="F357" s="156"/>
      <c r="G357" s="43" t="s">
        <v>880</v>
      </c>
      <c r="H357" s="156"/>
      <c r="I357" s="156"/>
      <c r="J357" s="156"/>
      <c r="K357" s="156"/>
    </row>
    <row r="358" spans="2:13">
      <c r="B358" s="43"/>
      <c r="C358" s="43" t="s">
        <v>774</v>
      </c>
      <c r="D358" s="43" t="s">
        <v>848</v>
      </c>
      <c r="E358" s="43" t="s">
        <v>621</v>
      </c>
      <c r="F358" s="43" t="s">
        <v>879</v>
      </c>
      <c r="G358" s="157" t="str">
        <f>'Fund Cover Sheets'!$M$1</f>
        <v>Adopted</v>
      </c>
      <c r="H358" s="43" t="s">
        <v>881</v>
      </c>
      <c r="I358" s="43" t="s">
        <v>882</v>
      </c>
      <c r="J358" s="43" t="s">
        <v>883</v>
      </c>
      <c r="K358" s="43" t="s">
        <v>884</v>
      </c>
    </row>
    <row r="359" spans="2:13" ht="14.4" thickBot="1">
      <c r="B359" s="44"/>
      <c r="C359" s="45" t="s">
        <v>1</v>
      </c>
      <c r="D359" s="45" t="s">
        <v>1</v>
      </c>
      <c r="E359" s="45" t="s">
        <v>590</v>
      </c>
      <c r="F359" s="45" t="s">
        <v>19</v>
      </c>
      <c r="G359" s="45" t="s">
        <v>590</v>
      </c>
      <c r="H359" s="45" t="s">
        <v>19</v>
      </c>
      <c r="I359" s="45" t="s">
        <v>19</v>
      </c>
      <c r="J359" s="45" t="s">
        <v>19</v>
      </c>
      <c r="K359" s="45" t="s">
        <v>19</v>
      </c>
    </row>
    <row r="360" spans="2:13" ht="7.5" customHeight="1">
      <c r="B360" s="1"/>
      <c r="C360" s="52"/>
      <c r="D360" s="2"/>
      <c r="E360" s="2"/>
      <c r="F360" s="2"/>
      <c r="G360" s="2"/>
      <c r="H360" s="2"/>
      <c r="I360" s="2"/>
      <c r="J360" s="2"/>
      <c r="K360" s="2"/>
    </row>
    <row r="361" spans="2:13">
      <c r="B361" s="82" t="s">
        <v>622</v>
      </c>
      <c r="C361" s="2"/>
      <c r="D361" s="2"/>
      <c r="E361" s="2"/>
      <c r="F361" s="2"/>
      <c r="G361" s="2"/>
      <c r="H361" s="2"/>
      <c r="I361" s="2"/>
      <c r="J361" s="2"/>
      <c r="K361" s="2"/>
    </row>
    <row r="362" spans="2:13" ht="20.100000000000001" customHeight="1">
      <c r="B362" s="137" t="s">
        <v>625</v>
      </c>
      <c r="C362" s="2">
        <f>'Budget Detail FY 2018-25'!L626</f>
        <v>93000</v>
      </c>
      <c r="D362" s="2">
        <f>'Budget Detail FY 2018-25'!M626</f>
        <v>18000</v>
      </c>
      <c r="E362" s="2">
        <f>'Budget Detail FY 2018-25'!N626</f>
        <v>0</v>
      </c>
      <c r="F362" s="2">
        <f>'Budget Detail FY 2018-25'!O626</f>
        <v>0</v>
      </c>
      <c r="G362" s="2">
        <f>'Budget Detail FY 2018-25'!P626</f>
        <v>0</v>
      </c>
      <c r="H362" s="2">
        <f>'Budget Detail FY 2018-25'!Q626</f>
        <v>0</v>
      </c>
      <c r="I362" s="2">
        <f>'Budget Detail FY 2018-25'!R626</f>
        <v>0</v>
      </c>
      <c r="J362" s="2">
        <f>'Budget Detail FY 2018-25'!S626</f>
        <v>0</v>
      </c>
      <c r="K362" s="2">
        <f>'Budget Detail FY 2018-25'!T626</f>
        <v>0</v>
      </c>
      <c r="M362" s="137"/>
    </row>
    <row r="363" spans="2:13" ht="20.100000000000001" customHeight="1">
      <c r="B363" s="138" t="s">
        <v>627</v>
      </c>
      <c r="C363" s="2">
        <f>SUM('Budget Detail FY 2018-25'!L627:L632)</f>
        <v>1595338</v>
      </c>
      <c r="D363" s="2">
        <f>SUM('Budget Detail FY 2018-25'!M627:M632)</f>
        <v>1534159</v>
      </c>
      <c r="E363" s="2">
        <f>SUM('Budget Detail FY 2018-25'!N627:N632)</f>
        <v>1567500</v>
      </c>
      <c r="F363" s="2">
        <f>SUM('Budget Detail FY 2018-25'!O627:O632)</f>
        <v>1615600</v>
      </c>
      <c r="G363" s="2">
        <f>SUM('Budget Detail FY 2018-25'!P627:P632)</f>
        <v>1635650</v>
      </c>
      <c r="H363" s="2">
        <f>SUM('Budget Detail FY 2018-25'!Q627:Q632)</f>
        <v>1671396</v>
      </c>
      <c r="I363" s="2">
        <f>SUM('Budget Detail FY 2018-25'!R627:R632)</f>
        <v>1708064</v>
      </c>
      <c r="J363" s="2">
        <f>SUM('Budget Detail FY 2018-25'!S627:S632)</f>
        <v>1745682</v>
      </c>
      <c r="K363" s="2">
        <f>SUM('Budget Detail FY 2018-25'!T627:T632)</f>
        <v>1784278</v>
      </c>
      <c r="M363" s="138"/>
    </row>
    <row r="364" spans="2:13" ht="20.100000000000001" customHeight="1">
      <c r="B364" s="138" t="s">
        <v>628</v>
      </c>
      <c r="C364" s="2">
        <f>'Budget Detail FY 2018-25'!L633+'Budget Detail FY 2018-25'!L634</f>
        <v>24274</v>
      </c>
      <c r="D364" s="2">
        <f>'Budget Detail FY 2018-25'!M633+'Budget Detail FY 2018-25'!M634</f>
        <v>9679</v>
      </c>
      <c r="E364" s="2">
        <f>'Budget Detail FY 2018-25'!N633+'Budget Detail FY 2018-25'!N634</f>
        <v>7149</v>
      </c>
      <c r="F364" s="2">
        <f>'Budget Detail FY 2018-25'!O633+'Budget Detail FY 2018-25'!O634</f>
        <v>39959</v>
      </c>
      <c r="G364" s="2">
        <f>'Budget Detail FY 2018-25'!P633+'Budget Detail FY 2018-25'!P634</f>
        <v>7473</v>
      </c>
      <c r="H364" s="2">
        <f>'Budget Detail FY 2018-25'!Q633+'Budget Detail FY 2018-25'!Q634</f>
        <v>7419</v>
      </c>
      <c r="I364" s="2">
        <f>'Budget Detail FY 2018-25'!R633+'Budget Detail FY 2018-25'!R634</f>
        <v>11872</v>
      </c>
      <c r="J364" s="2">
        <f>'Budget Detail FY 2018-25'!S633+'Budget Detail FY 2018-25'!S634</f>
        <v>19659</v>
      </c>
      <c r="K364" s="2">
        <f>'Budget Detail FY 2018-25'!T633+'Budget Detail FY 2018-25'!T634</f>
        <v>24853</v>
      </c>
      <c r="M364" s="138"/>
    </row>
    <row r="365" spans="2:13" ht="20.100000000000001" customHeight="1">
      <c r="B365" s="138" t="s">
        <v>629</v>
      </c>
      <c r="C365" s="2">
        <f>SUM('Budget Detail FY 2018-25'!L635:L635)</f>
        <v>54</v>
      </c>
      <c r="D365" s="2">
        <f>SUM('Budget Detail FY 2018-25'!M635:M635)</f>
        <v>4885</v>
      </c>
      <c r="E365" s="2">
        <f>SUM('Budget Detail FY 2018-25'!N635:N635)</f>
        <v>0</v>
      </c>
      <c r="F365" s="2">
        <f>SUM('Budget Detail FY 2018-25'!O635:O635)</f>
        <v>3961</v>
      </c>
      <c r="G365" s="2">
        <f>SUM('Budget Detail FY 2018-25'!P635:P635)</f>
        <v>0</v>
      </c>
      <c r="H365" s="2">
        <f>SUM('Budget Detail FY 2018-25'!Q635:Q635)</f>
        <v>0</v>
      </c>
      <c r="I365" s="2">
        <f>SUM('Budget Detail FY 2018-25'!R635:R635)</f>
        <v>0</v>
      </c>
      <c r="J365" s="2">
        <f>SUM('Budget Detail FY 2018-25'!S635:S635)</f>
        <v>0</v>
      </c>
      <c r="K365" s="2">
        <f>SUM('Budget Detail FY 2018-25'!T635:T635)</f>
        <v>0</v>
      </c>
      <c r="M365" s="138"/>
    </row>
    <row r="366" spans="2:13" ht="20.100000000000001" customHeight="1">
      <c r="B366" s="138" t="s">
        <v>631</v>
      </c>
      <c r="C366" s="2">
        <f>'Budget Detail FY 2018-25'!L636</f>
        <v>1137166</v>
      </c>
      <c r="D366" s="2">
        <f>'Budget Detail FY 2018-25'!M636</f>
        <v>856583</v>
      </c>
      <c r="E366" s="2">
        <f>'Budget Detail FY 2018-25'!N636</f>
        <v>575030</v>
      </c>
      <c r="F366" s="2">
        <f>'Budget Detail FY 2018-25'!O636</f>
        <v>575030</v>
      </c>
      <c r="G366" s="2">
        <f>'Budget Detail FY 2018-25'!P636</f>
        <v>174744</v>
      </c>
      <c r="H366" s="2">
        <f>'Budget Detail FY 2018-25'!Q636</f>
        <v>586749</v>
      </c>
      <c r="I366" s="2">
        <f>'Budget Detail FY 2018-25'!R636</f>
        <v>994479</v>
      </c>
      <c r="J366" s="2">
        <f>'Budget Detail FY 2018-25'!S636</f>
        <v>1134606</v>
      </c>
      <c r="K366" s="2">
        <f>'Budget Detail FY 2018-25'!T636</f>
        <v>1136806</v>
      </c>
      <c r="M366" s="138"/>
    </row>
    <row r="367" spans="2:13" ht="20.100000000000001" customHeight="1" thickBot="1">
      <c r="B367" s="81" t="s">
        <v>632</v>
      </c>
      <c r="C367" s="79">
        <f t="shared" ref="C367:K367" si="32">SUM(C362:C366)</f>
        <v>2849832</v>
      </c>
      <c r="D367" s="79">
        <f t="shared" si="32"/>
        <v>2423306</v>
      </c>
      <c r="E367" s="79">
        <f t="shared" si="32"/>
        <v>2149679</v>
      </c>
      <c r="F367" s="79">
        <f t="shared" si="32"/>
        <v>2234550</v>
      </c>
      <c r="G367" s="79">
        <f t="shared" si="32"/>
        <v>1817867</v>
      </c>
      <c r="H367" s="79">
        <f t="shared" si="32"/>
        <v>2265564</v>
      </c>
      <c r="I367" s="79">
        <f t="shared" si="32"/>
        <v>2714415</v>
      </c>
      <c r="J367" s="79">
        <f t="shared" si="32"/>
        <v>2899947</v>
      </c>
      <c r="K367" s="79">
        <f t="shared" si="32"/>
        <v>2945937</v>
      </c>
    </row>
    <row r="368" spans="2:13" ht="7.5" customHeight="1">
      <c r="B368" s="1"/>
      <c r="C368" s="2"/>
      <c r="D368" s="2"/>
      <c r="E368" s="2"/>
      <c r="F368" s="2"/>
      <c r="G368" s="2"/>
      <c r="H368" s="2"/>
      <c r="I368" s="2"/>
      <c r="J368" s="2"/>
      <c r="K368" s="2"/>
    </row>
    <row r="369" spans="2:13">
      <c r="B369" s="82" t="s">
        <v>447</v>
      </c>
      <c r="C369" s="2"/>
      <c r="D369" s="2"/>
      <c r="E369" s="2"/>
      <c r="F369" s="2"/>
      <c r="G369" s="2"/>
      <c r="H369" s="2"/>
      <c r="I369" s="2"/>
      <c r="J369" s="2"/>
      <c r="K369" s="2"/>
    </row>
    <row r="370" spans="2:13" ht="20.100000000000001" customHeight="1">
      <c r="B370" s="138" t="s">
        <v>633</v>
      </c>
      <c r="C370" s="2">
        <f>SUM('Budget Detail FY 2018-25'!L641:L643)</f>
        <v>224215</v>
      </c>
      <c r="D370" s="2">
        <f>SUM('Budget Detail FY 2018-25'!M641:M643)</f>
        <v>192724</v>
      </c>
      <c r="E370" s="2">
        <f>SUM('Budget Detail FY 2018-25'!N641:N643)</f>
        <v>270946</v>
      </c>
      <c r="F370" s="2">
        <f>SUM('Budget Detail FY 2018-25'!O641:O643)</f>
        <v>205940</v>
      </c>
      <c r="G370" s="2">
        <f>SUM('Budget Detail FY 2018-25'!P641:P643)</f>
        <v>256061</v>
      </c>
      <c r="H370" s="2">
        <f>SUM('Budget Detail FY 2018-25'!Q641:Q643)</f>
        <v>263578</v>
      </c>
      <c r="I370" s="2">
        <f>SUM('Budget Detail FY 2018-25'!R641:R643)</f>
        <v>271320</v>
      </c>
      <c r="J370" s="2">
        <f>SUM('Budget Detail FY 2018-25'!S641:S643)</f>
        <v>279295</v>
      </c>
      <c r="K370" s="2">
        <f>SUM('Budget Detail FY 2018-25'!T641:T643)</f>
        <v>287509</v>
      </c>
      <c r="M370" s="138"/>
    </row>
    <row r="371" spans="2:13" ht="20.100000000000001" customHeight="1">
      <c r="B371" s="138" t="s">
        <v>634</v>
      </c>
      <c r="C371" s="2">
        <f>SUM('Budget Detail FY 2018-25'!L644:L651)</f>
        <v>111531</v>
      </c>
      <c r="D371" s="2">
        <f>SUM('Budget Detail FY 2018-25'!M644:M651)</f>
        <v>96011</v>
      </c>
      <c r="E371" s="2">
        <f>SUM('Budget Detail FY 2018-25'!N644:N651)</f>
        <v>164060</v>
      </c>
      <c r="F371" s="2">
        <f>SUM('Budget Detail FY 2018-25'!O644:O651)</f>
        <v>122580</v>
      </c>
      <c r="G371" s="2">
        <f>SUM('Budget Detail FY 2018-25'!P644:P651)</f>
        <v>147784</v>
      </c>
      <c r="H371" s="2">
        <f>SUM('Budget Detail FY 2018-25'!Q644:Q651)</f>
        <v>157043</v>
      </c>
      <c r="I371" s="2">
        <f>SUM('Budget Detail FY 2018-25'!R644:R651)</f>
        <v>167348</v>
      </c>
      <c r="J371" s="2">
        <f>SUM('Budget Detail FY 2018-25'!S644:S651)</f>
        <v>178276</v>
      </c>
      <c r="K371" s="2">
        <f>SUM('Budget Detail FY 2018-25'!T644:T651)</f>
        <v>189225</v>
      </c>
      <c r="M371" s="138"/>
    </row>
    <row r="372" spans="2:13" ht="20.100000000000001" customHeight="1">
      <c r="B372" s="138" t="s">
        <v>635</v>
      </c>
      <c r="C372" s="2">
        <f>SUM('Budget Detail FY 2018-25'!L652:L668)</f>
        <v>221111</v>
      </c>
      <c r="D372" s="2">
        <f>SUM('Budget Detail FY 2018-25'!M652:M668)</f>
        <v>145994</v>
      </c>
      <c r="E372" s="2">
        <f>SUM('Budget Detail FY 2018-25'!N652:N668)</f>
        <v>240935</v>
      </c>
      <c r="F372" s="2">
        <f>SUM('Budget Detail FY 2018-25'!O652:O668)</f>
        <v>182007</v>
      </c>
      <c r="G372" s="2">
        <f>SUM('Budget Detail FY 2018-25'!P652:P668)</f>
        <v>234167</v>
      </c>
      <c r="H372" s="2">
        <f>SUM('Budget Detail FY 2018-25'!Q652:Q668)</f>
        <v>181611</v>
      </c>
      <c r="I372" s="2">
        <f>SUM('Budget Detail FY 2018-25'!R652:R668)</f>
        <v>182299</v>
      </c>
      <c r="J372" s="2">
        <f>SUM('Budget Detail FY 2018-25'!S652:S668)</f>
        <v>176336</v>
      </c>
      <c r="K372" s="2">
        <f>SUM('Budget Detail FY 2018-25'!T652:T668)</f>
        <v>179530</v>
      </c>
      <c r="M372" s="138"/>
    </row>
    <row r="373" spans="2:13" ht="20.100000000000001" customHeight="1">
      <c r="B373" s="138" t="s">
        <v>636</v>
      </c>
      <c r="C373" s="2">
        <f>SUM('Budget Detail FY 2018-25'!L669:L677)</f>
        <v>45902</v>
      </c>
      <c r="D373" s="2">
        <f>SUM('Budget Detail FY 2018-25'!M669:M677)</f>
        <v>60342</v>
      </c>
      <c r="E373" s="2">
        <f>SUM('Budget Detail FY 2018-25'!N669:N677)</f>
        <v>62650</v>
      </c>
      <c r="F373" s="2">
        <f>SUM('Budget Detail FY 2018-25'!O669:O677)</f>
        <v>62650</v>
      </c>
      <c r="G373" s="2">
        <f>SUM('Budget Detail FY 2018-25'!P669:P677)</f>
        <v>68256</v>
      </c>
      <c r="H373" s="2">
        <f>SUM('Budget Detail FY 2018-25'!Q669:Q677)</f>
        <v>65925</v>
      </c>
      <c r="I373" s="2">
        <f>SUM('Budget Detail FY 2018-25'!R669:R677)</f>
        <v>67187</v>
      </c>
      <c r="J373" s="2">
        <f>SUM('Budget Detail FY 2018-25'!S669:S677)</f>
        <v>68512</v>
      </c>
      <c r="K373" s="2">
        <f>SUM('Budget Detail FY 2018-25'!T669:T677)</f>
        <v>69904</v>
      </c>
      <c r="M373" s="138"/>
    </row>
    <row r="374" spans="2:13" ht="20.100000000000001" customHeight="1">
      <c r="B374" s="138" t="s">
        <v>637</v>
      </c>
      <c r="C374" s="2">
        <f>SUM('Budget Detail FY 2018-25'!L678:L685)</f>
        <v>228179</v>
      </c>
      <c r="D374" s="2">
        <f>SUM('Budget Detail FY 2018-25'!M678:M685)</f>
        <v>235161</v>
      </c>
      <c r="E374" s="2">
        <f>SUM('Budget Detail FY 2018-25'!N678:N685)</f>
        <v>350861</v>
      </c>
      <c r="F374" s="2">
        <f>SUM('Budget Detail FY 2018-25'!O678:O685)</f>
        <v>238438</v>
      </c>
      <c r="G374" s="2">
        <f>SUM('Budget Detail FY 2018-25'!P678:P685)</f>
        <v>204361</v>
      </c>
      <c r="H374" s="2">
        <f>SUM('Budget Detail FY 2018-25'!Q678:Q685)</f>
        <v>223711</v>
      </c>
      <c r="I374" s="2">
        <f>SUM('Budget Detail FY 2018-25'!R678:R685)</f>
        <v>449370</v>
      </c>
      <c r="J374" s="2">
        <f>SUM('Budget Detail FY 2018-25'!S678:S685)</f>
        <v>460000</v>
      </c>
      <c r="K374" s="2">
        <f>SUM('Budget Detail FY 2018-25'!T678:T685)</f>
        <v>660000</v>
      </c>
      <c r="M374" s="138"/>
    </row>
    <row r="375" spans="2:13" ht="20.100000000000001" customHeight="1">
      <c r="B375" s="138" t="s">
        <v>651</v>
      </c>
      <c r="C375" s="2">
        <f>SUM('Budget Detail FY 2018-25'!L686:L686)</f>
        <v>34888</v>
      </c>
      <c r="D375" s="2">
        <f>SUM('Budget Detail FY 2018-25'!M686:M686)</f>
        <v>35938</v>
      </c>
      <c r="E375" s="2">
        <f>SUM('Budget Detail FY 2018-25'!N686:N686)</f>
        <v>30721</v>
      </c>
      <c r="F375" s="2">
        <f>SUM('Budget Detail FY 2018-25'!O686:O686)</f>
        <v>31500</v>
      </c>
      <c r="G375" s="2">
        <f>SUM('Budget Detail FY 2018-25'!P686:P686)</f>
        <v>0</v>
      </c>
      <c r="H375" s="2">
        <f>SUM('Budget Detail FY 2018-25'!Q686:Q686)</f>
        <v>0</v>
      </c>
      <c r="I375" s="2">
        <f>SUM('Budget Detail FY 2018-25'!R686:R686)</f>
        <v>0</v>
      </c>
      <c r="J375" s="2">
        <f>SUM('Budget Detail FY 2018-25'!S686:S686)</f>
        <v>0</v>
      </c>
      <c r="K375" s="2">
        <f>SUM('Budget Detail FY 2018-25'!T686:T686)</f>
        <v>0</v>
      </c>
      <c r="M375" s="138"/>
    </row>
    <row r="376" spans="2:13" ht="20.100000000000001" customHeight="1">
      <c r="B376" s="138" t="s">
        <v>579</v>
      </c>
      <c r="C376" s="2">
        <f>SUM('Budget Detail FY 2018-25'!L687:L698)</f>
        <v>1877110</v>
      </c>
      <c r="D376" s="2">
        <f>SUM('Budget Detail FY 2018-25'!M687:M698)</f>
        <v>1880265</v>
      </c>
      <c r="E376" s="2">
        <f>SUM('Budget Detail FY 2018-25'!N687:N698)</f>
        <v>1352307</v>
      </c>
      <c r="F376" s="2">
        <f>SUM('Budget Detail FY 2018-25'!O687:O698)</f>
        <v>1352307</v>
      </c>
      <c r="G376" s="2">
        <f>SUM('Budget Detail FY 2018-25'!P687:P698)</f>
        <v>1300798</v>
      </c>
      <c r="H376" s="2">
        <f>SUM('Budget Detail FY 2018-25'!Q687:Q698)</f>
        <v>1300780</v>
      </c>
      <c r="I376" s="2">
        <f>SUM('Budget Detail FY 2018-25'!R687:R698)</f>
        <v>1299024</v>
      </c>
      <c r="J376" s="2">
        <f>SUM('Budget Detail FY 2018-25'!S687:S698)</f>
        <v>1134606</v>
      </c>
      <c r="K376" s="2">
        <f>SUM('Budget Detail FY 2018-25'!T687:T698)</f>
        <v>1136806</v>
      </c>
      <c r="M376" s="138"/>
    </row>
    <row r="377" spans="2:13" ht="20.100000000000001" customHeight="1">
      <c r="B377" s="138" t="s">
        <v>638</v>
      </c>
      <c r="C377" s="2">
        <f>SUM('Budget Detail FY 2018-25'!L699:L699)</f>
        <v>73875</v>
      </c>
      <c r="D377" s="2">
        <f>SUM('Budget Detail FY 2018-25'!M699:M699)</f>
        <v>77675</v>
      </c>
      <c r="E377" s="2">
        <f>SUM('Budget Detail FY 2018-25'!N699:N699)</f>
        <v>73875</v>
      </c>
      <c r="F377" s="2">
        <f>SUM('Budget Detail FY 2018-25'!O699:O699)</f>
        <v>73875</v>
      </c>
      <c r="G377" s="2">
        <f>SUM('Budget Detail FY 2018-25'!P699:P699)</f>
        <v>75125</v>
      </c>
      <c r="H377" s="2">
        <f>SUM('Budget Detail FY 2018-25'!Q699:Q699)</f>
        <v>75675</v>
      </c>
      <c r="I377" s="2">
        <f>SUM('Budget Detail FY 2018-25'!R699:R699)</f>
        <v>73650</v>
      </c>
      <c r="J377" s="2">
        <f>SUM('Budget Detail FY 2018-25'!S699:S699)</f>
        <v>74125</v>
      </c>
      <c r="K377" s="2">
        <f>SUM('Budget Detail FY 2018-25'!T699:T699)</f>
        <v>69525</v>
      </c>
      <c r="M377" s="138"/>
    </row>
    <row r="378" spans="2:13" ht="20.100000000000001" customHeight="1" thickBot="1">
      <c r="B378" s="81" t="s">
        <v>652</v>
      </c>
      <c r="C378" s="79">
        <f t="shared" ref="C378:J378" si="33">SUM(C370:C377)</f>
        <v>2816811</v>
      </c>
      <c r="D378" s="79">
        <f>SUM(D370:D377)</f>
        <v>2724110</v>
      </c>
      <c r="E378" s="79">
        <f t="shared" si="33"/>
        <v>2546355</v>
      </c>
      <c r="F378" s="79">
        <f>SUM(F370:F377)</f>
        <v>2269297</v>
      </c>
      <c r="G378" s="79">
        <f t="shared" si="33"/>
        <v>2286552</v>
      </c>
      <c r="H378" s="79">
        <f t="shared" si="33"/>
        <v>2268323</v>
      </c>
      <c r="I378" s="79">
        <f t="shared" si="33"/>
        <v>2510198</v>
      </c>
      <c r="J378" s="79">
        <f t="shared" si="33"/>
        <v>2371150</v>
      </c>
      <c r="K378" s="79">
        <f>SUM(K370:K377)</f>
        <v>2592499</v>
      </c>
    </row>
    <row r="379" spans="2:13" ht="7.5" customHeight="1">
      <c r="B379" s="82"/>
      <c r="C379" s="2"/>
      <c r="D379" s="2"/>
      <c r="E379" s="2"/>
      <c r="F379" s="2"/>
      <c r="G379" s="2"/>
      <c r="H379" s="2"/>
      <c r="I379" s="2"/>
      <c r="J379" s="2"/>
      <c r="K379" s="2"/>
    </row>
    <row r="380" spans="2:13" ht="20.100000000000001" customHeight="1">
      <c r="B380" s="137" t="s">
        <v>640</v>
      </c>
      <c r="C380" s="2">
        <f t="shared" ref="C380:K380" si="34">+C367-C378</f>
        <v>33021</v>
      </c>
      <c r="D380" s="2">
        <f t="shared" si="34"/>
        <v>-300804</v>
      </c>
      <c r="E380" s="2">
        <f t="shared" si="34"/>
        <v>-396676</v>
      </c>
      <c r="F380" s="2">
        <f t="shared" si="34"/>
        <v>-34747</v>
      </c>
      <c r="G380" s="2">
        <f t="shared" si="34"/>
        <v>-468685</v>
      </c>
      <c r="H380" s="2">
        <f t="shared" si="34"/>
        <v>-2759</v>
      </c>
      <c r="I380" s="2">
        <f t="shared" si="34"/>
        <v>204217</v>
      </c>
      <c r="J380" s="2">
        <f t="shared" si="34"/>
        <v>528797</v>
      </c>
      <c r="K380" s="2">
        <f t="shared" si="34"/>
        <v>353438</v>
      </c>
    </row>
    <row r="381" spans="2:13" ht="7.5" customHeight="1">
      <c r="B381" s="83"/>
      <c r="C381" s="2"/>
      <c r="D381" s="2"/>
      <c r="E381" s="2"/>
      <c r="F381" s="2"/>
      <c r="G381" s="2"/>
      <c r="H381" s="2"/>
      <c r="I381" s="2"/>
      <c r="J381" s="2"/>
      <c r="K381" s="2"/>
    </row>
    <row r="382" spans="2:13" ht="20.100000000000001" customHeight="1" thickBot="1">
      <c r="B382" s="80" t="s">
        <v>653</v>
      </c>
      <c r="C382" s="48">
        <v>1411053</v>
      </c>
      <c r="D382" s="48">
        <v>1110251</v>
      </c>
      <c r="E382" s="48">
        <v>705765</v>
      </c>
      <c r="F382" s="48">
        <f>D382+F380</f>
        <v>1075504</v>
      </c>
      <c r="G382" s="48">
        <f>F382+G380</f>
        <v>606819</v>
      </c>
      <c r="H382" s="48">
        <f>G382+H380</f>
        <v>604060</v>
      </c>
      <c r="I382" s="48">
        <f>H382+I380</f>
        <v>808277</v>
      </c>
      <c r="J382" s="48">
        <f>I382+J380</f>
        <v>1337074</v>
      </c>
      <c r="K382" s="48">
        <f>J382+K380</f>
        <v>1690512</v>
      </c>
    </row>
    <row r="383" spans="2:13" ht="14.4" thickTop="1">
      <c r="B383" s="4"/>
      <c r="C383" s="84">
        <f t="shared" ref="C383:K383" si="35">+C382/C378</f>
        <v>0.50093989266585515</v>
      </c>
      <c r="D383" s="84">
        <f t="shared" si="35"/>
        <v>0.40756467249854078</v>
      </c>
      <c r="E383" s="84">
        <f t="shared" si="35"/>
        <v>0.2771667736823813</v>
      </c>
      <c r="F383" s="84">
        <f t="shared" si="35"/>
        <v>0.47393708271768747</v>
      </c>
      <c r="G383" s="84">
        <f t="shared" si="35"/>
        <v>0.2653860485132199</v>
      </c>
      <c r="H383" s="84">
        <f t="shared" si="35"/>
        <v>0.26630246221547815</v>
      </c>
      <c r="I383" s="84">
        <f t="shared" si="35"/>
        <v>0.32199730857884518</v>
      </c>
      <c r="J383" s="84">
        <f t="shared" si="35"/>
        <v>0.56389262594099909</v>
      </c>
      <c r="K383" s="84">
        <f t="shared" si="35"/>
        <v>0.6520781685933148</v>
      </c>
    </row>
    <row r="384" spans="2:13">
      <c r="B384" s="4"/>
      <c r="C384" s="84"/>
      <c r="D384" s="84"/>
      <c r="E384" s="84"/>
      <c r="F384" s="84"/>
      <c r="G384" s="84"/>
      <c r="H384" s="84"/>
      <c r="I384" s="84"/>
      <c r="J384" s="84"/>
      <c r="K384" s="84"/>
    </row>
    <row r="385" spans="2:11" ht="7.5" customHeight="1">
      <c r="B385" s="4"/>
      <c r="C385" s="2"/>
      <c r="D385" s="2"/>
      <c r="E385" s="2"/>
      <c r="F385" s="2"/>
      <c r="G385" s="2"/>
      <c r="H385" s="2"/>
      <c r="I385" s="2"/>
      <c r="J385" s="2"/>
      <c r="K385" s="2"/>
    </row>
    <row r="386" spans="2:11">
      <c r="B386" s="1"/>
      <c r="C386" s="2"/>
      <c r="D386" s="2"/>
      <c r="E386" s="2"/>
      <c r="F386" s="2"/>
      <c r="G386" s="2"/>
      <c r="H386" s="2"/>
      <c r="I386" s="2"/>
      <c r="J386" s="2"/>
      <c r="K386" s="2"/>
    </row>
    <row r="387" spans="2:11">
      <c r="B387" s="1"/>
      <c r="C387" s="2"/>
      <c r="D387" s="2"/>
      <c r="E387" s="2"/>
      <c r="F387" s="2"/>
      <c r="G387" s="2"/>
      <c r="H387" s="2"/>
      <c r="I387" s="2"/>
      <c r="J387" s="2"/>
      <c r="K387" s="2"/>
    </row>
    <row r="388" spans="2:11">
      <c r="B388" s="1"/>
      <c r="C388" s="2"/>
      <c r="D388" s="2"/>
      <c r="E388" s="2"/>
      <c r="F388" s="2"/>
      <c r="G388" s="2"/>
      <c r="H388" s="2"/>
      <c r="I388" s="2"/>
      <c r="J388" s="2"/>
      <c r="K388" s="2"/>
    </row>
    <row r="389" spans="2:11">
      <c r="B389" s="1"/>
      <c r="C389" s="2"/>
      <c r="D389" s="2"/>
      <c r="E389" s="2"/>
      <c r="F389" s="2"/>
      <c r="G389" s="2"/>
      <c r="H389" s="2"/>
      <c r="I389" s="2"/>
      <c r="J389" s="2"/>
      <c r="K389" s="2"/>
    </row>
    <row r="390" spans="2:11">
      <c r="B390" s="1"/>
      <c r="C390" s="2"/>
      <c r="D390" s="2"/>
      <c r="E390" s="2"/>
      <c r="F390" s="2"/>
      <c r="G390" s="2"/>
      <c r="H390" s="2"/>
      <c r="I390" s="2"/>
      <c r="J390" s="2"/>
      <c r="K390" s="2"/>
    </row>
    <row r="391" spans="2:11">
      <c r="B391" s="1"/>
      <c r="C391" s="2"/>
      <c r="D391" s="2"/>
      <c r="E391" s="2"/>
      <c r="F391" s="2"/>
      <c r="G391" s="2"/>
      <c r="H391" s="2"/>
      <c r="I391" s="2"/>
      <c r="J391" s="2"/>
      <c r="K391" s="2"/>
    </row>
    <row r="392" spans="2:11">
      <c r="B392" s="1"/>
      <c r="C392" s="2"/>
      <c r="D392" s="2"/>
      <c r="E392" s="2"/>
      <c r="F392" s="2"/>
      <c r="G392" s="2"/>
      <c r="H392" s="2"/>
      <c r="I392" s="2"/>
      <c r="J392" s="2"/>
      <c r="K392" s="2"/>
    </row>
    <row r="393" spans="2:11">
      <c r="B393" s="1"/>
      <c r="C393" s="2"/>
      <c r="D393" s="2"/>
      <c r="E393" s="2"/>
      <c r="F393" s="2"/>
      <c r="G393" s="2"/>
      <c r="H393" s="2"/>
      <c r="I393" s="2"/>
      <c r="J393" s="2"/>
      <c r="K393" s="2"/>
    </row>
    <row r="394" spans="2:11">
      <c r="B394" s="1"/>
      <c r="C394" s="2"/>
      <c r="D394" s="2"/>
      <c r="E394" s="2"/>
      <c r="F394" s="2"/>
      <c r="G394" s="2"/>
      <c r="H394" s="2"/>
      <c r="I394" s="2"/>
      <c r="J394" s="2"/>
      <c r="K394" s="2"/>
    </row>
    <row r="395" spans="2:11">
      <c r="B395" s="1"/>
      <c r="C395" s="2"/>
      <c r="D395" s="2"/>
      <c r="E395" s="2"/>
      <c r="F395" s="2"/>
      <c r="G395" s="2"/>
      <c r="H395" s="2"/>
      <c r="I395" s="2"/>
      <c r="J395" s="2"/>
      <c r="K395" s="2"/>
    </row>
    <row r="396" spans="2:11">
      <c r="B396" s="1"/>
      <c r="C396" s="2"/>
      <c r="D396" s="2"/>
      <c r="E396" s="2"/>
      <c r="F396" s="2"/>
      <c r="G396" s="2"/>
      <c r="H396" s="2"/>
      <c r="I396" s="2"/>
      <c r="J396" s="2"/>
      <c r="K396" s="2"/>
    </row>
    <row r="397" spans="2:11">
      <c r="B397" s="1"/>
      <c r="C397" s="2"/>
      <c r="D397" s="2"/>
      <c r="E397" s="2"/>
      <c r="F397" s="2"/>
      <c r="G397" s="2"/>
      <c r="H397" s="2"/>
      <c r="I397" s="2"/>
      <c r="J397" s="2"/>
      <c r="K397" s="2"/>
    </row>
    <row r="400" spans="2:11" ht="17.399999999999999">
      <c r="B400" s="406" t="s">
        <v>656</v>
      </c>
      <c r="C400" s="406"/>
      <c r="D400" s="406"/>
      <c r="E400" s="406"/>
      <c r="F400" s="406"/>
      <c r="G400" s="406"/>
      <c r="H400" s="406"/>
      <c r="I400" s="406"/>
      <c r="J400" s="406"/>
      <c r="K400" s="406"/>
    </row>
    <row r="401" spans="2:11">
      <c r="B401" s="43"/>
      <c r="C401" s="2"/>
      <c r="D401" s="2"/>
      <c r="E401" s="2"/>
      <c r="F401" s="2"/>
      <c r="G401" s="2"/>
      <c r="H401" s="2"/>
      <c r="I401" s="2"/>
      <c r="J401" s="2"/>
      <c r="K401" s="2"/>
    </row>
    <row r="402" spans="2:11" ht="12.75" customHeight="1">
      <c r="B402" s="411" t="s">
        <v>657</v>
      </c>
      <c r="C402" s="411"/>
      <c r="D402" s="411"/>
      <c r="E402" s="411"/>
      <c r="F402" s="411"/>
      <c r="G402" s="411"/>
      <c r="H402" s="411"/>
      <c r="I402" s="411"/>
      <c r="J402" s="411"/>
      <c r="K402" s="411"/>
    </row>
    <row r="403" spans="2:11" ht="12.75" customHeight="1">
      <c r="B403" s="411"/>
      <c r="C403" s="411"/>
      <c r="D403" s="411"/>
      <c r="E403" s="411"/>
      <c r="F403" s="411"/>
      <c r="G403" s="411"/>
      <c r="H403" s="411"/>
      <c r="I403" s="411"/>
      <c r="J403" s="411"/>
      <c r="K403" s="411"/>
    </row>
    <row r="404" spans="2:11" ht="18.75" customHeight="1">
      <c r="B404" s="411"/>
      <c r="C404" s="411"/>
      <c r="D404" s="411"/>
      <c r="E404" s="411"/>
      <c r="F404" s="411"/>
      <c r="G404" s="411"/>
      <c r="H404" s="411"/>
      <c r="I404" s="411"/>
      <c r="J404" s="411"/>
      <c r="K404" s="411"/>
    </row>
    <row r="405" spans="2:11">
      <c r="B405" s="4"/>
      <c r="C405" s="43"/>
      <c r="D405" s="156"/>
      <c r="E405" s="43" t="s">
        <v>879</v>
      </c>
      <c r="F405" s="156"/>
      <c r="G405" s="43" t="s">
        <v>880</v>
      </c>
      <c r="H405" s="156"/>
      <c r="I405" s="156"/>
      <c r="J405" s="156"/>
      <c r="K405" s="156"/>
    </row>
    <row r="406" spans="2:11">
      <c r="B406" s="43"/>
      <c r="C406" s="43" t="s">
        <v>774</v>
      </c>
      <c r="D406" s="43" t="s">
        <v>848</v>
      </c>
      <c r="E406" s="43" t="s">
        <v>621</v>
      </c>
      <c r="F406" s="43" t="s">
        <v>879</v>
      </c>
      <c r="G406" s="157" t="str">
        <f>'Fund Cover Sheets'!$M$1</f>
        <v>Adopted</v>
      </c>
      <c r="H406" s="43" t="s">
        <v>881</v>
      </c>
      <c r="I406" s="43" t="s">
        <v>882</v>
      </c>
      <c r="J406" s="43" t="s">
        <v>883</v>
      </c>
      <c r="K406" s="43" t="s">
        <v>884</v>
      </c>
    </row>
    <row r="407" spans="2:11" ht="14.4" thickBot="1">
      <c r="B407" s="44"/>
      <c r="C407" s="45" t="s">
        <v>1</v>
      </c>
      <c r="D407" s="45" t="s">
        <v>1</v>
      </c>
      <c r="E407" s="45" t="s">
        <v>590</v>
      </c>
      <c r="F407" s="45" t="s">
        <v>19</v>
      </c>
      <c r="G407" s="45" t="s">
        <v>590</v>
      </c>
      <c r="H407" s="45" t="s">
        <v>19</v>
      </c>
      <c r="I407" s="45" t="s">
        <v>19</v>
      </c>
      <c r="J407" s="45" t="s">
        <v>19</v>
      </c>
      <c r="K407" s="45" t="s">
        <v>19</v>
      </c>
    </row>
    <row r="408" spans="2:11">
      <c r="B408" s="1"/>
      <c r="C408" s="52"/>
      <c r="D408" s="2"/>
      <c r="E408" s="2"/>
      <c r="F408" s="2"/>
      <c r="G408" s="2"/>
      <c r="H408" s="2"/>
      <c r="I408" s="2"/>
      <c r="J408" s="2"/>
      <c r="K408" s="2"/>
    </row>
    <row r="409" spans="2:11">
      <c r="B409" s="82" t="s">
        <v>622</v>
      </c>
      <c r="C409" s="2"/>
      <c r="D409" s="2"/>
      <c r="E409" s="2"/>
      <c r="F409" s="2"/>
      <c r="G409" s="2"/>
      <c r="H409" s="2"/>
      <c r="I409" s="2"/>
      <c r="J409" s="2"/>
      <c r="K409" s="2"/>
    </row>
    <row r="410" spans="2:11" ht="20.100000000000001" customHeight="1">
      <c r="B410" s="138" t="s">
        <v>624</v>
      </c>
      <c r="C410" s="2">
        <f>SUM('Budget Detail FY 2018-25'!L710:L711)</f>
        <v>0</v>
      </c>
      <c r="D410" s="2">
        <f>SUM('Budget Detail FY 2018-25'!M710:M711)</f>
        <v>702474</v>
      </c>
      <c r="E410" s="2">
        <f>SUM('Budget Detail FY 2018-25'!N710:N711)</f>
        <v>0</v>
      </c>
      <c r="F410" s="2">
        <f>SUM('Budget Detail FY 2018-25'!O710:O711)</f>
        <v>0</v>
      </c>
      <c r="G410" s="2">
        <f>SUM('Budget Detail FY 2018-25'!P710:P711)</f>
        <v>0</v>
      </c>
      <c r="H410" s="2">
        <f>SUM('Budget Detail FY 2018-25'!Q710:Q711)</f>
        <v>0</v>
      </c>
      <c r="I410" s="2">
        <f>SUM('Budget Detail FY 2018-25'!R710:R711)</f>
        <v>0</v>
      </c>
      <c r="J410" s="2">
        <f>SUM('Budget Detail FY 2018-25'!S710:S711)</f>
        <v>0</v>
      </c>
      <c r="K410" s="2">
        <f>SUM('Budget Detail FY 2018-25'!T710:T711)</f>
        <v>0</v>
      </c>
    </row>
    <row r="411" spans="2:11" ht="20.100000000000001" customHeight="1">
      <c r="B411" s="137" t="s">
        <v>625</v>
      </c>
      <c r="C411" s="2">
        <f>'Budget Detail FY 2018-25'!L712</f>
        <v>1505</v>
      </c>
      <c r="D411" s="2">
        <f>'Budget Detail FY 2018-25'!M712</f>
        <v>0</v>
      </c>
      <c r="E411" s="2">
        <f>'Budget Detail FY 2018-25'!N712</f>
        <v>0</v>
      </c>
      <c r="F411" s="2">
        <f>'Budget Detail FY 2018-25'!O712</f>
        <v>0</v>
      </c>
      <c r="G411" s="2">
        <f>'Budget Detail FY 2018-25'!P712</f>
        <v>0</v>
      </c>
      <c r="H411" s="2">
        <f>'Budget Detail FY 2018-25'!Q712</f>
        <v>0</v>
      </c>
      <c r="I411" s="2">
        <f>'Budget Detail FY 2018-25'!R712</f>
        <v>0</v>
      </c>
      <c r="J411" s="2">
        <f>'Budget Detail FY 2018-25'!S712</f>
        <v>0</v>
      </c>
      <c r="K411" s="2">
        <f>'Budget Detail FY 2018-25'!T712</f>
        <v>0</v>
      </c>
    </row>
    <row r="412" spans="2:11" s="354" customFormat="1" ht="20.100000000000001" customHeight="1">
      <c r="B412" s="138" t="s">
        <v>629</v>
      </c>
      <c r="C412" s="2">
        <f>'Budget Detail FY 2018-25'!L713</f>
        <v>5701</v>
      </c>
      <c r="D412" s="2">
        <f>'Budget Detail FY 2018-25'!M713</f>
        <v>0</v>
      </c>
      <c r="E412" s="2">
        <f>'Budget Detail FY 2018-25'!N713</f>
        <v>0</v>
      </c>
      <c r="F412" s="2">
        <f>'Budget Detail FY 2018-25'!O713</f>
        <v>0</v>
      </c>
      <c r="G412" s="2">
        <f>'Budget Detail FY 2018-25'!P713</f>
        <v>0</v>
      </c>
      <c r="H412" s="2">
        <f>'Budget Detail FY 2018-25'!Q713</f>
        <v>0</v>
      </c>
      <c r="I412" s="2">
        <f>'Budget Detail FY 2018-25'!R713</f>
        <v>0</v>
      </c>
      <c r="J412" s="2">
        <f>'Budget Detail FY 2018-25'!S713</f>
        <v>0</v>
      </c>
      <c r="K412" s="2">
        <f>'Budget Detail FY 2018-25'!T713</f>
        <v>0</v>
      </c>
    </row>
    <row r="413" spans="2:11" ht="20.100000000000001" customHeight="1">
      <c r="B413" s="138" t="s">
        <v>658</v>
      </c>
      <c r="C413" s="2">
        <f>SUM('Budget Detail FY 2018-25'!L714:L729)</f>
        <v>125491</v>
      </c>
      <c r="D413" s="2">
        <f>SUM('Budget Detail FY 2018-25'!M714:M729)</f>
        <v>161691</v>
      </c>
      <c r="E413" s="2">
        <f>SUM('Budget Detail FY 2018-25'!N714:N729)</f>
        <v>58435</v>
      </c>
      <c r="F413" s="2">
        <f>SUM('Budget Detail FY 2018-25'!O714:O729)</f>
        <v>38876</v>
      </c>
      <c r="G413" s="2">
        <f>SUM('Budget Detail FY 2018-25'!P714:P729)</f>
        <v>33858</v>
      </c>
      <c r="H413" s="2">
        <f>SUM('Budget Detail FY 2018-25'!Q714:Q729)</f>
        <v>25760</v>
      </c>
      <c r="I413" s="2">
        <f>SUM('Budget Detail FY 2018-25'!R714:R729)</f>
        <v>24354</v>
      </c>
      <c r="J413" s="2">
        <f>SUM('Budget Detail FY 2018-25'!S714:S729)</f>
        <v>5454</v>
      </c>
      <c r="K413" s="2">
        <f>SUM('Budget Detail FY 2018-25'!T714:T729)</f>
        <v>5454</v>
      </c>
    </row>
    <row r="414" spans="2:11" ht="20.100000000000001" customHeight="1">
      <c r="B414" s="138" t="s">
        <v>630</v>
      </c>
      <c r="C414" s="2">
        <f>'Budget Detail FY 2018-25'!L730</f>
        <v>0</v>
      </c>
      <c r="D414" s="2">
        <f>'Budget Detail FY 2018-25'!M730</f>
        <v>3426</v>
      </c>
      <c r="E414" s="2">
        <f>'Budget Detail FY 2018-25'!N730</f>
        <v>0</v>
      </c>
      <c r="F414" s="2">
        <f>'Budget Detail FY 2018-25'!O730</f>
        <v>0</v>
      </c>
      <c r="G414" s="2">
        <f>'Budget Detail FY 2018-25'!P730</f>
        <v>0</v>
      </c>
      <c r="H414" s="2">
        <f>'Budget Detail FY 2018-25'!Q730</f>
        <v>0</v>
      </c>
      <c r="I414" s="2">
        <f>'Budget Detail FY 2018-25'!R730</f>
        <v>0</v>
      </c>
      <c r="J414" s="2">
        <f>'Budget Detail FY 2018-25'!S730</f>
        <v>0</v>
      </c>
      <c r="K414" s="2">
        <f>'Budget Detail FY 2018-25'!T730</f>
        <v>0</v>
      </c>
    </row>
    <row r="415" spans="2:11" ht="20.100000000000001" customHeight="1">
      <c r="B415" s="138" t="s">
        <v>631</v>
      </c>
      <c r="C415" s="2">
        <f>'Budget Detail FY 2018-25'!L731</f>
        <v>2503</v>
      </c>
      <c r="D415" s="2">
        <f>'Budget Detail FY 2018-25'!M731</f>
        <v>0</v>
      </c>
      <c r="E415" s="2">
        <f>'Budget Detail FY 2018-25'!N731</f>
        <v>0</v>
      </c>
      <c r="F415" s="2">
        <f>'Budget Detail FY 2018-25'!O731</f>
        <v>0</v>
      </c>
      <c r="G415" s="2">
        <f>'Budget Detail FY 2018-25'!P731</f>
        <v>0</v>
      </c>
      <c r="H415" s="2">
        <f>'Budget Detail FY 2018-25'!Q731</f>
        <v>0</v>
      </c>
      <c r="I415" s="2">
        <f>'Budget Detail FY 2018-25'!R731</f>
        <v>0</v>
      </c>
      <c r="J415" s="2">
        <f>'Budget Detail FY 2018-25'!S731</f>
        <v>0</v>
      </c>
      <c r="K415" s="2">
        <f>'Budget Detail FY 2018-25'!T731</f>
        <v>0</v>
      </c>
    </row>
    <row r="416" spans="2:11" ht="20.100000000000001" customHeight="1" thickBot="1">
      <c r="B416" s="81" t="s">
        <v>632</v>
      </c>
      <c r="C416" s="79">
        <f t="shared" ref="C416:K416" si="36">SUM(C410:C415)</f>
        <v>135200</v>
      </c>
      <c r="D416" s="79">
        <f t="shared" si="36"/>
        <v>867591</v>
      </c>
      <c r="E416" s="79">
        <f t="shared" si="36"/>
        <v>58435</v>
      </c>
      <c r="F416" s="79">
        <f t="shared" si="36"/>
        <v>38876</v>
      </c>
      <c r="G416" s="79">
        <f t="shared" si="36"/>
        <v>33858</v>
      </c>
      <c r="H416" s="79">
        <f t="shared" si="36"/>
        <v>25760</v>
      </c>
      <c r="I416" s="79">
        <f t="shared" si="36"/>
        <v>24354</v>
      </c>
      <c r="J416" s="79">
        <f t="shared" si="36"/>
        <v>5454</v>
      </c>
      <c r="K416" s="79">
        <f t="shared" si="36"/>
        <v>5454</v>
      </c>
    </row>
    <row r="417" spans="2:11">
      <c r="B417" s="1"/>
      <c r="C417" s="2"/>
      <c r="D417" s="2"/>
      <c r="E417" s="2"/>
      <c r="F417" s="2"/>
      <c r="G417" s="2"/>
      <c r="H417" s="2"/>
      <c r="I417" s="2"/>
      <c r="J417" s="2"/>
      <c r="K417" s="2"/>
    </row>
    <row r="418" spans="2:11">
      <c r="B418" s="82" t="s">
        <v>445</v>
      </c>
      <c r="C418" s="2"/>
      <c r="D418" s="2"/>
      <c r="E418" s="2"/>
      <c r="F418" s="2"/>
      <c r="G418" s="2"/>
      <c r="H418" s="2"/>
      <c r="I418" s="2"/>
      <c r="J418" s="2"/>
      <c r="K418" s="2"/>
    </row>
    <row r="419" spans="2:11" ht="20.100000000000001" customHeight="1">
      <c r="B419" s="138" t="s">
        <v>635</v>
      </c>
      <c r="C419" s="2">
        <f>'Budget Detail FY 2018-25'!L735+'Budget Detail FY 2018-25'!L736</f>
        <v>1505</v>
      </c>
      <c r="D419" s="2">
        <f>'Budget Detail FY 2018-25'!M735+'Budget Detail FY 2018-25'!M736</f>
        <v>4795</v>
      </c>
      <c r="E419" s="2">
        <f>'Budget Detail FY 2018-25'!N735+'Budget Detail FY 2018-25'!N736</f>
        <v>4850</v>
      </c>
      <c r="F419" s="2">
        <f>'Budget Detail FY 2018-25'!O735+'Budget Detail FY 2018-25'!O736</f>
        <v>5035</v>
      </c>
      <c r="G419" s="2">
        <f>'Budget Detail FY 2018-25'!P735+'Budget Detail FY 2018-25'!P736</f>
        <v>5287</v>
      </c>
      <c r="H419" s="2">
        <f>'Budget Detail FY 2018-25'!Q735+'Budget Detail FY 2018-25'!Q736</f>
        <v>5551</v>
      </c>
      <c r="I419" s="2">
        <f>'Budget Detail FY 2018-25'!R735+'Budget Detail FY 2018-25'!R736</f>
        <v>5829</v>
      </c>
      <c r="J419" s="2">
        <f>'Budget Detail FY 2018-25'!S735+'Budget Detail FY 2018-25'!S736</f>
        <v>6120</v>
      </c>
      <c r="K419" s="2">
        <f>'Budget Detail FY 2018-25'!T735+'Budget Detail FY 2018-25'!T736</f>
        <v>6426</v>
      </c>
    </row>
    <row r="420" spans="2:11" ht="20.100000000000001" customHeight="1">
      <c r="B420" s="138" t="s">
        <v>637</v>
      </c>
      <c r="C420" s="2">
        <f>SUM('Budget Detail FY 2018-25'!L737:L748)</f>
        <v>662215</v>
      </c>
      <c r="D420" s="2">
        <f>SUM('Budget Detail FY 2018-25'!M737:M748)</f>
        <v>372760</v>
      </c>
      <c r="E420" s="2">
        <f>SUM('Budget Detail FY 2018-25'!N737:N748)</f>
        <v>100000</v>
      </c>
      <c r="F420" s="2">
        <f>SUM('Budget Detail FY 2018-25'!O737:O748)</f>
        <v>0</v>
      </c>
      <c r="G420" s="2">
        <f>SUM('Budget Detail FY 2018-25'!P737:P748)</f>
        <v>235000</v>
      </c>
      <c r="H420" s="2">
        <f>SUM('Budget Detail FY 2018-25'!Q737:Q748)</f>
        <v>74000</v>
      </c>
      <c r="I420" s="2">
        <f>SUM('Budget Detail FY 2018-25'!R737:R748)</f>
        <v>0</v>
      </c>
      <c r="J420" s="2">
        <f>SUM('Budget Detail FY 2018-25'!S737:S748)</f>
        <v>0</v>
      </c>
      <c r="K420" s="2">
        <f>SUM('Budget Detail FY 2018-25'!T737:T748)</f>
        <v>0</v>
      </c>
    </row>
    <row r="421" spans="2:11" ht="20.100000000000001" customHeight="1" thickBot="1">
      <c r="B421" s="81" t="s">
        <v>639</v>
      </c>
      <c r="C421" s="79">
        <f>SUM(C419:C420)</f>
        <v>663720</v>
      </c>
      <c r="D421" s="79">
        <f t="shared" ref="D421:K421" si="37">SUM(D419:D420)</f>
        <v>377555</v>
      </c>
      <c r="E421" s="79">
        <f t="shared" si="37"/>
        <v>104850</v>
      </c>
      <c r="F421" s="79">
        <f t="shared" si="37"/>
        <v>5035</v>
      </c>
      <c r="G421" s="79">
        <f t="shared" si="37"/>
        <v>240287</v>
      </c>
      <c r="H421" s="79">
        <f t="shared" si="37"/>
        <v>79551</v>
      </c>
      <c r="I421" s="79">
        <f t="shared" si="37"/>
        <v>5829</v>
      </c>
      <c r="J421" s="79">
        <f t="shared" si="37"/>
        <v>6120</v>
      </c>
      <c r="K421" s="79">
        <f t="shared" si="37"/>
        <v>6426</v>
      </c>
    </row>
    <row r="422" spans="2:11">
      <c r="B422" s="82"/>
      <c r="C422" s="2"/>
      <c r="D422" s="2"/>
      <c r="E422" s="2"/>
      <c r="F422" s="2"/>
      <c r="G422" s="2"/>
      <c r="H422" s="2"/>
      <c r="I422" s="2"/>
      <c r="J422" s="2"/>
      <c r="K422" s="2"/>
    </row>
    <row r="423" spans="2:11" ht="20.100000000000001" customHeight="1">
      <c r="B423" s="137" t="s">
        <v>640</v>
      </c>
      <c r="C423" s="2">
        <f t="shared" ref="C423:K423" si="38">+C416-C421</f>
        <v>-528520</v>
      </c>
      <c r="D423" s="2">
        <f t="shared" si="38"/>
        <v>490036</v>
      </c>
      <c r="E423" s="2">
        <f t="shared" si="38"/>
        <v>-46415</v>
      </c>
      <c r="F423" s="2">
        <f t="shared" si="38"/>
        <v>33841</v>
      </c>
      <c r="G423" s="2">
        <f t="shared" si="38"/>
        <v>-206429</v>
      </c>
      <c r="H423" s="2">
        <f t="shared" si="38"/>
        <v>-53791</v>
      </c>
      <c r="I423" s="2">
        <f t="shared" si="38"/>
        <v>18525</v>
      </c>
      <c r="J423" s="2">
        <f t="shared" si="38"/>
        <v>-666</v>
      </c>
      <c r="K423" s="2">
        <f t="shared" si="38"/>
        <v>-972</v>
      </c>
    </row>
    <row r="424" spans="2:11">
      <c r="B424" s="83"/>
      <c r="C424" s="2"/>
      <c r="D424" s="2"/>
      <c r="E424" s="2"/>
      <c r="F424" s="2"/>
      <c r="G424" s="2"/>
      <c r="H424" s="2"/>
      <c r="I424" s="2"/>
      <c r="J424" s="2"/>
      <c r="K424" s="2"/>
    </row>
    <row r="425" spans="2:11" ht="20.100000000000001" customHeight="1" thickBot="1">
      <c r="B425" s="80" t="s">
        <v>641</v>
      </c>
      <c r="C425" s="48">
        <v>-278204</v>
      </c>
      <c r="D425" s="48">
        <v>211832</v>
      </c>
      <c r="E425" s="48">
        <v>62362</v>
      </c>
      <c r="F425" s="48">
        <f>D425+F423</f>
        <v>245673</v>
      </c>
      <c r="G425" s="48">
        <f>F425+G423</f>
        <v>39244</v>
      </c>
      <c r="H425" s="48">
        <f>G425+H423</f>
        <v>-14547</v>
      </c>
      <c r="I425" s="48">
        <f>H425+I423</f>
        <v>3978</v>
      </c>
      <c r="J425" s="48">
        <f>I425+J423</f>
        <v>3312</v>
      </c>
      <c r="K425" s="48">
        <f>J425+K423</f>
        <v>2340</v>
      </c>
    </row>
    <row r="426" spans="2:11" ht="14.4" thickTop="1">
      <c r="B426" s="4"/>
      <c r="C426" s="2"/>
      <c r="D426" s="2"/>
      <c r="E426" s="2"/>
      <c r="F426" s="2"/>
      <c r="G426" s="2"/>
      <c r="H426" s="2"/>
      <c r="I426" s="2"/>
      <c r="J426" s="2"/>
      <c r="K426" s="2"/>
    </row>
    <row r="427" spans="2:11">
      <c r="B427" s="4"/>
      <c r="C427" s="2"/>
      <c r="D427" s="2"/>
      <c r="E427" s="2"/>
      <c r="F427" s="2"/>
      <c r="G427" s="2"/>
      <c r="H427" s="2"/>
      <c r="I427" s="2"/>
      <c r="J427" s="2"/>
      <c r="K427" s="2"/>
    </row>
    <row r="428" spans="2:11">
      <c r="B428" s="1"/>
      <c r="C428" s="2"/>
      <c r="D428" s="2"/>
      <c r="E428" s="2"/>
      <c r="F428" s="2"/>
      <c r="G428" s="2"/>
      <c r="H428" s="2"/>
      <c r="I428" s="2"/>
      <c r="J428" s="2"/>
      <c r="K428" s="2"/>
    </row>
    <row r="429" spans="2:11">
      <c r="B429" s="1"/>
      <c r="C429" s="2"/>
      <c r="D429" s="2"/>
      <c r="E429" s="2"/>
      <c r="F429" s="2"/>
      <c r="G429" s="2"/>
      <c r="H429" s="2"/>
      <c r="I429" s="2"/>
      <c r="J429" s="2"/>
      <c r="K429" s="2"/>
    </row>
    <row r="430" spans="2:11">
      <c r="B430" s="1"/>
      <c r="C430" s="2"/>
      <c r="D430" s="2"/>
      <c r="E430" s="2"/>
      <c r="F430" s="2"/>
      <c r="G430" s="2"/>
      <c r="H430" s="2"/>
      <c r="I430" s="2"/>
      <c r="J430" s="2"/>
      <c r="K430" s="2"/>
    </row>
    <row r="431" spans="2:11">
      <c r="B431" s="1"/>
      <c r="C431" s="2"/>
      <c r="D431" s="2"/>
      <c r="E431" s="2"/>
      <c r="F431" s="2"/>
      <c r="G431" s="2"/>
      <c r="H431" s="2"/>
      <c r="I431" s="2"/>
      <c r="J431" s="2"/>
      <c r="K431" s="2"/>
    </row>
    <row r="432" spans="2:11">
      <c r="B432" s="1"/>
      <c r="C432" s="2"/>
      <c r="D432" s="2"/>
      <c r="E432" s="2"/>
      <c r="F432" s="2"/>
      <c r="G432" s="2"/>
      <c r="H432" s="2"/>
      <c r="I432" s="2"/>
      <c r="J432" s="2"/>
      <c r="K432" s="2"/>
    </row>
    <row r="433" spans="2:11">
      <c r="B433" s="1"/>
      <c r="C433" s="2"/>
      <c r="D433" s="2"/>
      <c r="E433" s="2"/>
      <c r="F433" s="2"/>
      <c r="G433" s="2"/>
      <c r="H433" s="2"/>
      <c r="I433" s="2"/>
      <c r="J433" s="2"/>
      <c r="K433" s="2"/>
    </row>
    <row r="434" spans="2:11">
      <c r="B434" s="1"/>
      <c r="C434" s="2"/>
      <c r="D434" s="2"/>
      <c r="E434" s="2"/>
      <c r="F434" s="2"/>
      <c r="G434" s="2"/>
      <c r="H434" s="2"/>
      <c r="I434" s="2"/>
      <c r="J434" s="2"/>
      <c r="K434" s="2"/>
    </row>
    <row r="435" spans="2:11">
      <c r="B435" s="1"/>
      <c r="C435" s="2"/>
      <c r="D435" s="2"/>
      <c r="E435" s="2"/>
      <c r="F435" s="2"/>
      <c r="G435" s="2"/>
      <c r="H435" s="2"/>
      <c r="I435" s="2"/>
      <c r="J435" s="2"/>
      <c r="K435" s="2"/>
    </row>
    <row r="436" spans="2:11">
      <c r="B436" s="1"/>
      <c r="C436" s="2"/>
      <c r="D436" s="2"/>
      <c r="E436" s="2"/>
      <c r="F436" s="2"/>
      <c r="G436" s="2"/>
      <c r="H436" s="2"/>
      <c r="I436" s="2"/>
      <c r="J436" s="2"/>
      <c r="K436" s="2"/>
    </row>
    <row r="437" spans="2:11">
      <c r="B437" s="1"/>
      <c r="C437" s="2"/>
      <c r="D437" s="2"/>
      <c r="E437" s="2"/>
      <c r="F437" s="2"/>
      <c r="G437" s="2"/>
      <c r="H437" s="2"/>
      <c r="I437" s="2"/>
      <c r="J437" s="2"/>
      <c r="K437" s="2"/>
    </row>
    <row r="438" spans="2:11">
      <c r="B438" s="1"/>
      <c r="C438" s="2"/>
      <c r="D438" s="2"/>
      <c r="E438" s="2"/>
      <c r="F438" s="2"/>
      <c r="G438" s="2"/>
      <c r="H438" s="2"/>
      <c r="I438" s="2"/>
      <c r="J438" s="2"/>
      <c r="K438" s="2"/>
    </row>
    <row r="441" spans="2:11" ht="18.75" customHeight="1">
      <c r="B441" s="406" t="s">
        <v>659</v>
      </c>
      <c r="C441" s="406"/>
      <c r="D441" s="406"/>
      <c r="E441" s="406"/>
      <c r="F441" s="406"/>
      <c r="G441" s="406"/>
      <c r="H441" s="406"/>
      <c r="I441" s="406"/>
      <c r="J441" s="406"/>
      <c r="K441" s="406"/>
    </row>
    <row r="442" spans="2:11">
      <c r="B442" s="43"/>
      <c r="C442" s="2"/>
      <c r="D442" s="2"/>
      <c r="E442" s="2"/>
      <c r="F442" s="2"/>
      <c r="G442" s="2"/>
      <c r="H442" s="2"/>
      <c r="I442" s="2"/>
      <c r="J442" s="2"/>
      <c r="K442" s="2"/>
    </row>
    <row r="443" spans="2:11" ht="12.75" customHeight="1">
      <c r="B443" s="408" t="s">
        <v>660</v>
      </c>
      <c r="C443" s="408"/>
      <c r="D443" s="408"/>
      <c r="E443" s="408"/>
      <c r="F443" s="408"/>
      <c r="G443" s="408"/>
      <c r="H443" s="408"/>
      <c r="I443" s="408"/>
      <c r="J443" s="408"/>
      <c r="K443" s="408"/>
    </row>
    <row r="444" spans="2:11" ht="12.75" customHeight="1">
      <c r="B444" s="408"/>
      <c r="C444" s="408"/>
      <c r="D444" s="408"/>
      <c r="E444" s="408"/>
      <c r="F444" s="408"/>
      <c r="G444" s="408"/>
      <c r="H444" s="408"/>
      <c r="I444" s="408"/>
      <c r="J444" s="408"/>
      <c r="K444" s="408"/>
    </row>
    <row r="445" spans="2:11" ht="12.75" customHeight="1">
      <c r="B445" s="408"/>
      <c r="C445" s="408"/>
      <c r="D445" s="408"/>
      <c r="E445" s="408"/>
      <c r="F445" s="408"/>
      <c r="G445" s="408"/>
      <c r="H445" s="408"/>
      <c r="I445" s="408"/>
      <c r="J445" s="408"/>
      <c r="K445" s="408"/>
    </row>
    <row r="446" spans="2:11" ht="23.25" customHeight="1">
      <c r="B446" s="408"/>
      <c r="C446" s="408"/>
      <c r="D446" s="408"/>
      <c r="E446" s="408"/>
      <c r="F446" s="408"/>
      <c r="G446" s="408"/>
      <c r="H446" s="408"/>
      <c r="I446" s="408"/>
      <c r="J446" s="408"/>
      <c r="K446" s="408"/>
    </row>
    <row r="447" spans="2:11">
      <c r="B447" s="4"/>
      <c r="C447" s="43"/>
      <c r="D447" s="156"/>
      <c r="E447" s="43" t="s">
        <v>879</v>
      </c>
      <c r="F447" s="156"/>
      <c r="G447" s="43" t="s">
        <v>880</v>
      </c>
      <c r="H447" s="156"/>
      <c r="I447" s="156"/>
      <c r="J447" s="156"/>
      <c r="K447" s="156"/>
    </row>
    <row r="448" spans="2:11">
      <c r="B448" s="43"/>
      <c r="C448" s="43" t="s">
        <v>774</v>
      </c>
      <c r="D448" s="43" t="s">
        <v>848</v>
      </c>
      <c r="E448" s="43" t="s">
        <v>621</v>
      </c>
      <c r="F448" s="43" t="s">
        <v>879</v>
      </c>
      <c r="G448" s="157" t="str">
        <f>'Fund Cover Sheets'!$M$1</f>
        <v>Adopted</v>
      </c>
      <c r="H448" s="43" t="s">
        <v>881</v>
      </c>
      <c r="I448" s="43" t="s">
        <v>882</v>
      </c>
      <c r="J448" s="43" t="s">
        <v>883</v>
      </c>
      <c r="K448" s="43" t="s">
        <v>884</v>
      </c>
    </row>
    <row r="449" spans="2:13" ht="14.4" thickBot="1">
      <c r="B449" s="44"/>
      <c r="C449" s="45" t="s">
        <v>1</v>
      </c>
      <c r="D449" s="45" t="s">
        <v>1</v>
      </c>
      <c r="E449" s="45" t="s">
        <v>590</v>
      </c>
      <c r="F449" s="45" t="s">
        <v>19</v>
      </c>
      <c r="G449" s="45" t="s">
        <v>590</v>
      </c>
      <c r="H449" s="45" t="s">
        <v>19</v>
      </c>
      <c r="I449" s="45" t="s">
        <v>19</v>
      </c>
      <c r="J449" s="45" t="s">
        <v>19</v>
      </c>
      <c r="K449" s="45" t="s">
        <v>19</v>
      </c>
    </row>
    <row r="450" spans="2:13" ht="7.5" customHeight="1">
      <c r="B450" s="1"/>
      <c r="C450" s="52"/>
      <c r="D450" s="2"/>
      <c r="E450" s="2"/>
      <c r="F450" s="2"/>
      <c r="G450" s="2"/>
      <c r="H450" s="2"/>
      <c r="I450" s="2"/>
      <c r="J450" s="2"/>
      <c r="K450" s="2"/>
    </row>
    <row r="451" spans="2:13">
      <c r="B451" s="82" t="s">
        <v>622</v>
      </c>
      <c r="C451" s="2"/>
      <c r="D451" s="2"/>
      <c r="E451" s="2"/>
      <c r="F451" s="2"/>
      <c r="G451" s="2"/>
      <c r="H451" s="2"/>
      <c r="I451" s="2"/>
      <c r="J451" s="2"/>
      <c r="K451" s="2"/>
    </row>
    <row r="452" spans="2:13" ht="20.100000000000001" customHeight="1">
      <c r="B452" s="138" t="s">
        <v>624</v>
      </c>
      <c r="C452" s="2">
        <f>'Budget Detail FY 2018-25'!L758</f>
        <v>0</v>
      </c>
      <c r="D452" s="2">
        <f>'Budget Detail FY 2018-25'!M758</f>
        <v>81815</v>
      </c>
      <c r="E452" s="2">
        <f>'Budget Detail FY 2018-25'!N758</f>
        <v>0</v>
      </c>
      <c r="F452" s="2">
        <f>'Budget Detail FY 2018-25'!O758</f>
        <v>0</v>
      </c>
      <c r="G452" s="2">
        <f>'Budget Detail FY 2018-25'!P758</f>
        <v>0</v>
      </c>
      <c r="H452" s="2">
        <f>'Budget Detail FY 2018-25'!Q758</f>
        <v>0</v>
      </c>
      <c r="I452" s="2">
        <f>'Budget Detail FY 2018-25'!R758</f>
        <v>0</v>
      </c>
      <c r="J452" s="2">
        <f>'Budget Detail FY 2018-25'!S758</f>
        <v>0</v>
      </c>
      <c r="K452" s="2">
        <f>'Budget Detail FY 2018-25'!T758</f>
        <v>0</v>
      </c>
      <c r="M452" s="138"/>
    </row>
    <row r="453" spans="2:13" ht="20.100000000000001" customHeight="1">
      <c r="B453" s="138" t="s">
        <v>627</v>
      </c>
      <c r="C453" s="2">
        <f>SUM('Budget Detail FY 2018-25'!L759:L762)</f>
        <v>453466</v>
      </c>
      <c r="D453" s="2">
        <f>SUM('Budget Detail FY 2018-25'!M759:M762)</f>
        <v>579155</v>
      </c>
      <c r="E453" s="2">
        <f>SUM('Budget Detail FY 2018-25'!N759:N762)</f>
        <v>632000</v>
      </c>
      <c r="F453" s="2">
        <f>SUM('Budget Detail FY 2018-25'!O759:O762)</f>
        <v>640000</v>
      </c>
      <c r="G453" s="2">
        <f>SUM('Budget Detail FY 2018-25'!P759:P762)</f>
        <v>650000</v>
      </c>
      <c r="H453" s="2">
        <f>SUM('Budget Detail FY 2018-25'!Q759:Q762)</f>
        <v>650000</v>
      </c>
      <c r="I453" s="2">
        <f>SUM('Budget Detail FY 2018-25'!R759:R762)</f>
        <v>650000</v>
      </c>
      <c r="J453" s="2">
        <f>SUM('Budget Detail FY 2018-25'!S759:S762)</f>
        <v>650000</v>
      </c>
      <c r="K453" s="2">
        <f>SUM('Budget Detail FY 2018-25'!T759:T762)</f>
        <v>650000</v>
      </c>
      <c r="M453" s="138"/>
    </row>
    <row r="454" spans="2:13" ht="20.100000000000001" customHeight="1">
      <c r="B454" s="138" t="s">
        <v>628</v>
      </c>
      <c r="C454" s="2">
        <f>'Budget Detail FY 2018-25'!L763</f>
        <v>800</v>
      </c>
      <c r="D454" s="2">
        <f>'Budget Detail FY 2018-25'!M763</f>
        <v>1534</v>
      </c>
      <c r="E454" s="2">
        <f>'Budget Detail FY 2018-25'!N763</f>
        <v>1500</v>
      </c>
      <c r="F454" s="2">
        <f>'Budget Detail FY 2018-25'!O763</f>
        <v>1300</v>
      </c>
      <c r="G454" s="2">
        <f>'Budget Detail FY 2018-25'!P763</f>
        <v>1300</v>
      </c>
      <c r="H454" s="2">
        <f>'Budget Detail FY 2018-25'!Q763</f>
        <v>1300</v>
      </c>
      <c r="I454" s="2">
        <f>'Budget Detail FY 2018-25'!R763</f>
        <v>1300</v>
      </c>
      <c r="J454" s="2">
        <f>'Budget Detail FY 2018-25'!S763</f>
        <v>1300</v>
      </c>
      <c r="K454" s="2">
        <f>'Budget Detail FY 2018-25'!T763</f>
        <v>1300</v>
      </c>
      <c r="M454" s="138"/>
    </row>
    <row r="455" spans="2:13" ht="20.100000000000001" customHeight="1">
      <c r="B455" s="138" t="s">
        <v>629</v>
      </c>
      <c r="C455" s="2">
        <f>SUM('Budget Detail FY 2018-25'!L764:L764)</f>
        <v>174</v>
      </c>
      <c r="D455" s="2">
        <f>SUM('Budget Detail FY 2018-25'!M764:M764)</f>
        <v>23137</v>
      </c>
      <c r="E455" s="2">
        <f>SUM('Budget Detail FY 2018-25'!N764:N764)</f>
        <v>0</v>
      </c>
      <c r="F455" s="2">
        <f>SUM('Budget Detail FY 2018-25'!O764:O764)</f>
        <v>14000</v>
      </c>
      <c r="G455" s="2">
        <f>SUM('Budget Detail FY 2018-25'!P764:P764)</f>
        <v>0</v>
      </c>
      <c r="H455" s="2">
        <f>SUM('Budget Detail FY 2018-25'!Q764:Q764)</f>
        <v>0</v>
      </c>
      <c r="I455" s="2">
        <f>SUM('Budget Detail FY 2018-25'!R764:R764)</f>
        <v>0</v>
      </c>
      <c r="J455" s="2">
        <f>SUM('Budget Detail FY 2018-25'!S764:S764)</f>
        <v>0</v>
      </c>
      <c r="K455" s="2">
        <f>SUM('Budget Detail FY 2018-25'!T764:T764)</f>
        <v>0</v>
      </c>
      <c r="M455" s="138"/>
    </row>
    <row r="456" spans="2:13" ht="20.100000000000001" customHeight="1">
      <c r="B456" s="138" t="s">
        <v>630</v>
      </c>
      <c r="C456" s="2">
        <f>SUM('Budget Detail FY 2018-25'!L765:L769)</f>
        <v>234784</v>
      </c>
      <c r="D456" s="2">
        <f>SUM('Budget Detail FY 2018-25'!M765:M769)</f>
        <v>208720</v>
      </c>
      <c r="E456" s="2">
        <f>SUM('Budget Detail FY 2018-25'!N765:N769)</f>
        <v>200500</v>
      </c>
      <c r="F456" s="2">
        <f>SUM('Budget Detail FY 2018-25'!O765:O769)</f>
        <v>227178</v>
      </c>
      <c r="G456" s="2">
        <f>SUM('Budget Detail FY 2018-25'!P765:P769)</f>
        <v>226716</v>
      </c>
      <c r="H456" s="2">
        <f>SUM('Budget Detail FY 2018-25'!Q765:Q769)</f>
        <v>228709</v>
      </c>
      <c r="I456" s="2">
        <f>SUM('Budget Detail FY 2018-25'!R765:R769)</f>
        <v>230781</v>
      </c>
      <c r="J456" s="2">
        <f>SUM('Budget Detail FY 2018-25'!S765:S769)</f>
        <v>232936</v>
      </c>
      <c r="K456" s="2">
        <f>SUM('Budget Detail FY 2018-25'!T765:T769)</f>
        <v>235178</v>
      </c>
      <c r="M456" s="138"/>
    </row>
    <row r="457" spans="2:13" ht="20.100000000000001" customHeight="1">
      <c r="B457" s="138" t="s">
        <v>631</v>
      </c>
      <c r="C457" s="2">
        <f>'Budget Detail FY 2018-25'!L770</f>
        <v>1308583</v>
      </c>
      <c r="D457" s="2">
        <f>'Budget Detail FY 2018-25'!M770</f>
        <v>1274699</v>
      </c>
      <c r="E457" s="2">
        <f>'Budget Detail FY 2018-25'!N770</f>
        <v>1410988</v>
      </c>
      <c r="F457" s="2">
        <f>'Budget Detail FY 2018-25'!O770</f>
        <v>1410988</v>
      </c>
      <c r="G457" s="2">
        <f>'Budget Detail FY 2018-25'!P770</f>
        <v>1309284</v>
      </c>
      <c r="H457" s="2">
        <f>'Budget Detail FY 2018-25'!Q770</f>
        <v>1715430</v>
      </c>
      <c r="I457" s="2">
        <f>'Budget Detail FY 2018-25'!R770</f>
        <v>1795476</v>
      </c>
      <c r="J457" s="2">
        <f>'Budget Detail FY 2018-25'!S770</f>
        <v>1851460</v>
      </c>
      <c r="K457" s="2">
        <f>'Budget Detail FY 2018-25'!T770</f>
        <v>1918499</v>
      </c>
    </row>
    <row r="458" spans="2:13" ht="20.100000000000001" customHeight="1" thickBot="1">
      <c r="B458" s="81" t="s">
        <v>632</v>
      </c>
      <c r="C458" s="79">
        <f>SUM(C452:C457)</f>
        <v>1997807</v>
      </c>
      <c r="D458" s="79">
        <f t="shared" ref="D458:K458" si="39">SUM(D452:D457)</f>
        <v>2169060</v>
      </c>
      <c r="E458" s="79">
        <f t="shared" si="39"/>
        <v>2244988</v>
      </c>
      <c r="F458" s="79">
        <f t="shared" si="39"/>
        <v>2293466</v>
      </c>
      <c r="G458" s="79">
        <f>SUM(G452:G457)</f>
        <v>2187300</v>
      </c>
      <c r="H458" s="79">
        <f t="shared" si="39"/>
        <v>2595439</v>
      </c>
      <c r="I458" s="79">
        <f t="shared" si="39"/>
        <v>2677557</v>
      </c>
      <c r="J458" s="79">
        <f t="shared" si="39"/>
        <v>2735696</v>
      </c>
      <c r="K458" s="79">
        <f t="shared" si="39"/>
        <v>2804977</v>
      </c>
    </row>
    <row r="459" spans="2:13" ht="7.5" customHeight="1">
      <c r="B459" s="1"/>
      <c r="C459" s="2"/>
      <c r="D459" s="2"/>
      <c r="E459" s="2"/>
      <c r="F459" s="2"/>
      <c r="G459" s="2"/>
      <c r="H459" s="2"/>
      <c r="I459" s="2"/>
      <c r="J459" s="2"/>
      <c r="K459" s="2"/>
    </row>
    <row r="460" spans="2:13">
      <c r="B460" s="82" t="s">
        <v>445</v>
      </c>
      <c r="C460" s="2"/>
      <c r="D460" s="2"/>
      <c r="E460" s="2"/>
      <c r="F460" s="2"/>
      <c r="G460" s="2"/>
      <c r="H460" s="2"/>
      <c r="I460" s="2"/>
      <c r="J460" s="2"/>
      <c r="K460" s="2"/>
    </row>
    <row r="461" spans="2:13" ht="20.100000000000001" customHeight="1">
      <c r="B461" s="138" t="s">
        <v>633</v>
      </c>
      <c r="C461" s="2">
        <f>SUM('Budget Detail FY 2018-25'!L775:L777)+SUM('Budget Detail FY 2018-25'!L803:L807)</f>
        <v>868189</v>
      </c>
      <c r="D461" s="2">
        <f>SUM('Budget Detail FY 2018-25'!M775:M777)+SUM('Budget Detail FY 2018-25'!M803:M807)</f>
        <v>972011</v>
      </c>
      <c r="E461" s="2">
        <f>SUM('Budget Detail FY 2018-25'!N775:N777)+SUM('Budget Detail FY 2018-25'!N803:N807)</f>
        <v>1103861</v>
      </c>
      <c r="F461" s="2">
        <f>SUM('Budget Detail FY 2018-25'!O775:O777)+SUM('Budget Detail FY 2018-25'!O803:O807)</f>
        <v>1100859</v>
      </c>
      <c r="G461" s="2">
        <f>SUM('Budget Detail FY 2018-25'!P775:P777)+SUM('Budget Detail FY 2018-25'!P803:P807)</f>
        <v>1172012</v>
      </c>
      <c r="H461" s="2">
        <f>SUM('Budget Detail FY 2018-25'!Q775:Q777)+SUM('Budget Detail FY 2018-25'!Q803:Q807)</f>
        <v>1203697</v>
      </c>
      <c r="I461" s="2">
        <f>SUM('Budget Detail FY 2018-25'!R775:R777)+SUM('Budget Detail FY 2018-25'!R803:R807)</f>
        <v>1236273</v>
      </c>
      <c r="J461" s="2">
        <f>SUM('Budget Detail FY 2018-25'!S775:S777)+SUM('Budget Detail FY 2018-25'!S803:S807)</f>
        <v>1269766</v>
      </c>
      <c r="K461" s="2">
        <f>SUM('Budget Detail FY 2018-25'!T775:T777)+SUM('Budget Detail FY 2018-25'!T803:T807)</f>
        <v>1304204</v>
      </c>
      <c r="M461" s="138"/>
    </row>
    <row r="462" spans="2:13" ht="20.100000000000001" customHeight="1">
      <c r="B462" s="138" t="s">
        <v>634</v>
      </c>
      <c r="C462" s="2">
        <f>SUM('Budget Detail FY 2018-25'!L778:L783)+SUM('Budget Detail FY 2018-25'!L808:L813)</f>
        <v>390010</v>
      </c>
      <c r="D462" s="2">
        <f>SUM('Budget Detail FY 2018-25'!M778:M783)+SUM('Budget Detail FY 2018-25'!M808:M813)</f>
        <v>393482</v>
      </c>
      <c r="E462" s="2">
        <f>SUM('Budget Detail FY 2018-25'!N778:N783)+SUM('Budget Detail FY 2018-25'!N808:N813)</f>
        <v>448232</v>
      </c>
      <c r="F462" s="2">
        <f>SUM('Budget Detail FY 2018-25'!O778:O783)+SUM('Budget Detail FY 2018-25'!O808:O813)</f>
        <v>445759</v>
      </c>
      <c r="G462" s="2">
        <f>SUM('Budget Detail FY 2018-25'!P778:P783)+SUM('Budget Detail FY 2018-25'!P808:P813)</f>
        <v>485000</v>
      </c>
      <c r="H462" s="2">
        <f>SUM('Budget Detail FY 2018-25'!Q778:Q783)+SUM('Budget Detail FY 2018-25'!Q808:Q813)</f>
        <v>506380</v>
      </c>
      <c r="I462" s="2">
        <f>SUM('Budget Detail FY 2018-25'!R778:R783)+SUM('Budget Detail FY 2018-25'!R808:R813)</f>
        <v>538887</v>
      </c>
      <c r="J462" s="2">
        <f>SUM('Budget Detail FY 2018-25'!S778:S783)+SUM('Budget Detail FY 2018-25'!S808:S813)</f>
        <v>573269</v>
      </c>
      <c r="K462" s="2">
        <f>SUM('Budget Detail FY 2018-25'!T778:T783)+SUM('Budget Detail FY 2018-25'!T808:T813)</f>
        <v>607079</v>
      </c>
      <c r="M462" s="138"/>
    </row>
    <row r="463" spans="2:13" ht="20.100000000000001" customHeight="1">
      <c r="B463" s="138" t="s">
        <v>635</v>
      </c>
      <c r="C463" s="2">
        <f>SUM('Budget Detail FY 2018-25'!L784:L793)+SUM('Budget Detail FY 2018-25'!L814:L828)</f>
        <v>320383</v>
      </c>
      <c r="D463" s="2">
        <f>SUM('Budget Detail FY 2018-25'!M784:M793)+SUM('Budget Detail FY 2018-25'!M814:M828)</f>
        <v>355673</v>
      </c>
      <c r="E463" s="2">
        <f>SUM('Budget Detail FY 2018-25'!N784:N793)+SUM('Budget Detail FY 2018-25'!N814:N828)</f>
        <v>309358</v>
      </c>
      <c r="F463" s="2">
        <f>SUM('Budget Detail FY 2018-25'!O784:O793)+SUM('Budget Detail FY 2018-25'!O814:O828)</f>
        <v>320973</v>
      </c>
      <c r="G463" s="2">
        <f>SUM('Budget Detail FY 2018-25'!P784:P793)+SUM('Budget Detail FY 2018-25'!P814:P828)</f>
        <v>392565</v>
      </c>
      <c r="H463" s="2">
        <f>SUM('Budget Detail FY 2018-25'!Q784:Q793)+SUM('Budget Detail FY 2018-25'!Q814:Q828)</f>
        <v>375032</v>
      </c>
      <c r="I463" s="2">
        <f>SUM('Budget Detail FY 2018-25'!R784:R793)+SUM('Budget Detail FY 2018-25'!R814:R828)</f>
        <v>390612</v>
      </c>
      <c r="J463" s="2">
        <f>SUM('Budget Detail FY 2018-25'!S784:S793)+SUM('Budget Detail FY 2018-25'!S814:S828)</f>
        <v>379347</v>
      </c>
      <c r="K463" s="2">
        <f>SUM('Budget Detail FY 2018-25'!T784:T793)+SUM('Budget Detail FY 2018-25'!T814:T828)</f>
        <v>378775</v>
      </c>
      <c r="M463" s="138"/>
    </row>
    <row r="464" spans="2:13" ht="20.100000000000001" customHeight="1">
      <c r="B464" s="138" t="s">
        <v>636</v>
      </c>
      <c r="C464" s="2">
        <f>SUM('Budget Detail FY 2018-25'!L794:L799)+SUM('Budget Detail FY 2018-25'!L829:L835)</f>
        <v>391250</v>
      </c>
      <c r="D464" s="2">
        <f>SUM('Budget Detail FY 2018-25'!M794:M799)+SUM('Budget Detail FY 2018-25'!M829:M835)</f>
        <v>468833</v>
      </c>
      <c r="E464" s="2">
        <f>SUM('Budget Detail FY 2018-25'!N794:N799)+SUM('Budget Detail FY 2018-25'!N829:N835)</f>
        <v>487630</v>
      </c>
      <c r="F464" s="2">
        <f>SUM('Budget Detail FY 2018-25'!O794:O799)+SUM('Budget Detail FY 2018-25'!O829:O835)</f>
        <v>509327</v>
      </c>
      <c r="G464" s="2">
        <f>SUM('Budget Detail FY 2018-25'!P794:P799)+SUM('Budget Detail FY 2018-25'!P829:P835)</f>
        <v>507185</v>
      </c>
      <c r="H464" s="2">
        <f>SUM('Budget Detail FY 2018-25'!Q794:Q799)+SUM('Budget Detail FY 2018-25'!Q829:Q835)</f>
        <v>510330</v>
      </c>
      <c r="I464" s="2">
        <f>SUM('Budget Detail FY 2018-25'!R794:R799)+SUM('Budget Detail FY 2018-25'!R829:R835)</f>
        <v>511785</v>
      </c>
      <c r="J464" s="2">
        <f>SUM('Budget Detail FY 2018-25'!S794:S799)+SUM('Budget Detail FY 2018-25'!S829:S835)</f>
        <v>513314</v>
      </c>
      <c r="K464" s="2">
        <f>SUM('Budget Detail FY 2018-25'!T794:T799)+SUM('Budget Detail FY 2018-25'!T829:T835)</f>
        <v>514919</v>
      </c>
      <c r="M464" s="138"/>
    </row>
    <row r="465" spans="2:11" ht="20.100000000000001" customHeight="1" thickBot="1">
      <c r="B465" s="81" t="s">
        <v>639</v>
      </c>
      <c r="C465" s="79">
        <f t="shared" ref="C465:K465" si="40">SUM(C461:C464)</f>
        <v>1969832</v>
      </c>
      <c r="D465" s="79">
        <f t="shared" si="40"/>
        <v>2189999</v>
      </c>
      <c r="E465" s="79">
        <f t="shared" si="40"/>
        <v>2349081</v>
      </c>
      <c r="F465" s="79">
        <f t="shared" si="40"/>
        <v>2376918</v>
      </c>
      <c r="G465" s="79">
        <f t="shared" si="40"/>
        <v>2556762</v>
      </c>
      <c r="H465" s="79">
        <f t="shared" si="40"/>
        <v>2595439</v>
      </c>
      <c r="I465" s="79">
        <f t="shared" si="40"/>
        <v>2677557</v>
      </c>
      <c r="J465" s="79">
        <f t="shared" si="40"/>
        <v>2735696</v>
      </c>
      <c r="K465" s="79">
        <f t="shared" si="40"/>
        <v>2804977</v>
      </c>
    </row>
    <row r="466" spans="2:11">
      <c r="B466" s="82"/>
      <c r="C466" s="2"/>
      <c r="D466" s="2"/>
      <c r="E466" s="2"/>
      <c r="F466" s="2"/>
      <c r="G466" s="2"/>
      <c r="H466" s="2"/>
      <c r="I466" s="2"/>
      <c r="J466" s="2"/>
      <c r="K466" s="2"/>
    </row>
    <row r="467" spans="2:11" ht="20.100000000000001" customHeight="1">
      <c r="B467" s="137" t="s">
        <v>640</v>
      </c>
      <c r="C467" s="2">
        <f t="shared" ref="C467:K467" si="41">+C458-C465</f>
        <v>27975</v>
      </c>
      <c r="D467" s="2">
        <f t="shared" si="41"/>
        <v>-20939</v>
      </c>
      <c r="E467" s="2">
        <f t="shared" si="41"/>
        <v>-104093</v>
      </c>
      <c r="F467" s="2">
        <f t="shared" si="41"/>
        <v>-83452</v>
      </c>
      <c r="G467" s="2">
        <f t="shared" si="41"/>
        <v>-369462</v>
      </c>
      <c r="H467" s="2">
        <f t="shared" si="41"/>
        <v>0</v>
      </c>
      <c r="I467" s="2">
        <f t="shared" si="41"/>
        <v>0</v>
      </c>
      <c r="J467" s="2">
        <f t="shared" si="41"/>
        <v>0</v>
      </c>
      <c r="K467" s="2">
        <f t="shared" si="41"/>
        <v>0</v>
      </c>
    </row>
    <row r="468" spans="2:11">
      <c r="B468" s="83"/>
      <c r="C468" s="2"/>
      <c r="D468" s="2"/>
      <c r="E468" s="2"/>
      <c r="F468" s="2"/>
      <c r="G468" s="2"/>
      <c r="H468" s="2"/>
      <c r="I468" s="2"/>
      <c r="J468" s="2"/>
      <c r="K468" s="2"/>
    </row>
    <row r="469" spans="2:11" ht="20.100000000000001" customHeight="1" thickBot="1">
      <c r="B469" s="80" t="s">
        <v>641</v>
      </c>
      <c r="C469" s="48">
        <v>473852</v>
      </c>
      <c r="D469" s="48">
        <v>452914</v>
      </c>
      <c r="E469" s="48">
        <v>312946</v>
      </c>
      <c r="F469" s="48">
        <f>D469+F467</f>
        <v>369462</v>
      </c>
      <c r="G469" s="48">
        <f>F469+G467</f>
        <v>0</v>
      </c>
      <c r="H469" s="48">
        <f>G469+H467</f>
        <v>0</v>
      </c>
      <c r="I469" s="48">
        <f>H469+I467</f>
        <v>0</v>
      </c>
      <c r="J469" s="48">
        <f>I469+J467</f>
        <v>0</v>
      </c>
      <c r="K469" s="48">
        <f>J469+K467</f>
        <v>0</v>
      </c>
    </row>
    <row r="470" spans="2:11" ht="14.4" thickTop="1">
      <c r="B470" s="4"/>
      <c r="C470" s="84">
        <f t="shared" ref="C470:K470" si="42">+C469/C465</f>
        <v>0.24055452444675485</v>
      </c>
      <c r="D470" s="84">
        <f t="shared" si="42"/>
        <v>0.20681014009595439</v>
      </c>
      <c r="E470" s="84">
        <f t="shared" si="42"/>
        <v>0.13322060839962521</v>
      </c>
      <c r="F470" s="84">
        <f t="shared" si="42"/>
        <v>0.15543741938089575</v>
      </c>
      <c r="G470" s="84">
        <f t="shared" si="42"/>
        <v>0</v>
      </c>
      <c r="H470" s="84">
        <f t="shared" si="42"/>
        <v>0</v>
      </c>
      <c r="I470" s="84">
        <f t="shared" si="42"/>
        <v>0</v>
      </c>
      <c r="J470" s="84">
        <f t="shared" si="42"/>
        <v>0</v>
      </c>
      <c r="K470" s="84">
        <f t="shared" si="42"/>
        <v>0</v>
      </c>
    </row>
    <row r="472" spans="2:11">
      <c r="B472" s="1"/>
      <c r="C472" s="2"/>
      <c r="D472" s="2"/>
      <c r="E472" s="2"/>
      <c r="F472" s="2"/>
      <c r="G472" s="2"/>
      <c r="H472" s="2"/>
      <c r="I472" s="2"/>
      <c r="J472" s="2"/>
      <c r="K472" s="2"/>
    </row>
    <row r="473" spans="2:11">
      <c r="B473" s="1"/>
      <c r="C473" s="2"/>
      <c r="D473" s="2"/>
      <c r="E473" s="2"/>
      <c r="F473" s="2"/>
      <c r="G473" s="2"/>
      <c r="H473" s="2"/>
      <c r="I473" s="2"/>
      <c r="J473" s="2"/>
      <c r="K473" s="2"/>
    </row>
    <row r="474" spans="2:11">
      <c r="B474" s="1"/>
      <c r="C474" s="2"/>
      <c r="D474" s="2"/>
      <c r="E474" s="2"/>
      <c r="F474" s="2"/>
      <c r="G474" s="2"/>
      <c r="H474" s="2"/>
      <c r="I474" s="2"/>
      <c r="J474" s="2"/>
      <c r="K474" s="2"/>
    </row>
    <row r="475" spans="2:11">
      <c r="B475" s="1"/>
      <c r="C475" s="2"/>
      <c r="D475" s="2"/>
      <c r="E475" s="2"/>
      <c r="F475" s="2"/>
      <c r="G475" s="2"/>
      <c r="H475" s="2"/>
      <c r="I475" s="2"/>
      <c r="J475" s="2"/>
      <c r="K475" s="2"/>
    </row>
    <row r="476" spans="2:11">
      <c r="B476" s="1"/>
      <c r="C476" s="2"/>
      <c r="D476" s="2"/>
      <c r="E476" s="2"/>
      <c r="F476" s="2"/>
      <c r="G476" s="2"/>
      <c r="H476" s="2"/>
      <c r="I476" s="2"/>
      <c r="J476" s="2"/>
      <c r="K476" s="2"/>
    </row>
    <row r="477" spans="2:11">
      <c r="B477" s="1"/>
      <c r="C477" s="2"/>
      <c r="D477" s="2"/>
      <c r="E477" s="2"/>
      <c r="F477" s="2"/>
      <c r="G477" s="2"/>
      <c r="H477" s="2"/>
      <c r="I477" s="2"/>
      <c r="J477" s="2"/>
      <c r="K477" s="2"/>
    </row>
    <row r="478" spans="2:11">
      <c r="B478" s="1"/>
      <c r="C478" s="2"/>
      <c r="D478" s="2"/>
      <c r="E478" s="2"/>
      <c r="F478" s="2"/>
      <c r="G478" s="2"/>
      <c r="H478" s="2"/>
      <c r="I478" s="2"/>
      <c r="J478" s="2"/>
      <c r="K478" s="2"/>
    </row>
    <row r="479" spans="2:11">
      <c r="B479" s="1"/>
      <c r="C479" s="2"/>
      <c r="D479" s="2"/>
      <c r="E479" s="2"/>
      <c r="F479" s="2"/>
      <c r="G479" s="2"/>
      <c r="H479" s="2"/>
      <c r="I479" s="2"/>
      <c r="J479" s="2"/>
      <c r="K479" s="2"/>
    </row>
    <row r="480" spans="2:11">
      <c r="B480" s="1"/>
      <c r="C480" s="2"/>
      <c r="D480" s="2"/>
      <c r="E480" s="2"/>
      <c r="F480" s="2"/>
      <c r="G480" s="2"/>
      <c r="H480" s="2"/>
      <c r="I480" s="2"/>
      <c r="J480" s="2"/>
      <c r="K480" s="2"/>
    </row>
    <row r="481" spans="2:13">
      <c r="B481" s="1"/>
      <c r="C481" s="2"/>
      <c r="D481" s="2"/>
      <c r="E481" s="2"/>
      <c r="F481" s="2"/>
      <c r="G481" s="2"/>
      <c r="H481" s="2"/>
      <c r="I481" s="2"/>
      <c r="J481" s="2"/>
      <c r="K481" s="2"/>
    </row>
    <row r="484" spans="2:13" ht="18.75" customHeight="1">
      <c r="B484" s="406" t="s">
        <v>661</v>
      </c>
      <c r="C484" s="406"/>
      <c r="D484" s="406"/>
      <c r="E484" s="406"/>
      <c r="F484" s="406"/>
      <c r="G484" s="406"/>
      <c r="H484" s="406"/>
      <c r="I484" s="406"/>
      <c r="J484" s="406"/>
      <c r="K484" s="406"/>
    </row>
    <row r="485" spans="2:13" ht="7.5" customHeight="1">
      <c r="B485" s="43"/>
      <c r="C485" s="2"/>
      <c r="D485" s="2"/>
      <c r="E485" s="2"/>
      <c r="F485" s="2"/>
      <c r="G485" s="2"/>
      <c r="H485" s="2"/>
      <c r="I485" s="2"/>
      <c r="J485" s="2"/>
      <c r="K485" s="2"/>
    </row>
    <row r="486" spans="2:13" ht="12.75" customHeight="1">
      <c r="B486" s="408" t="s">
        <v>662</v>
      </c>
      <c r="C486" s="408"/>
      <c r="D486" s="408"/>
      <c r="E486" s="408"/>
      <c r="F486" s="408"/>
      <c r="G486" s="408"/>
      <c r="H486" s="408"/>
      <c r="I486" s="408"/>
      <c r="J486" s="408"/>
      <c r="K486" s="408"/>
    </row>
    <row r="487" spans="2:13" ht="12.75" customHeight="1">
      <c r="B487" s="408"/>
      <c r="C487" s="408"/>
      <c r="D487" s="408"/>
      <c r="E487" s="408"/>
      <c r="F487" s="408"/>
      <c r="G487" s="408"/>
      <c r="H487" s="408"/>
      <c r="I487" s="408"/>
      <c r="J487" s="408"/>
      <c r="K487" s="408"/>
    </row>
    <row r="488" spans="2:13" ht="12.75" customHeight="1">
      <c r="B488" s="408"/>
      <c r="C488" s="408"/>
      <c r="D488" s="408"/>
      <c r="E488" s="408"/>
      <c r="F488" s="408"/>
      <c r="G488" s="408"/>
      <c r="H488" s="408"/>
      <c r="I488" s="408"/>
      <c r="J488" s="408"/>
      <c r="K488" s="408"/>
    </row>
    <row r="489" spans="2:13">
      <c r="B489" s="4"/>
      <c r="C489" s="43"/>
      <c r="D489" s="156"/>
      <c r="E489" s="43" t="s">
        <v>879</v>
      </c>
      <c r="F489" s="156"/>
      <c r="G489" s="43" t="s">
        <v>880</v>
      </c>
      <c r="H489" s="156"/>
      <c r="I489" s="156"/>
      <c r="J489" s="156"/>
      <c r="K489" s="156"/>
    </row>
    <row r="490" spans="2:13">
      <c r="B490" s="43"/>
      <c r="C490" s="43" t="s">
        <v>774</v>
      </c>
      <c r="D490" s="43" t="s">
        <v>848</v>
      </c>
      <c r="E490" s="43" t="s">
        <v>621</v>
      </c>
      <c r="F490" s="43" t="s">
        <v>879</v>
      </c>
      <c r="G490" s="157" t="str">
        <f>'Fund Cover Sheets'!$M$1</f>
        <v>Adopted</v>
      </c>
      <c r="H490" s="43" t="s">
        <v>881</v>
      </c>
      <c r="I490" s="43" t="s">
        <v>882</v>
      </c>
      <c r="J490" s="43" t="s">
        <v>883</v>
      </c>
      <c r="K490" s="43" t="s">
        <v>884</v>
      </c>
    </row>
    <row r="491" spans="2:13" ht="14.4" thickBot="1">
      <c r="B491" s="44"/>
      <c r="C491" s="45" t="s">
        <v>1</v>
      </c>
      <c r="D491" s="45" t="s">
        <v>1</v>
      </c>
      <c r="E491" s="45" t="s">
        <v>590</v>
      </c>
      <c r="F491" s="45" t="s">
        <v>19</v>
      </c>
      <c r="G491" s="45" t="s">
        <v>590</v>
      </c>
      <c r="H491" s="45" t="s">
        <v>19</v>
      </c>
      <c r="I491" s="45" t="s">
        <v>19</v>
      </c>
      <c r="J491" s="45" t="s">
        <v>19</v>
      </c>
      <c r="K491" s="45" t="s">
        <v>19</v>
      </c>
    </row>
    <row r="492" spans="2:13">
      <c r="B492" s="1"/>
      <c r="C492" s="52"/>
      <c r="D492" s="2"/>
      <c r="E492" s="2"/>
      <c r="F492" s="2"/>
      <c r="G492" s="2"/>
      <c r="H492" s="2"/>
      <c r="I492" s="2"/>
      <c r="J492" s="2"/>
      <c r="K492" s="2"/>
    </row>
    <row r="493" spans="2:13">
      <c r="B493" s="82" t="s">
        <v>622</v>
      </c>
      <c r="C493" s="2"/>
      <c r="D493" s="2"/>
      <c r="E493" s="2"/>
      <c r="F493" s="2"/>
      <c r="G493" s="2"/>
      <c r="H493" s="2"/>
      <c r="I493" s="2"/>
      <c r="J493" s="2"/>
      <c r="K493" s="2"/>
    </row>
    <row r="494" spans="2:13" ht="20.100000000000001" customHeight="1">
      <c r="B494" s="137" t="s">
        <v>623</v>
      </c>
      <c r="C494" s="2">
        <f>SUM('Budget Detail FY 2018-25'!L847:L848)</f>
        <v>1402659</v>
      </c>
      <c r="D494" s="2">
        <f>SUM('Budget Detail FY 2018-25'!M847:M848)</f>
        <v>1457087</v>
      </c>
      <c r="E494" s="2">
        <f>SUM('Budget Detail FY 2018-25'!N847:N848)</f>
        <v>1492248</v>
      </c>
      <c r="F494" s="2">
        <f>SUM('Budget Detail FY 2018-25'!O847:O848)</f>
        <v>1497431</v>
      </c>
      <c r="G494" s="2">
        <f>SUM('Budget Detail FY 2018-25'!P847:P848)</f>
        <v>1562000</v>
      </c>
      <c r="H494" s="2">
        <f>SUM('Budget Detail FY 2018-25'!Q847:Q848)</f>
        <v>1597242</v>
      </c>
      <c r="I494" s="2">
        <f>SUM('Budget Detail FY 2018-25'!R847:R848)</f>
        <v>1627131</v>
      </c>
      <c r="J494" s="2">
        <f>SUM('Budget Detail FY 2018-25'!S847:S848)</f>
        <v>1669993</v>
      </c>
      <c r="K494" s="2">
        <f>SUM('Budget Detail FY 2018-25'!T847:T848)</f>
        <v>1691484</v>
      </c>
      <c r="M494" s="137"/>
    </row>
    <row r="495" spans="2:13" ht="20.100000000000001" customHeight="1">
      <c r="B495" s="137" t="s">
        <v>624</v>
      </c>
      <c r="C495" s="2">
        <f>SUM('Budget Detail FY 2018-25'!L849:L850)</f>
        <v>18086</v>
      </c>
      <c r="D495" s="2">
        <f>SUM('Budget Detail FY 2018-25'!M849:M850)</f>
        <v>30564</v>
      </c>
      <c r="E495" s="2">
        <f>SUM('Budget Detail FY 2018-25'!N849:N850)</f>
        <v>25250</v>
      </c>
      <c r="F495" s="2">
        <f>SUM('Budget Detail FY 2018-25'!O849:O850)</f>
        <v>26401</v>
      </c>
      <c r="G495" s="2">
        <f>SUM('Budget Detail FY 2018-25'!P849:P850)</f>
        <v>25250</v>
      </c>
      <c r="H495" s="2">
        <f>SUM('Budget Detail FY 2018-25'!Q849:Q850)</f>
        <v>25250</v>
      </c>
      <c r="I495" s="2">
        <f>SUM('Budget Detail FY 2018-25'!R849:R850)</f>
        <v>25250</v>
      </c>
      <c r="J495" s="2">
        <f>SUM('Budget Detail FY 2018-25'!S849:S850)</f>
        <v>25250</v>
      </c>
      <c r="K495" s="2">
        <f>SUM('Budget Detail FY 2018-25'!T849:T850)</f>
        <v>25250</v>
      </c>
      <c r="M495" s="137"/>
    </row>
    <row r="496" spans="2:13" ht="20.100000000000001" customHeight="1">
      <c r="B496" s="138" t="s">
        <v>626</v>
      </c>
      <c r="C496" s="2">
        <f>'Budget Detail FY 2018-25'!L851</f>
        <v>9922</v>
      </c>
      <c r="D496" s="2">
        <f>'Budget Detail FY 2018-25'!M851</f>
        <v>9234</v>
      </c>
      <c r="E496" s="2">
        <f>'Budget Detail FY 2018-25'!N851</f>
        <v>8500</v>
      </c>
      <c r="F496" s="2">
        <f>'Budget Detail FY 2018-25'!O851</f>
        <v>8500</v>
      </c>
      <c r="G496" s="2">
        <f>'Budget Detail FY 2018-25'!P851</f>
        <v>8500</v>
      </c>
      <c r="H496" s="2">
        <f>'Budget Detail FY 2018-25'!Q851</f>
        <v>8500</v>
      </c>
      <c r="I496" s="2">
        <f>'Budget Detail FY 2018-25'!R851</f>
        <v>8500</v>
      </c>
      <c r="J496" s="2">
        <f>'Budget Detail FY 2018-25'!S851</f>
        <v>8500</v>
      </c>
      <c r="K496" s="2">
        <f>'Budget Detail FY 2018-25'!T851</f>
        <v>8500</v>
      </c>
      <c r="M496" s="138"/>
    </row>
    <row r="497" spans="2:13" ht="20.100000000000001" customHeight="1">
      <c r="B497" s="138" t="s">
        <v>627</v>
      </c>
      <c r="C497" s="2">
        <f>SUM('Budget Detail FY 2018-25'!L852:L854)</f>
        <v>12750</v>
      </c>
      <c r="D497" s="2">
        <f>SUM('Budget Detail FY 2018-25'!M852:M854)</f>
        <v>13466</v>
      </c>
      <c r="E497" s="2">
        <f>SUM('Budget Detail FY 2018-25'!N852:N854)</f>
        <v>11750</v>
      </c>
      <c r="F497" s="2">
        <f>SUM('Budget Detail FY 2018-25'!O852:O854)</f>
        <v>12164</v>
      </c>
      <c r="G497" s="2">
        <f>SUM('Budget Detail FY 2018-25'!P852:P854)</f>
        <v>12300</v>
      </c>
      <c r="H497" s="2">
        <f>SUM('Budget Detail FY 2018-25'!Q852:Q854)</f>
        <v>12400</v>
      </c>
      <c r="I497" s="2">
        <f>SUM('Budget Detail FY 2018-25'!R852:R854)</f>
        <v>12400</v>
      </c>
      <c r="J497" s="2">
        <f>SUM('Budget Detail FY 2018-25'!S852:S854)</f>
        <v>12400</v>
      </c>
      <c r="K497" s="2">
        <f>SUM('Budget Detail FY 2018-25'!T852:T854)</f>
        <v>12400</v>
      </c>
      <c r="M497" s="138"/>
    </row>
    <row r="498" spans="2:13" ht="20.100000000000001" customHeight="1">
      <c r="B498" s="138" t="s">
        <v>628</v>
      </c>
      <c r="C498" s="2">
        <f>'Budget Detail FY 2018-25'!L855+'Budget Detail FY 2018-25'!L856</f>
        <v>5423</v>
      </c>
      <c r="D498" s="2">
        <f>'Budget Detail FY 2018-25'!M855+'Budget Detail FY 2018-25'!M856</f>
        <v>11463</v>
      </c>
      <c r="E498" s="2">
        <f>'Budget Detail FY 2018-25'!N855+'Budget Detail FY 2018-25'!N856</f>
        <v>10000</v>
      </c>
      <c r="F498" s="2">
        <f>'Budget Detail FY 2018-25'!O855+'Budget Detail FY 2018-25'!O856</f>
        <v>17382</v>
      </c>
      <c r="G498" s="2">
        <f>'Budget Detail FY 2018-25'!P855+'Budget Detail FY 2018-25'!P856</f>
        <v>8959</v>
      </c>
      <c r="H498" s="2">
        <f>'Budget Detail FY 2018-25'!Q855+'Budget Detail FY 2018-25'!Q856</f>
        <v>8272</v>
      </c>
      <c r="I498" s="2">
        <f>'Budget Detail FY 2018-25'!R855+'Budget Detail FY 2018-25'!R856</f>
        <v>7518</v>
      </c>
      <c r="J498" s="2">
        <f>'Budget Detail FY 2018-25'!S855+'Budget Detail FY 2018-25'!S856</f>
        <v>6688</v>
      </c>
      <c r="K498" s="2">
        <f>'Budget Detail FY 2018-25'!T855+'Budget Detail FY 2018-25'!T856</f>
        <v>5788</v>
      </c>
      <c r="M498" s="138"/>
    </row>
    <row r="499" spans="2:13" ht="20.100000000000001" customHeight="1">
      <c r="B499" s="138" t="s">
        <v>629</v>
      </c>
      <c r="C499" s="2">
        <f>'Budget Detail FY 2018-25'!L857</f>
        <v>691</v>
      </c>
      <c r="D499" s="2">
        <f>'Budget Detail FY 2018-25'!M857</f>
        <v>0</v>
      </c>
      <c r="E499" s="2">
        <f>'Budget Detail FY 2018-25'!N857</f>
        <v>0</v>
      </c>
      <c r="F499" s="2">
        <f>'Budget Detail FY 2018-25'!O857</f>
        <v>0</v>
      </c>
      <c r="G499" s="2">
        <f>'Budget Detail FY 2018-25'!P857</f>
        <v>0</v>
      </c>
      <c r="H499" s="2">
        <f>'Budget Detail FY 2018-25'!Q857</f>
        <v>0</v>
      </c>
      <c r="I499" s="2">
        <f>'Budget Detail FY 2018-25'!R857</f>
        <v>0</v>
      </c>
      <c r="J499" s="2">
        <f>'Budget Detail FY 2018-25'!S857</f>
        <v>0</v>
      </c>
      <c r="K499" s="2">
        <f>'Budget Detail FY 2018-25'!T857</f>
        <v>0</v>
      </c>
      <c r="M499" s="138"/>
    </row>
    <row r="500" spans="2:13" ht="20.100000000000001" customHeight="1">
      <c r="B500" s="138" t="s">
        <v>630</v>
      </c>
      <c r="C500" s="2">
        <f>SUM('Budget Detail FY 2018-25'!L858:L860)</f>
        <v>6488</v>
      </c>
      <c r="D500" s="2">
        <f>SUM('Budget Detail FY 2018-25'!M858:M860)</f>
        <v>3463</v>
      </c>
      <c r="E500" s="2">
        <f>SUM('Budget Detail FY 2018-25'!N858:N860)</f>
        <v>4000</v>
      </c>
      <c r="F500" s="2">
        <f>SUM('Budget Detail FY 2018-25'!O858:O860)</f>
        <v>4000</v>
      </c>
      <c r="G500" s="2">
        <f>SUM('Budget Detail FY 2018-25'!P858:P860)</f>
        <v>3750</v>
      </c>
      <c r="H500" s="2">
        <f>SUM('Budget Detail FY 2018-25'!Q858:Q860)</f>
        <v>3750</v>
      </c>
      <c r="I500" s="2">
        <f>SUM('Budget Detail FY 2018-25'!R858:R860)</f>
        <v>3750</v>
      </c>
      <c r="J500" s="2">
        <f>SUM('Budget Detail FY 2018-25'!S858:S860)</f>
        <v>3750</v>
      </c>
      <c r="K500" s="2">
        <f>SUM('Budget Detail FY 2018-25'!T858:T860)</f>
        <v>3750</v>
      </c>
      <c r="M500" s="138"/>
    </row>
    <row r="501" spans="2:13" ht="20.100000000000001" customHeight="1">
      <c r="B501" s="138" t="s">
        <v>631</v>
      </c>
      <c r="C501" s="2">
        <f>SUM('Budget Detail FY 2018-25'!L861:L861)</f>
        <v>23775</v>
      </c>
      <c r="D501" s="2">
        <f>SUM('Budget Detail FY 2018-25'!M861:M861)</f>
        <v>23495</v>
      </c>
      <c r="E501" s="2">
        <f>SUM('Budget Detail FY 2018-25'!N861:N861)</f>
        <v>25003</v>
      </c>
      <c r="F501" s="2">
        <f>SUM('Budget Detail FY 2018-25'!O861:O861)</f>
        <v>24235</v>
      </c>
      <c r="G501" s="2">
        <f>SUM('Budget Detail FY 2018-25'!P861:P861)</f>
        <v>26584</v>
      </c>
      <c r="H501" s="2">
        <f>SUM('Budget Detail FY 2018-25'!Q861:Q861)</f>
        <v>28134</v>
      </c>
      <c r="I501" s="2">
        <f>SUM('Budget Detail FY 2018-25'!R861:R861)</f>
        <v>29777</v>
      </c>
      <c r="J501" s="2">
        <f>SUM('Budget Detail FY 2018-25'!S861:S861)</f>
        <v>31519</v>
      </c>
      <c r="K501" s="2">
        <f>SUM('Budget Detail FY 2018-25'!T861:T861)</f>
        <v>33365</v>
      </c>
    </row>
    <row r="502" spans="2:13" ht="20.100000000000001" customHeight="1" thickBot="1">
      <c r="B502" s="81" t="s">
        <v>632</v>
      </c>
      <c r="C502" s="79">
        <f t="shared" ref="C502:J502" si="43">SUM(C494:C501)</f>
        <v>1479794</v>
      </c>
      <c r="D502" s="79">
        <f>SUM(D494:D501)</f>
        <v>1548772</v>
      </c>
      <c r="E502" s="79">
        <f t="shared" si="43"/>
        <v>1576751</v>
      </c>
      <c r="F502" s="79">
        <f t="shared" si="43"/>
        <v>1590113</v>
      </c>
      <c r="G502" s="79">
        <f t="shared" si="43"/>
        <v>1647343</v>
      </c>
      <c r="H502" s="79">
        <f t="shared" si="43"/>
        <v>1683548</v>
      </c>
      <c r="I502" s="79">
        <f>SUM(I494:I501)</f>
        <v>1714326</v>
      </c>
      <c r="J502" s="79">
        <f t="shared" si="43"/>
        <v>1758100</v>
      </c>
      <c r="K502" s="79">
        <f>SUM(K494:K501)</f>
        <v>1780537</v>
      </c>
    </row>
    <row r="503" spans="2:13" ht="7.5" customHeight="1">
      <c r="B503" s="1"/>
      <c r="C503" s="2"/>
      <c r="D503" s="2"/>
      <c r="E503" s="2"/>
      <c r="F503" s="2"/>
      <c r="G503" s="2"/>
      <c r="H503" s="2"/>
      <c r="I503" s="2"/>
      <c r="J503" s="2"/>
      <c r="K503" s="2"/>
    </row>
    <row r="504" spans="2:13">
      <c r="B504" s="82" t="s">
        <v>445</v>
      </c>
      <c r="C504" s="2"/>
      <c r="D504" s="2"/>
      <c r="E504" s="2"/>
      <c r="F504" s="2"/>
      <c r="G504" s="2"/>
      <c r="H504" s="2"/>
      <c r="I504" s="2"/>
      <c r="J504" s="2"/>
      <c r="K504" s="2"/>
    </row>
    <row r="505" spans="2:13" ht="20.100000000000001" customHeight="1">
      <c r="B505" s="138" t="s">
        <v>633</v>
      </c>
      <c r="C505" s="2">
        <f>SUM('Budget Detail FY 2018-25'!L865:L866)</f>
        <v>403032</v>
      </c>
      <c r="D505" s="2">
        <f>SUM('Budget Detail FY 2018-25'!M865:M866)</f>
        <v>426855</v>
      </c>
      <c r="E505" s="2">
        <f>SUM('Budget Detail FY 2018-25'!N865:N866)</f>
        <v>474394</v>
      </c>
      <c r="F505" s="2">
        <f>SUM('Budget Detail FY 2018-25'!O865:O866)</f>
        <v>445894</v>
      </c>
      <c r="G505" s="2">
        <f>SUM('Budget Detail FY 2018-25'!P865:P866)</f>
        <v>479742</v>
      </c>
      <c r="H505" s="2">
        <f>SUM('Budget Detail FY 2018-25'!Q865:Q866)</f>
        <v>504163</v>
      </c>
      <c r="I505" s="2">
        <f>SUM('Budget Detail FY 2018-25'!R865:R866)</f>
        <v>528938</v>
      </c>
      <c r="J505" s="2">
        <f>SUM('Budget Detail FY 2018-25'!S865:S866)</f>
        <v>554019</v>
      </c>
      <c r="K505" s="2">
        <f>SUM('Budget Detail FY 2018-25'!T865:T866)</f>
        <v>579412</v>
      </c>
      <c r="M505" s="138"/>
    </row>
    <row r="506" spans="2:13" ht="20.100000000000001" customHeight="1">
      <c r="B506" s="138" t="s">
        <v>634</v>
      </c>
      <c r="C506" s="2">
        <f>SUM('Budget Detail FY 2018-25'!L867:L874)</f>
        <v>148184</v>
      </c>
      <c r="D506" s="2">
        <f>SUM('Budget Detail FY 2018-25'!M867:M874)</f>
        <v>158810</v>
      </c>
      <c r="E506" s="2">
        <f>SUM('Budget Detail FY 2018-25'!N867:N874)</f>
        <v>175658</v>
      </c>
      <c r="F506" s="2">
        <f>SUM('Budget Detail FY 2018-25'!O867:O874)</f>
        <v>167570</v>
      </c>
      <c r="G506" s="2">
        <f>SUM('Budget Detail FY 2018-25'!P867:P874)</f>
        <v>179800</v>
      </c>
      <c r="H506" s="2">
        <f>SUM('Budget Detail FY 2018-25'!Q867:Q874)</f>
        <v>191849</v>
      </c>
      <c r="I506" s="2">
        <f>SUM('Budget Detail FY 2018-25'!R867:R874)</f>
        <v>204303</v>
      </c>
      <c r="J506" s="2">
        <f>SUM('Budget Detail FY 2018-25'!S867:S874)</f>
        <v>217417</v>
      </c>
      <c r="K506" s="2">
        <f>SUM('Budget Detail FY 2018-25'!T867:T874)</f>
        <v>230485</v>
      </c>
      <c r="M506" s="138"/>
    </row>
    <row r="507" spans="2:13" ht="20.100000000000001" customHeight="1">
      <c r="B507" s="138" t="s">
        <v>635</v>
      </c>
      <c r="C507" s="2">
        <f>SUM('Budget Detail FY 2018-25'!L875:L886)</f>
        <v>131797</v>
      </c>
      <c r="D507" s="2">
        <f>SUM('Budget Detail FY 2018-25'!M875:M886)</f>
        <v>104354</v>
      </c>
      <c r="E507" s="2">
        <f>SUM('Budget Detail FY 2018-25'!N875:N886)</f>
        <v>149080</v>
      </c>
      <c r="F507" s="2">
        <f>SUM('Budget Detail FY 2018-25'!O875:O886)</f>
        <v>135019</v>
      </c>
      <c r="G507" s="2">
        <f>SUM('Budget Detail FY 2018-25'!P875:P886)</f>
        <v>152448</v>
      </c>
      <c r="H507" s="2">
        <f>SUM('Budget Detail FY 2018-25'!Q875:Q886)</f>
        <v>153006</v>
      </c>
      <c r="I507" s="2">
        <f>SUM('Budget Detail FY 2018-25'!R875:R886)</f>
        <v>153756</v>
      </c>
      <c r="J507" s="2">
        <f>SUM('Budget Detail FY 2018-25'!S875:S886)</f>
        <v>154551</v>
      </c>
      <c r="K507" s="2">
        <f>SUM('Budget Detail FY 2018-25'!T875:T886)</f>
        <v>155394</v>
      </c>
      <c r="M507" s="138"/>
    </row>
    <row r="508" spans="2:13" ht="20.100000000000001" customHeight="1">
      <c r="B508" s="138" t="s">
        <v>636</v>
      </c>
      <c r="C508" s="2">
        <f>SUM('Budget Detail FY 2018-25'!L887:L895)</f>
        <v>15088</v>
      </c>
      <c r="D508" s="2">
        <f>SUM('Budget Detail FY 2018-25'!M887:M895)</f>
        <v>22737</v>
      </c>
      <c r="E508" s="2">
        <f>SUM('Budget Detail FY 2018-25'!N887:N895)</f>
        <v>24200</v>
      </c>
      <c r="F508" s="2">
        <f>SUM('Budget Detail FY 2018-25'!O887:O895)</f>
        <v>24200</v>
      </c>
      <c r="G508" s="2">
        <f>SUM('Budget Detail FY 2018-25'!P887:P895)</f>
        <v>25300</v>
      </c>
      <c r="H508" s="2">
        <f>SUM('Budget Detail FY 2018-25'!Q887:Q895)</f>
        <v>25300</v>
      </c>
      <c r="I508" s="2">
        <f>SUM('Budget Detail FY 2018-25'!R887:R895)</f>
        <v>25300</v>
      </c>
      <c r="J508" s="2">
        <f>SUM('Budget Detail FY 2018-25'!S887:S895)</f>
        <v>25300</v>
      </c>
      <c r="K508" s="2">
        <f>SUM('Budget Detail FY 2018-25'!T887:T895)</f>
        <v>25300</v>
      </c>
      <c r="M508" s="138"/>
    </row>
    <row r="509" spans="2:13" ht="20.100000000000001" customHeight="1">
      <c r="B509" s="138" t="s">
        <v>579</v>
      </c>
      <c r="C509" s="2">
        <f>SUM('Budget Detail FY 2018-25'!L897:L901)</f>
        <v>760396</v>
      </c>
      <c r="D509" s="2">
        <f>SUM('Budget Detail FY 2018-25'!M897:M901)</f>
        <v>792101</v>
      </c>
      <c r="E509" s="2">
        <f>SUM('Budget Detail FY 2018-25'!N897:N901)</f>
        <v>797013</v>
      </c>
      <c r="F509" s="2">
        <f>SUM('Budget Detail FY 2018-25'!O897:O901)</f>
        <v>797013</v>
      </c>
      <c r="G509" s="2">
        <f>SUM('Budget Detail FY 2018-25'!P897:P901)</f>
        <v>827088</v>
      </c>
      <c r="H509" s="2">
        <f>SUM('Budget Detail FY 2018-25'!Q897:Q901)</f>
        <v>840225</v>
      </c>
      <c r="I509" s="2">
        <f>SUM('Budget Detail FY 2018-25'!R897:R901)</f>
        <v>847313</v>
      </c>
      <c r="J509" s="2">
        <f>SUM('Budget Detail FY 2018-25'!S897:S901)</f>
        <v>866750</v>
      </c>
      <c r="K509" s="2">
        <f>SUM('Budget Detail FY 2018-25'!T897:T901)</f>
        <v>864000</v>
      </c>
      <c r="M509" s="138"/>
    </row>
    <row r="510" spans="2:13" ht="20.100000000000001" customHeight="1" thickBot="1">
      <c r="B510" s="81" t="s">
        <v>639</v>
      </c>
      <c r="C510" s="79">
        <f>SUM(C505:C509)</f>
        <v>1458497</v>
      </c>
      <c r="D510" s="79">
        <f t="shared" ref="D510:K510" si="44">SUM(D505:D509)</f>
        <v>1504857</v>
      </c>
      <c r="E510" s="79">
        <f t="shared" si="44"/>
        <v>1620345</v>
      </c>
      <c r="F510" s="79">
        <f t="shared" si="44"/>
        <v>1569696</v>
      </c>
      <c r="G510" s="79">
        <f t="shared" si="44"/>
        <v>1664378</v>
      </c>
      <c r="H510" s="79">
        <f t="shared" si="44"/>
        <v>1714543</v>
      </c>
      <c r="I510" s="79">
        <f t="shared" si="44"/>
        <v>1759610</v>
      </c>
      <c r="J510" s="79">
        <f t="shared" si="44"/>
        <v>1818037</v>
      </c>
      <c r="K510" s="79">
        <f t="shared" si="44"/>
        <v>1854591</v>
      </c>
    </row>
    <row r="511" spans="2:13" ht="7.5" customHeight="1">
      <c r="B511" s="82"/>
      <c r="C511" s="2"/>
      <c r="D511" s="2"/>
      <c r="E511" s="2"/>
      <c r="F511" s="2"/>
      <c r="G511" s="2"/>
      <c r="H511" s="2"/>
      <c r="I511" s="2"/>
      <c r="J511" s="2"/>
      <c r="K511" s="2"/>
    </row>
    <row r="512" spans="2:13" ht="20.100000000000001" customHeight="1">
      <c r="B512" s="137" t="s">
        <v>640</v>
      </c>
      <c r="C512" s="2">
        <f t="shared" ref="C512:K512" si="45">+C502-C510</f>
        <v>21297</v>
      </c>
      <c r="D512" s="2">
        <f t="shared" si="45"/>
        <v>43915</v>
      </c>
      <c r="E512" s="2">
        <f t="shared" si="45"/>
        <v>-43594</v>
      </c>
      <c r="F512" s="2">
        <f t="shared" si="45"/>
        <v>20417</v>
      </c>
      <c r="G512" s="2">
        <f t="shared" si="45"/>
        <v>-17035</v>
      </c>
      <c r="H512" s="2">
        <f t="shared" si="45"/>
        <v>-30995</v>
      </c>
      <c r="I512" s="2">
        <f t="shared" si="45"/>
        <v>-45284</v>
      </c>
      <c r="J512" s="2">
        <f t="shared" si="45"/>
        <v>-59937</v>
      </c>
      <c r="K512" s="2">
        <f t="shared" si="45"/>
        <v>-74054</v>
      </c>
    </row>
    <row r="513" spans="2:11" ht="7.5" customHeight="1">
      <c r="B513" s="83"/>
      <c r="C513" s="2"/>
      <c r="D513" s="2"/>
      <c r="E513" s="2"/>
      <c r="F513" s="2"/>
      <c r="G513" s="2"/>
      <c r="H513" s="2"/>
      <c r="I513" s="2"/>
      <c r="J513" s="2"/>
      <c r="K513" s="2"/>
    </row>
    <row r="514" spans="2:11" ht="20.100000000000001" customHeight="1" thickBot="1">
      <c r="B514" s="80" t="s">
        <v>641</v>
      </c>
      <c r="C514" s="48">
        <v>510355</v>
      </c>
      <c r="D514" s="48">
        <v>554271</v>
      </c>
      <c r="E514" s="48">
        <v>474039</v>
      </c>
      <c r="F514" s="48">
        <f>D514+F512</f>
        <v>574688</v>
      </c>
      <c r="G514" s="48">
        <f>F514+G512</f>
        <v>557653</v>
      </c>
      <c r="H514" s="48">
        <f>G514+H512</f>
        <v>526658</v>
      </c>
      <c r="I514" s="48">
        <f>H514+I512</f>
        <v>481374</v>
      </c>
      <c r="J514" s="48">
        <f>I514+J512</f>
        <v>421437</v>
      </c>
      <c r="K514" s="48">
        <f>J514+K512</f>
        <v>347383</v>
      </c>
    </row>
    <row r="515" spans="2:11" ht="14.4" thickTop="1">
      <c r="B515" s="4"/>
      <c r="C515" s="84">
        <f t="shared" ref="C515:K515" si="46">+C514/C510</f>
        <v>0.34991844343869066</v>
      </c>
      <c r="D515" s="84">
        <f t="shared" si="46"/>
        <v>0.36832137538649851</v>
      </c>
      <c r="E515" s="84">
        <f t="shared" si="46"/>
        <v>0.29255436342260444</v>
      </c>
      <c r="F515" s="84">
        <f t="shared" si="46"/>
        <v>0.36611420300491304</v>
      </c>
      <c r="G515" s="84">
        <f t="shared" si="46"/>
        <v>0.33505189325982437</v>
      </c>
      <c r="H515" s="84">
        <f t="shared" si="46"/>
        <v>0.30717106540926647</v>
      </c>
      <c r="I515" s="84">
        <f t="shared" si="46"/>
        <v>0.2735685748546553</v>
      </c>
      <c r="J515" s="84">
        <f t="shared" si="46"/>
        <v>0.231808813572001</v>
      </c>
      <c r="K515" s="84">
        <f t="shared" si="46"/>
        <v>0.18730976263769208</v>
      </c>
    </row>
    <row r="516" spans="2:11" ht="14.4">
      <c r="B516" s="151" t="s">
        <v>1233</v>
      </c>
      <c r="C516" s="150">
        <f t="shared" ref="C516:K516" si="47">C514/(C510-C509)</f>
        <v>0.73106183775700073</v>
      </c>
      <c r="D516" s="150">
        <f t="shared" si="47"/>
        <v>0.77764480411248726</v>
      </c>
      <c r="E516" s="150">
        <f t="shared" si="47"/>
        <v>0.57575680284502484</v>
      </c>
      <c r="F516" s="150">
        <f t="shared" si="47"/>
        <v>0.74375649522507936</v>
      </c>
      <c r="G516" s="150">
        <f t="shared" si="47"/>
        <v>0.6660213307217332</v>
      </c>
      <c r="H516" s="150">
        <f t="shared" si="47"/>
        <v>0.60236435713321701</v>
      </c>
      <c r="I516" s="150">
        <f t="shared" si="47"/>
        <v>0.52765053485871383</v>
      </c>
      <c r="J516" s="150">
        <f t="shared" si="47"/>
        <v>0.44301772230672765</v>
      </c>
      <c r="K516" s="150">
        <f t="shared" si="47"/>
        <v>0.350682572322987</v>
      </c>
    </row>
    <row r="517" spans="2:11" ht="7.5" customHeight="1">
      <c r="B517" s="4"/>
      <c r="C517" s="88"/>
      <c r="D517" s="88"/>
      <c r="E517" s="88"/>
      <c r="F517" s="88"/>
      <c r="G517" s="88"/>
      <c r="H517" s="88"/>
      <c r="I517" s="88"/>
      <c r="J517" s="88"/>
      <c r="K517" s="88"/>
    </row>
    <row r="518" spans="2:11">
      <c r="B518" s="4"/>
      <c r="C518" s="2"/>
      <c r="D518" s="2"/>
      <c r="E518" s="2"/>
      <c r="F518" s="2"/>
      <c r="G518" s="2"/>
      <c r="H518" s="2"/>
      <c r="I518" s="2"/>
      <c r="J518" s="2"/>
      <c r="K518" s="2"/>
    </row>
    <row r="519" spans="2:11">
      <c r="B519" s="1"/>
      <c r="C519" s="2"/>
      <c r="D519" s="2"/>
      <c r="E519" s="2"/>
      <c r="F519" s="2"/>
      <c r="G519" s="2"/>
      <c r="H519" s="2"/>
      <c r="I519" s="2"/>
      <c r="J519" s="2"/>
      <c r="K519" s="2"/>
    </row>
    <row r="520" spans="2:11">
      <c r="B520" s="1"/>
      <c r="C520" s="2"/>
      <c r="D520" s="2"/>
      <c r="E520" s="2"/>
      <c r="F520" s="2"/>
      <c r="G520" s="2"/>
      <c r="H520" s="2"/>
      <c r="I520" s="2"/>
      <c r="J520" s="2"/>
      <c r="K520" s="2"/>
    </row>
    <row r="521" spans="2:11">
      <c r="B521" s="1"/>
      <c r="C521" s="2"/>
      <c r="D521" s="2"/>
      <c r="E521" s="2"/>
      <c r="F521" s="2"/>
      <c r="G521" s="2"/>
      <c r="H521" s="2"/>
      <c r="I521" s="2"/>
      <c r="J521" s="2"/>
      <c r="K521" s="2"/>
    </row>
    <row r="522" spans="2:11">
      <c r="B522" s="1"/>
      <c r="C522" s="2"/>
      <c r="D522" s="2"/>
      <c r="E522" s="2"/>
      <c r="F522" s="2"/>
      <c r="G522" s="2"/>
      <c r="H522" s="2"/>
      <c r="I522" s="2"/>
      <c r="J522" s="2"/>
      <c r="K522" s="2"/>
    </row>
    <row r="523" spans="2:11">
      <c r="B523" s="1"/>
      <c r="C523" s="2"/>
      <c r="D523" s="2"/>
      <c r="E523" s="2"/>
      <c r="F523" s="2"/>
      <c r="G523" s="2"/>
      <c r="H523" s="2"/>
      <c r="I523" s="2"/>
      <c r="J523" s="2"/>
      <c r="K523" s="2"/>
    </row>
    <row r="524" spans="2:11">
      <c r="B524" s="1"/>
      <c r="C524" s="2"/>
      <c r="D524" s="2"/>
      <c r="E524" s="2"/>
      <c r="F524" s="2"/>
      <c r="G524" s="2"/>
      <c r="H524" s="2"/>
      <c r="I524" s="2"/>
      <c r="J524" s="2"/>
      <c r="K524" s="2"/>
    </row>
    <row r="525" spans="2:11">
      <c r="B525" s="1"/>
      <c r="C525" s="2"/>
      <c r="D525" s="2"/>
      <c r="E525" s="2"/>
      <c r="F525" s="2"/>
      <c r="G525" s="2"/>
      <c r="H525" s="2"/>
      <c r="I525" s="2"/>
      <c r="J525" s="2"/>
      <c r="K525" s="2"/>
    </row>
    <row r="526" spans="2:11">
      <c r="B526" s="1"/>
      <c r="C526" s="2"/>
      <c r="D526" s="2"/>
      <c r="E526" s="2"/>
      <c r="F526" s="2"/>
      <c r="G526" s="2"/>
      <c r="H526" s="2"/>
      <c r="I526" s="2"/>
      <c r="J526" s="2"/>
      <c r="K526" s="2"/>
    </row>
    <row r="527" spans="2:11">
      <c r="B527" s="1"/>
      <c r="C527" s="2"/>
      <c r="D527" s="2"/>
      <c r="E527" s="2"/>
      <c r="F527" s="2"/>
      <c r="G527" s="2"/>
      <c r="H527" s="2"/>
      <c r="I527" s="2"/>
      <c r="J527" s="2"/>
      <c r="K527" s="2"/>
    </row>
    <row r="528" spans="2:11">
      <c r="B528" s="1"/>
      <c r="C528" s="2"/>
      <c r="D528" s="2"/>
      <c r="E528" s="2"/>
      <c r="F528" s="2"/>
      <c r="G528" s="2"/>
      <c r="H528" s="2"/>
      <c r="I528" s="2"/>
      <c r="J528" s="2"/>
      <c r="K528" s="2"/>
    </row>
    <row r="529" spans="2:11">
      <c r="B529" s="1"/>
      <c r="C529" s="2"/>
      <c r="D529" s="2"/>
      <c r="E529" s="2"/>
      <c r="F529" s="2"/>
      <c r="G529" s="2"/>
      <c r="H529" s="2"/>
      <c r="I529" s="2"/>
      <c r="J529" s="2"/>
      <c r="K529" s="2"/>
    </row>
    <row r="530" spans="2:11">
      <c r="B530" s="1"/>
      <c r="C530" s="2"/>
      <c r="D530" s="2"/>
      <c r="E530" s="2"/>
      <c r="F530" s="2"/>
      <c r="G530" s="2"/>
      <c r="H530" s="2"/>
      <c r="I530" s="2"/>
      <c r="J530" s="2"/>
      <c r="K530" s="2"/>
    </row>
    <row r="531" spans="2:11">
      <c r="B531" s="1"/>
      <c r="C531" s="2"/>
      <c r="D531" s="2"/>
      <c r="E531" s="2"/>
      <c r="F531" s="2"/>
      <c r="G531" s="2"/>
      <c r="H531" s="2"/>
      <c r="I531" s="2"/>
      <c r="J531" s="2"/>
      <c r="K531" s="2"/>
    </row>
    <row r="532" spans="2:11" ht="17.399999999999999">
      <c r="B532" s="406" t="s">
        <v>663</v>
      </c>
      <c r="C532" s="406"/>
      <c r="D532" s="406"/>
      <c r="E532" s="406"/>
      <c r="F532" s="406"/>
      <c r="G532" s="406"/>
      <c r="H532" s="406"/>
      <c r="I532" s="406"/>
      <c r="J532" s="406"/>
      <c r="K532" s="406"/>
    </row>
    <row r="533" spans="2:11">
      <c r="B533" s="43" t="s">
        <v>603</v>
      </c>
      <c r="C533" s="2"/>
      <c r="D533" s="2"/>
      <c r="E533" s="2"/>
      <c r="F533" s="2"/>
      <c r="G533" s="2"/>
      <c r="H533" s="2"/>
      <c r="I533" s="2"/>
      <c r="J533" s="2"/>
      <c r="K533" s="2"/>
    </row>
    <row r="534" spans="2:11" ht="12.75" customHeight="1">
      <c r="B534" s="408" t="s">
        <v>886</v>
      </c>
      <c r="C534" s="408"/>
      <c r="D534" s="408"/>
      <c r="E534" s="408"/>
      <c r="F534" s="408"/>
      <c r="G534" s="408"/>
      <c r="H534" s="408"/>
      <c r="I534" s="408"/>
      <c r="J534" s="408"/>
      <c r="K534" s="408"/>
    </row>
    <row r="535" spans="2:11" ht="18" customHeight="1">
      <c r="B535" s="408"/>
      <c r="C535" s="408"/>
      <c r="D535" s="408"/>
      <c r="E535" s="408"/>
      <c r="F535" s="408"/>
      <c r="G535" s="408"/>
      <c r="H535" s="408"/>
      <c r="I535" s="408"/>
      <c r="J535" s="408"/>
      <c r="K535" s="408"/>
    </row>
    <row r="536" spans="2:11">
      <c r="B536" s="19"/>
      <c r="C536" s="16"/>
      <c r="D536" s="16"/>
      <c r="E536" s="16"/>
      <c r="F536" s="16"/>
      <c r="G536" s="16"/>
      <c r="H536" s="2"/>
      <c r="I536" s="2"/>
      <c r="J536" s="2"/>
      <c r="K536" s="2"/>
    </row>
    <row r="537" spans="2:11">
      <c r="B537" s="4"/>
      <c r="C537" s="43"/>
      <c r="D537" s="156"/>
      <c r="E537" s="43" t="s">
        <v>879</v>
      </c>
      <c r="F537" s="156"/>
      <c r="G537" s="43" t="s">
        <v>880</v>
      </c>
      <c r="H537" s="156"/>
      <c r="I537" s="156"/>
      <c r="J537" s="156"/>
      <c r="K537" s="156"/>
    </row>
    <row r="538" spans="2:11">
      <c r="B538" s="43"/>
      <c r="C538" s="43" t="s">
        <v>774</v>
      </c>
      <c r="D538" s="43" t="s">
        <v>848</v>
      </c>
      <c r="E538" s="43" t="s">
        <v>621</v>
      </c>
      <c r="F538" s="43" t="s">
        <v>879</v>
      </c>
      <c r="G538" s="157" t="str">
        <f>'Fund Cover Sheets'!$M$1</f>
        <v>Adopted</v>
      </c>
      <c r="H538" s="43" t="s">
        <v>881</v>
      </c>
      <c r="I538" s="43" t="s">
        <v>882</v>
      </c>
      <c r="J538" s="43" t="s">
        <v>883</v>
      </c>
      <c r="K538" s="43" t="s">
        <v>884</v>
      </c>
    </row>
    <row r="539" spans="2:11" ht="14.4" thickBot="1">
      <c r="B539" s="44"/>
      <c r="C539" s="45" t="s">
        <v>1</v>
      </c>
      <c r="D539" s="45" t="s">
        <v>1</v>
      </c>
      <c r="E539" s="45" t="s">
        <v>590</v>
      </c>
      <c r="F539" s="45" t="s">
        <v>19</v>
      </c>
      <c r="G539" s="45" t="s">
        <v>590</v>
      </c>
      <c r="H539" s="45" t="s">
        <v>19</v>
      </c>
      <c r="I539" s="45" t="s">
        <v>19</v>
      </c>
      <c r="J539" s="45" t="s">
        <v>19</v>
      </c>
      <c r="K539" s="45" t="s">
        <v>19</v>
      </c>
    </row>
    <row r="540" spans="2:11">
      <c r="B540" s="1"/>
      <c r="C540" s="52"/>
      <c r="D540" s="2"/>
      <c r="E540" s="2"/>
      <c r="F540" s="2"/>
      <c r="G540" s="2"/>
      <c r="H540" s="2"/>
      <c r="I540" s="2"/>
      <c r="J540" s="2"/>
      <c r="K540" s="2"/>
    </row>
    <row r="541" spans="2:11">
      <c r="B541" s="82" t="s">
        <v>622</v>
      </c>
      <c r="C541" s="2"/>
      <c r="D541" s="2"/>
      <c r="E541" s="2"/>
      <c r="F541" s="2"/>
      <c r="G541" s="2"/>
      <c r="H541" s="2"/>
      <c r="I541" s="2"/>
      <c r="J541" s="2"/>
      <c r="K541" s="2"/>
    </row>
    <row r="542" spans="2:11" ht="20.100000000000001" customHeight="1">
      <c r="B542" s="138" t="s">
        <v>625</v>
      </c>
      <c r="C542" s="2">
        <f>'Budget Detail FY 2018-25'!L914</f>
        <v>100484</v>
      </c>
      <c r="D542" s="2">
        <f>'Budget Detail FY 2018-25'!M914</f>
        <v>103100</v>
      </c>
      <c r="E542" s="2">
        <f>'Budget Detail FY 2018-25'!N914</f>
        <v>50000</v>
      </c>
      <c r="F542" s="2">
        <f>'Budget Detail FY 2018-25'!O914</f>
        <v>113000</v>
      </c>
      <c r="G542" s="2">
        <f>'Budget Detail FY 2018-25'!P914</f>
        <v>50000</v>
      </c>
      <c r="H542" s="2">
        <f>'Budget Detail FY 2018-25'!Q914</f>
        <v>50000</v>
      </c>
      <c r="I542" s="2">
        <f>'Budget Detail FY 2018-25'!R914</f>
        <v>50000</v>
      </c>
      <c r="J542" s="2">
        <f>'Budget Detail FY 2018-25'!S914</f>
        <v>50000</v>
      </c>
      <c r="K542" s="2">
        <f>'Budget Detail FY 2018-25'!T914</f>
        <v>50000</v>
      </c>
    </row>
    <row r="543" spans="2:11" ht="20.100000000000001" customHeight="1">
      <c r="B543" s="138" t="s">
        <v>628</v>
      </c>
      <c r="C543" s="2">
        <f>'Budget Detail FY 2018-25'!L915</f>
        <v>16</v>
      </c>
      <c r="D543" s="2">
        <f>'Budget Detail FY 2018-25'!M915</f>
        <v>257</v>
      </c>
      <c r="E543" s="2">
        <f>'Budget Detail FY 2018-25'!N915</f>
        <v>100</v>
      </c>
      <c r="F543" s="2">
        <f>'Budget Detail FY 2018-25'!O915</f>
        <v>725</v>
      </c>
      <c r="G543" s="2">
        <f>'Budget Detail FY 2018-25'!P915</f>
        <v>500</v>
      </c>
      <c r="H543" s="2">
        <f>'Budget Detail FY 2018-25'!Q915</f>
        <v>250</v>
      </c>
      <c r="I543" s="2">
        <f>'Budget Detail FY 2018-25'!R915</f>
        <v>250</v>
      </c>
      <c r="J543" s="2">
        <f>'Budget Detail FY 2018-25'!S915</f>
        <v>250</v>
      </c>
      <c r="K543" s="2">
        <f>'Budget Detail FY 2018-25'!T915</f>
        <v>250</v>
      </c>
    </row>
    <row r="544" spans="2:11" ht="20.100000000000001" customHeight="1">
      <c r="B544" s="138" t="s">
        <v>630</v>
      </c>
      <c r="C544" s="2">
        <f>'Budget Detail FY 2018-25'!L916</f>
        <v>37</v>
      </c>
      <c r="D544" s="2">
        <f>'Budget Detail FY 2018-25'!M916</f>
        <v>1835</v>
      </c>
      <c r="E544" s="2">
        <f>'Budget Detail FY 2018-25'!N916</f>
        <v>0</v>
      </c>
      <c r="F544" s="2">
        <f>'Budget Detail FY 2018-25'!O916</f>
        <v>0</v>
      </c>
      <c r="G544" s="2">
        <f>'Budget Detail FY 2018-25'!P916</f>
        <v>0</v>
      </c>
      <c r="H544" s="2">
        <f>'Budget Detail FY 2018-25'!Q916</f>
        <v>0</v>
      </c>
      <c r="I544" s="2">
        <f>'Budget Detail FY 2018-25'!R916</f>
        <v>0</v>
      </c>
      <c r="J544" s="2">
        <f>'Budget Detail FY 2018-25'!S916</f>
        <v>0</v>
      </c>
      <c r="K544" s="2">
        <f>'Budget Detail FY 2018-25'!T916</f>
        <v>0</v>
      </c>
    </row>
    <row r="545" spans="2:11" ht="20.100000000000001" customHeight="1" thickBot="1">
      <c r="B545" s="81" t="s">
        <v>632</v>
      </c>
      <c r="C545" s="79">
        <f>SUM(C542:C544)</f>
        <v>100537</v>
      </c>
      <c r="D545" s="79">
        <f t="shared" ref="D545:K545" si="48">SUM(D542:D544)</f>
        <v>105192</v>
      </c>
      <c r="E545" s="79">
        <f t="shared" si="48"/>
        <v>50100</v>
      </c>
      <c r="F545" s="79">
        <f t="shared" si="48"/>
        <v>113725</v>
      </c>
      <c r="G545" s="79">
        <f t="shared" si="48"/>
        <v>50500</v>
      </c>
      <c r="H545" s="79">
        <f t="shared" si="48"/>
        <v>50250</v>
      </c>
      <c r="I545" s="79">
        <f t="shared" si="48"/>
        <v>50250</v>
      </c>
      <c r="J545" s="79">
        <f t="shared" si="48"/>
        <v>50250</v>
      </c>
      <c r="K545" s="79">
        <f t="shared" si="48"/>
        <v>50250</v>
      </c>
    </row>
    <row r="546" spans="2:11">
      <c r="B546" s="1"/>
      <c r="C546" s="2"/>
      <c r="D546" s="2"/>
      <c r="E546" s="2"/>
      <c r="F546" s="2"/>
      <c r="G546" s="2"/>
      <c r="H546" s="2"/>
      <c r="I546" s="2"/>
      <c r="J546" s="2"/>
      <c r="K546" s="2"/>
    </row>
    <row r="547" spans="2:11">
      <c r="B547" s="82" t="s">
        <v>445</v>
      </c>
      <c r="C547" s="2"/>
      <c r="D547" s="2"/>
      <c r="E547" s="2"/>
      <c r="F547" s="2"/>
      <c r="G547" s="2"/>
      <c r="H547" s="2"/>
      <c r="I547" s="2"/>
      <c r="J547" s="2"/>
      <c r="K547" s="2"/>
    </row>
    <row r="548" spans="2:11" ht="20.100000000000001" customHeight="1">
      <c r="B548" s="138" t="s">
        <v>635</v>
      </c>
      <c r="C548" s="2">
        <f>'Budget Detail FY 2018-25'!L920</f>
        <v>3425</v>
      </c>
      <c r="D548" s="2">
        <f>'Budget Detail FY 2018-25'!M920</f>
        <v>3213</v>
      </c>
      <c r="E548" s="2">
        <f>'Budget Detail FY 2018-25'!N920</f>
        <v>3500</v>
      </c>
      <c r="F548" s="2">
        <f>'Budget Detail FY 2018-25'!O920</f>
        <v>3000</v>
      </c>
      <c r="G548" s="2">
        <f>'Budget Detail FY 2018-25'!P920</f>
        <v>3500</v>
      </c>
      <c r="H548" s="2">
        <f>'Budget Detail FY 2018-25'!Q920</f>
        <v>3500</v>
      </c>
      <c r="I548" s="2">
        <f>'Budget Detail FY 2018-25'!R920</f>
        <v>3500</v>
      </c>
      <c r="J548" s="2">
        <f>'Budget Detail FY 2018-25'!S920</f>
        <v>3500</v>
      </c>
      <c r="K548" s="2">
        <f>'Budget Detail FY 2018-25'!T920</f>
        <v>3500</v>
      </c>
    </row>
    <row r="549" spans="2:11" ht="20.100000000000001" customHeight="1">
      <c r="B549" s="138" t="s">
        <v>636</v>
      </c>
      <c r="C549" s="2">
        <f>SUM('Budget Detail FY 2018-25'!L921:L925)</f>
        <v>54604</v>
      </c>
      <c r="D549" s="2">
        <f>SUM('Budget Detail FY 2018-25'!M921:M925)</f>
        <v>77162</v>
      </c>
      <c r="E549" s="2">
        <f>SUM('Budget Detail FY 2018-25'!N921:N925)</f>
        <v>72000</v>
      </c>
      <c r="F549" s="2">
        <f>SUM('Budget Detail FY 2018-25'!O921:O925)</f>
        <v>64500</v>
      </c>
      <c r="G549" s="2">
        <f>SUM('Budget Detail FY 2018-25'!P921:P925)</f>
        <v>72000</v>
      </c>
      <c r="H549" s="2">
        <f>SUM('Budget Detail FY 2018-25'!Q921:Q925)</f>
        <v>72000</v>
      </c>
      <c r="I549" s="2">
        <f>SUM('Budget Detail FY 2018-25'!R921:R925)</f>
        <v>72000</v>
      </c>
      <c r="J549" s="2">
        <f>SUM('Budget Detail FY 2018-25'!S921:S925)</f>
        <v>72000</v>
      </c>
      <c r="K549" s="2">
        <f>SUM('Budget Detail FY 2018-25'!T921:T925)</f>
        <v>58360</v>
      </c>
    </row>
    <row r="550" spans="2:11" ht="20.100000000000001" customHeight="1">
      <c r="B550" s="138" t="s">
        <v>637</v>
      </c>
      <c r="C550" s="2">
        <f>'Budget Detail FY 2018-25'!L926</f>
        <v>3970</v>
      </c>
      <c r="D550" s="2">
        <f>'Budget Detail FY 2018-25'!M926</f>
        <v>0</v>
      </c>
      <c r="E550" s="2">
        <f>'Budget Detail FY 2018-25'!N926</f>
        <v>0</v>
      </c>
      <c r="F550" s="2">
        <f>'Budget Detail FY 2018-25'!O926</f>
        <v>0</v>
      </c>
      <c r="G550" s="2">
        <f>'Budget Detail FY 2018-25'!P926</f>
        <v>0</v>
      </c>
      <c r="H550" s="2">
        <f>'Budget Detail FY 2018-25'!Q926</f>
        <v>0</v>
      </c>
      <c r="I550" s="2">
        <f>'Budget Detail FY 2018-25'!R926</f>
        <v>0</v>
      </c>
      <c r="J550" s="2">
        <f>'Budget Detail FY 2018-25'!S926</f>
        <v>0</v>
      </c>
      <c r="K550" s="2">
        <f>'Budget Detail FY 2018-25'!T926</f>
        <v>0</v>
      </c>
    </row>
    <row r="551" spans="2:11" ht="20.100000000000001" customHeight="1" thickBot="1">
      <c r="B551" s="81" t="s">
        <v>639</v>
      </c>
      <c r="C551" s="79">
        <f>SUM(C548:C550)</f>
        <v>61999</v>
      </c>
      <c r="D551" s="79">
        <f t="shared" ref="D551:K551" si="49">SUM(D548:D550)</f>
        <v>80375</v>
      </c>
      <c r="E551" s="79">
        <f t="shared" si="49"/>
        <v>75500</v>
      </c>
      <c r="F551" s="79">
        <f t="shared" si="49"/>
        <v>67500</v>
      </c>
      <c r="G551" s="79">
        <f t="shared" si="49"/>
        <v>75500</v>
      </c>
      <c r="H551" s="79">
        <f t="shared" si="49"/>
        <v>75500</v>
      </c>
      <c r="I551" s="79">
        <f t="shared" si="49"/>
        <v>75500</v>
      </c>
      <c r="J551" s="79">
        <f t="shared" si="49"/>
        <v>75500</v>
      </c>
      <c r="K551" s="79">
        <f t="shared" si="49"/>
        <v>61860</v>
      </c>
    </row>
    <row r="552" spans="2:11">
      <c r="B552" s="82"/>
      <c r="C552" s="2"/>
      <c r="D552" s="2"/>
      <c r="E552" s="2"/>
      <c r="F552" s="2"/>
      <c r="G552" s="2"/>
      <c r="H552" s="2"/>
      <c r="I552" s="2"/>
      <c r="J552" s="2"/>
      <c r="K552" s="2"/>
    </row>
    <row r="553" spans="2:11" ht="20.100000000000001" customHeight="1">
      <c r="B553" s="137" t="s">
        <v>640</v>
      </c>
      <c r="C553" s="2">
        <f t="shared" ref="C553:K553" si="50">C545-C551</f>
        <v>38538</v>
      </c>
      <c r="D553" s="2">
        <f t="shared" si="50"/>
        <v>24817</v>
      </c>
      <c r="E553" s="2">
        <f t="shared" si="50"/>
        <v>-25400</v>
      </c>
      <c r="F553" s="2">
        <f t="shared" si="50"/>
        <v>46225</v>
      </c>
      <c r="G553" s="2">
        <f t="shared" si="50"/>
        <v>-25000</v>
      </c>
      <c r="H553" s="2">
        <f t="shared" si="50"/>
        <v>-25250</v>
      </c>
      <c r="I553" s="2">
        <f t="shared" si="50"/>
        <v>-25250</v>
      </c>
      <c r="J553" s="2">
        <f t="shared" si="50"/>
        <v>-25250</v>
      </c>
      <c r="K553" s="2">
        <f t="shared" si="50"/>
        <v>-11610</v>
      </c>
    </row>
    <row r="554" spans="2:11">
      <c r="B554" s="83"/>
      <c r="C554" s="2"/>
      <c r="D554" s="2"/>
      <c r="E554" s="2"/>
      <c r="F554" s="2"/>
      <c r="G554" s="2"/>
      <c r="H554" s="2"/>
      <c r="I554" s="2"/>
      <c r="J554" s="2"/>
      <c r="K554" s="2"/>
    </row>
    <row r="555" spans="2:11" ht="20.100000000000001" customHeight="1" thickBot="1">
      <c r="B555" s="80" t="s">
        <v>641</v>
      </c>
      <c r="C555" s="48">
        <v>58443</v>
      </c>
      <c r="D555" s="48">
        <v>83260</v>
      </c>
      <c r="E555" s="48">
        <v>31274</v>
      </c>
      <c r="F555" s="48">
        <f>D555+F553</f>
        <v>129485</v>
      </c>
      <c r="G555" s="48">
        <f>F555+G553</f>
        <v>104485</v>
      </c>
      <c r="H555" s="48">
        <f>G555+H553</f>
        <v>79235</v>
      </c>
      <c r="I555" s="48">
        <f>H555+I553</f>
        <v>53985</v>
      </c>
      <c r="J555" s="48">
        <f>I555+J553</f>
        <v>28735</v>
      </c>
      <c r="K555" s="48">
        <f>J555+K553</f>
        <v>17125</v>
      </c>
    </row>
    <row r="556" spans="2:11" ht="14.4" thickTop="1">
      <c r="B556" s="4"/>
      <c r="C556" s="2"/>
      <c r="D556" s="2"/>
      <c r="E556" s="2"/>
      <c r="F556" s="2"/>
      <c r="G556" s="2"/>
      <c r="H556" s="2"/>
      <c r="I556" s="2"/>
      <c r="J556" s="2"/>
      <c r="K556" s="2"/>
    </row>
    <row r="557" spans="2:11">
      <c r="B557" s="4"/>
      <c r="C557" s="2"/>
      <c r="D557" s="2"/>
      <c r="E557" s="2"/>
      <c r="F557" s="2"/>
      <c r="G557" s="2"/>
      <c r="H557" s="2"/>
      <c r="I557" s="2"/>
      <c r="J557" s="2"/>
      <c r="K557" s="2"/>
    </row>
    <row r="558" spans="2:11">
      <c r="B558" s="1"/>
      <c r="C558" s="2"/>
      <c r="D558" s="2"/>
      <c r="E558" s="2"/>
      <c r="F558" s="2"/>
      <c r="G558" s="2"/>
      <c r="H558" s="2"/>
      <c r="I558" s="2"/>
      <c r="J558" s="2"/>
      <c r="K558" s="2"/>
    </row>
    <row r="559" spans="2:11">
      <c r="B559" s="1"/>
      <c r="C559" s="2"/>
      <c r="D559" s="2"/>
      <c r="E559" s="2"/>
      <c r="F559" s="2"/>
      <c r="G559" s="2"/>
      <c r="H559" s="2"/>
      <c r="I559" s="2"/>
      <c r="J559" s="2"/>
      <c r="K559" s="2"/>
    </row>
    <row r="560" spans="2:11">
      <c r="B560" s="1"/>
      <c r="C560" s="2"/>
      <c r="D560" s="2"/>
      <c r="E560" s="2"/>
      <c r="F560" s="2"/>
      <c r="G560" s="2"/>
      <c r="H560" s="2"/>
      <c r="I560" s="2"/>
      <c r="J560" s="2"/>
      <c r="K560" s="2"/>
    </row>
    <row r="561" spans="2:11">
      <c r="B561" s="1"/>
      <c r="C561" s="2"/>
      <c r="D561" s="2"/>
      <c r="E561" s="2"/>
      <c r="F561" s="2"/>
      <c r="G561" s="2"/>
      <c r="H561" s="2"/>
      <c r="I561" s="2"/>
      <c r="J561" s="2"/>
      <c r="K561" s="2"/>
    </row>
    <row r="562" spans="2:11">
      <c r="B562" s="1"/>
      <c r="C562" s="2"/>
      <c r="D562" s="2"/>
      <c r="E562" s="2"/>
      <c r="F562" s="2"/>
      <c r="G562" s="2"/>
      <c r="H562" s="2"/>
      <c r="I562" s="2"/>
      <c r="J562" s="2"/>
      <c r="K562" s="2"/>
    </row>
    <row r="563" spans="2:11">
      <c r="B563" s="1"/>
      <c r="C563" s="2"/>
      <c r="D563" s="2"/>
      <c r="E563" s="2"/>
      <c r="F563" s="2"/>
      <c r="G563" s="2"/>
      <c r="H563" s="2"/>
      <c r="I563" s="2"/>
      <c r="J563" s="2"/>
      <c r="K563" s="2"/>
    </row>
    <row r="564" spans="2:11">
      <c r="B564" s="1"/>
      <c r="C564" s="2"/>
      <c r="D564" s="2"/>
      <c r="E564" s="2"/>
      <c r="F564" s="2"/>
      <c r="G564" s="2"/>
      <c r="H564" s="2"/>
      <c r="I564" s="2"/>
      <c r="J564" s="2"/>
      <c r="K564" s="2"/>
    </row>
    <row r="565" spans="2:11">
      <c r="B565" s="1"/>
      <c r="C565" s="2"/>
      <c r="D565" s="2"/>
      <c r="E565" s="2"/>
      <c r="F565" s="2"/>
      <c r="G565" s="2"/>
      <c r="H565" s="2"/>
      <c r="I565" s="2"/>
      <c r="J565" s="2"/>
      <c r="K565" s="2"/>
    </row>
    <row r="566" spans="2:11">
      <c r="B566" s="1"/>
      <c r="C566" s="2"/>
      <c r="D566" s="2"/>
      <c r="E566" s="2"/>
      <c r="F566" s="2"/>
      <c r="G566" s="2"/>
      <c r="H566" s="2"/>
      <c r="I566" s="2"/>
      <c r="J566" s="2"/>
      <c r="K566" s="2"/>
    </row>
    <row r="567" spans="2:11">
      <c r="B567" s="1"/>
      <c r="C567" s="2"/>
      <c r="D567" s="2"/>
      <c r="E567" s="2"/>
      <c r="F567" s="2"/>
      <c r="G567" s="2"/>
      <c r="H567" s="2"/>
      <c r="I567" s="2"/>
      <c r="J567" s="2"/>
      <c r="K567" s="2"/>
    </row>
    <row r="568" spans="2:11">
      <c r="B568" s="1"/>
      <c r="C568" s="2"/>
      <c r="D568" s="2"/>
      <c r="E568" s="2"/>
      <c r="F568" s="2"/>
      <c r="G568" s="2"/>
      <c r="H568" s="2"/>
      <c r="I568" s="2"/>
      <c r="J568" s="2"/>
      <c r="K568" s="2"/>
    </row>
    <row r="569" spans="2:11">
      <c r="B569" s="1"/>
      <c r="C569" s="2"/>
      <c r="D569" s="2"/>
      <c r="E569" s="2"/>
      <c r="F569" s="2"/>
      <c r="G569" s="2"/>
      <c r="H569" s="2"/>
      <c r="I569" s="2"/>
      <c r="J569" s="2"/>
      <c r="K569" s="2"/>
    </row>
    <row r="570" spans="2:11">
      <c r="B570" s="1"/>
      <c r="C570" s="2"/>
      <c r="D570" s="2"/>
      <c r="E570" s="2"/>
      <c r="F570" s="2"/>
      <c r="G570" s="2"/>
      <c r="H570" s="2"/>
      <c r="I570" s="2"/>
      <c r="J570" s="2"/>
      <c r="K570" s="2"/>
    </row>
    <row r="572" spans="2:11" ht="18.75" customHeight="1">
      <c r="B572" s="406" t="s">
        <v>664</v>
      </c>
      <c r="C572" s="406"/>
      <c r="D572" s="406"/>
      <c r="E572" s="406"/>
      <c r="F572" s="406"/>
      <c r="G572" s="406"/>
      <c r="H572" s="406"/>
      <c r="I572" s="406"/>
      <c r="J572" s="406"/>
      <c r="K572" s="406"/>
    </row>
    <row r="573" spans="2:11">
      <c r="B573" s="43"/>
      <c r="C573" s="2"/>
      <c r="D573" s="2"/>
      <c r="E573" s="2"/>
      <c r="F573" s="2"/>
      <c r="G573" s="2"/>
      <c r="H573" s="2"/>
      <c r="I573" s="2"/>
      <c r="J573" s="2"/>
      <c r="K573" s="2"/>
    </row>
    <row r="574" spans="2:11" ht="12.75" customHeight="1">
      <c r="B574" s="408" t="s">
        <v>665</v>
      </c>
      <c r="C574" s="408"/>
      <c r="D574" s="408"/>
      <c r="E574" s="408"/>
      <c r="F574" s="408"/>
      <c r="G574" s="408"/>
      <c r="H574" s="408"/>
      <c r="I574" s="408"/>
      <c r="J574" s="408"/>
      <c r="K574" s="408"/>
    </row>
    <row r="575" spans="2:11" ht="18.75" customHeight="1">
      <c r="B575" s="408"/>
      <c r="C575" s="408"/>
      <c r="D575" s="408"/>
      <c r="E575" s="408"/>
      <c r="F575" s="408"/>
      <c r="G575" s="408"/>
      <c r="H575" s="408"/>
      <c r="I575" s="408"/>
      <c r="J575" s="408"/>
      <c r="K575" s="408"/>
    </row>
    <row r="576" spans="2:11">
      <c r="B576" s="19"/>
      <c r="C576" s="16"/>
      <c r="D576" s="16"/>
      <c r="E576" s="16"/>
      <c r="F576" s="16"/>
      <c r="G576" s="16"/>
      <c r="H576" s="16"/>
      <c r="I576" s="2"/>
      <c r="J576" s="2"/>
      <c r="K576" s="2"/>
    </row>
    <row r="577" spans="2:11">
      <c r="B577" s="4"/>
      <c r="C577" s="43"/>
      <c r="D577" s="156"/>
      <c r="E577" s="43" t="s">
        <v>879</v>
      </c>
      <c r="F577" s="156"/>
      <c r="G577" s="43" t="s">
        <v>880</v>
      </c>
      <c r="H577" s="156"/>
      <c r="I577" s="156"/>
      <c r="J577" s="156"/>
      <c r="K577" s="156"/>
    </row>
    <row r="578" spans="2:11">
      <c r="B578" s="43"/>
      <c r="C578" s="43" t="s">
        <v>774</v>
      </c>
      <c r="D578" s="43" t="s">
        <v>848</v>
      </c>
      <c r="E578" s="43" t="s">
        <v>621</v>
      </c>
      <c r="F578" s="43" t="s">
        <v>879</v>
      </c>
      <c r="G578" s="157" t="str">
        <f>'Fund Cover Sheets'!$M$1</f>
        <v>Adopted</v>
      </c>
      <c r="H578" s="43" t="s">
        <v>881</v>
      </c>
      <c r="I578" s="43" t="s">
        <v>882</v>
      </c>
      <c r="J578" s="43" t="s">
        <v>883</v>
      </c>
      <c r="K578" s="43" t="s">
        <v>884</v>
      </c>
    </row>
    <row r="579" spans="2:11" ht="14.4" thickBot="1">
      <c r="B579" s="44"/>
      <c r="C579" s="45" t="s">
        <v>1</v>
      </c>
      <c r="D579" s="45" t="s">
        <v>1</v>
      </c>
      <c r="E579" s="45" t="s">
        <v>590</v>
      </c>
      <c r="F579" s="45" t="s">
        <v>19</v>
      </c>
      <c r="G579" s="45" t="s">
        <v>590</v>
      </c>
      <c r="H579" s="45" t="s">
        <v>19</v>
      </c>
      <c r="I579" s="45" t="s">
        <v>19</v>
      </c>
      <c r="J579" s="45" t="s">
        <v>19</v>
      </c>
      <c r="K579" s="45" t="s">
        <v>19</v>
      </c>
    </row>
    <row r="580" spans="2:11">
      <c r="B580" s="1"/>
      <c r="C580" s="52"/>
      <c r="D580" s="2"/>
      <c r="E580" s="2"/>
      <c r="F580" s="2"/>
      <c r="G580" s="2"/>
      <c r="H580" s="2"/>
      <c r="I580" s="2"/>
      <c r="J580" s="2"/>
      <c r="K580" s="2"/>
    </row>
    <row r="581" spans="2:11">
      <c r="B581" s="82" t="s">
        <v>622</v>
      </c>
      <c r="C581" s="2"/>
      <c r="D581" s="2"/>
      <c r="E581" s="2"/>
      <c r="F581" s="2"/>
      <c r="G581" s="2"/>
      <c r="H581" s="2"/>
      <c r="I581" s="2"/>
      <c r="J581" s="2"/>
      <c r="K581" s="2"/>
    </row>
    <row r="582" spans="2:11" ht="20.100000000000001" customHeight="1">
      <c r="B582" s="137" t="s">
        <v>623</v>
      </c>
      <c r="C582" s="2">
        <f>'Budget Detail FY 2018-25'!L936</f>
        <v>198294</v>
      </c>
      <c r="D582" s="2">
        <f>'Budget Detail FY 2018-25'!M936</f>
        <v>198918</v>
      </c>
      <c r="E582" s="2">
        <f>'Budget Detail FY 2018-25'!N936</f>
        <v>232318</v>
      </c>
      <c r="F582" s="2">
        <f>'Budget Detail FY 2018-25'!O936</f>
        <v>203884</v>
      </c>
      <c r="G582" s="2">
        <f>'Budget Detail FY 2018-25'!P936</f>
        <v>153965</v>
      </c>
      <c r="H582" s="2">
        <f>'Budget Detail FY 2018-25'!Q936</f>
        <v>286900</v>
      </c>
      <c r="I582" s="2">
        <f>'Budget Detail FY 2018-25'!R936</f>
        <v>365501</v>
      </c>
      <c r="J582" s="2">
        <f>'Budget Detail FY 2018-25'!S936</f>
        <v>374639</v>
      </c>
      <c r="K582" s="2">
        <f>'Budget Detail FY 2018-25'!T936</f>
        <v>384005</v>
      </c>
    </row>
    <row r="583" spans="2:11" ht="20.100000000000001" customHeight="1" thickBot="1">
      <c r="B583" s="81" t="s">
        <v>632</v>
      </c>
      <c r="C583" s="79">
        <f t="shared" ref="C583:K583" si="51">SUM(C582:C582)</f>
        <v>198294</v>
      </c>
      <c r="D583" s="79">
        <f t="shared" si="51"/>
        <v>198918</v>
      </c>
      <c r="E583" s="79">
        <f t="shared" si="51"/>
        <v>232318</v>
      </c>
      <c r="F583" s="79">
        <f t="shared" si="51"/>
        <v>203884</v>
      </c>
      <c r="G583" s="79">
        <f t="shared" si="51"/>
        <v>153965</v>
      </c>
      <c r="H583" s="79">
        <f t="shared" si="51"/>
        <v>286900</v>
      </c>
      <c r="I583" s="79">
        <f t="shared" si="51"/>
        <v>365501</v>
      </c>
      <c r="J583" s="79">
        <f t="shared" si="51"/>
        <v>374639</v>
      </c>
      <c r="K583" s="79">
        <f t="shared" si="51"/>
        <v>384005</v>
      </c>
    </row>
    <row r="584" spans="2:11">
      <c r="B584" s="1"/>
      <c r="C584" s="2"/>
      <c r="D584" s="2"/>
      <c r="E584" s="2"/>
      <c r="F584" s="2"/>
      <c r="G584" s="2"/>
      <c r="H584" s="2"/>
      <c r="I584" s="2"/>
      <c r="J584" s="2"/>
      <c r="K584" s="2"/>
    </row>
    <row r="585" spans="2:11">
      <c r="B585" s="82" t="s">
        <v>445</v>
      </c>
      <c r="C585" s="2"/>
      <c r="D585" s="2"/>
      <c r="E585" s="2"/>
      <c r="F585" s="2"/>
      <c r="G585" s="2"/>
      <c r="H585" s="2"/>
      <c r="I585" s="2"/>
      <c r="J585" s="2"/>
      <c r="K585" s="2"/>
    </row>
    <row r="586" spans="2:11" ht="20.100000000000001" customHeight="1">
      <c r="B586" s="138" t="s">
        <v>635</v>
      </c>
      <c r="C586" s="2">
        <f>SUM('Budget Detail FY 2018-25'!L940:L943)</f>
        <v>12691</v>
      </c>
      <c r="D586" s="2">
        <f>SUM('Budget Detail FY 2018-25'!M940:M943)</f>
        <v>12208</v>
      </c>
      <c r="E586" s="2">
        <f>SUM('Budget Detail FY 2018-25'!N940:N943)</f>
        <v>713963</v>
      </c>
      <c r="F586" s="2">
        <f>SUM('Budget Detail FY 2018-25'!O940:O943)</f>
        <v>712924</v>
      </c>
      <c r="G586" s="2">
        <f>SUM('Budget Detail FY 2018-25'!P940:P943)</f>
        <v>14175</v>
      </c>
      <c r="H586" s="2">
        <f>SUM('Budget Detail FY 2018-25'!Q940:Q943)</f>
        <v>14519</v>
      </c>
      <c r="I586" s="2">
        <f>SUM('Budget Detail FY 2018-25'!R940:R943)</f>
        <v>14874</v>
      </c>
      <c r="J586" s="2">
        <f>SUM('Budget Detail FY 2018-25'!S940:S943)</f>
        <v>15239</v>
      </c>
      <c r="K586" s="2">
        <f>SUM('Budget Detail FY 2018-25'!T940:T943)</f>
        <v>15615</v>
      </c>
    </row>
    <row r="587" spans="2:11" ht="20.100000000000001" customHeight="1">
      <c r="B587" s="138" t="s">
        <v>579</v>
      </c>
      <c r="C587" s="2">
        <f>'Budget Detail FY 2018-25'!L945+'Budget Detail FY 2018-25'!L946+'Budget Detail FY 2018-25'!L948+'Budget Detail FY 2018-25'!L949</f>
        <v>149669</v>
      </c>
      <c r="D587" s="2">
        <f>'Budget Detail FY 2018-25'!M945+'Budget Detail FY 2018-25'!M946+'Budget Detail FY 2018-25'!M948+'Budget Detail FY 2018-25'!M949</f>
        <v>149351</v>
      </c>
      <c r="E587" s="2">
        <f>'Budget Detail FY 2018-25'!N945+'Budget Detail FY 2018-25'!N946+'Budget Detail FY 2018-25'!N948+'Budget Detail FY 2018-25'!N949</f>
        <v>209845</v>
      </c>
      <c r="F587" s="2">
        <f>'Budget Detail FY 2018-25'!O945+'Budget Detail FY 2018-25'!O946+'Budget Detail FY 2018-25'!O948+'Budget Detail FY 2018-25'!O949</f>
        <v>209845</v>
      </c>
      <c r="G587" s="2">
        <f>'Budget Detail FY 2018-25'!P945+'Budget Detail FY 2018-25'!P946+'Budget Detail FY 2018-25'!P948+'Budget Detail FY 2018-25'!P949</f>
        <v>208311</v>
      </c>
      <c r="H587" s="2">
        <f>'Budget Detail FY 2018-25'!Q945+'Budget Detail FY 2018-25'!Q946+'Budget Detail FY 2018-25'!Q948+'Budget Detail FY 2018-25'!Q949</f>
        <v>209316</v>
      </c>
      <c r="I587" s="2">
        <f>'Budget Detail FY 2018-25'!R945+'Budget Detail FY 2018-25'!R946+'Budget Detail FY 2018-25'!R948+'Budget Detail FY 2018-25'!R949</f>
        <v>208787</v>
      </c>
      <c r="J587" s="2">
        <f>'Budget Detail FY 2018-25'!S945+'Budget Detail FY 2018-25'!S946+'Budget Detail FY 2018-25'!S948+'Budget Detail FY 2018-25'!S949</f>
        <v>209422</v>
      </c>
      <c r="K587" s="2">
        <f>'Budget Detail FY 2018-25'!T945+'Budget Detail FY 2018-25'!T946+'Budget Detail FY 2018-25'!T948+'Budget Detail FY 2018-25'!T949</f>
        <v>208522</v>
      </c>
    </row>
    <row r="588" spans="2:11" ht="20.100000000000001" customHeight="1" thickBot="1">
      <c r="B588" s="81" t="s">
        <v>639</v>
      </c>
      <c r="C588" s="79">
        <f t="shared" ref="C588:K588" si="52">SUM(C586:C587)</f>
        <v>162360</v>
      </c>
      <c r="D588" s="79">
        <f t="shared" si="52"/>
        <v>161559</v>
      </c>
      <c r="E588" s="79">
        <f t="shared" si="52"/>
        <v>923808</v>
      </c>
      <c r="F588" s="79">
        <f t="shared" si="52"/>
        <v>922769</v>
      </c>
      <c r="G588" s="79">
        <f t="shared" si="52"/>
        <v>222486</v>
      </c>
      <c r="H588" s="79">
        <f t="shared" si="52"/>
        <v>223835</v>
      </c>
      <c r="I588" s="79">
        <f t="shared" si="52"/>
        <v>223661</v>
      </c>
      <c r="J588" s="79">
        <f t="shared" si="52"/>
        <v>224661</v>
      </c>
      <c r="K588" s="79">
        <f t="shared" si="52"/>
        <v>224137</v>
      </c>
    </row>
    <row r="589" spans="2:11">
      <c r="B589" s="82"/>
      <c r="C589" s="2"/>
      <c r="D589" s="2"/>
      <c r="E589" s="2"/>
      <c r="F589" s="2"/>
      <c r="G589" s="2"/>
      <c r="H589" s="2"/>
      <c r="I589" s="2"/>
      <c r="J589" s="2"/>
      <c r="K589" s="2"/>
    </row>
    <row r="590" spans="2:11" ht="20.100000000000001" customHeight="1">
      <c r="B590" s="137" t="s">
        <v>640</v>
      </c>
      <c r="C590" s="2">
        <f t="shared" ref="C590:K590" si="53">+C583-C588</f>
        <v>35934</v>
      </c>
      <c r="D590" s="2">
        <f t="shared" si="53"/>
        <v>37359</v>
      </c>
      <c r="E590" s="2">
        <f t="shared" si="53"/>
        <v>-691490</v>
      </c>
      <c r="F590" s="2">
        <f t="shared" si="53"/>
        <v>-718885</v>
      </c>
      <c r="G590" s="2">
        <f t="shared" si="53"/>
        <v>-68521</v>
      </c>
      <c r="H590" s="2">
        <f t="shared" si="53"/>
        <v>63065</v>
      </c>
      <c r="I590" s="2">
        <f t="shared" si="53"/>
        <v>141840</v>
      </c>
      <c r="J590" s="2">
        <f t="shared" si="53"/>
        <v>149978</v>
      </c>
      <c r="K590" s="2">
        <f t="shared" si="53"/>
        <v>159868</v>
      </c>
    </row>
    <row r="591" spans="2:11">
      <c r="B591" s="83"/>
      <c r="C591" s="2"/>
      <c r="D591" s="2"/>
      <c r="E591" s="2"/>
      <c r="F591" s="2"/>
      <c r="G591" s="2"/>
      <c r="H591" s="2"/>
      <c r="I591" s="2"/>
      <c r="J591" s="2"/>
      <c r="K591" s="2"/>
    </row>
    <row r="592" spans="2:11" ht="20.100000000000001" customHeight="1" thickBot="1">
      <c r="B592" s="80" t="s">
        <v>641</v>
      </c>
      <c r="C592" s="48">
        <v>-459819</v>
      </c>
      <c r="D592" s="48">
        <v>-422459</v>
      </c>
      <c r="E592" s="48">
        <v>-1077343</v>
      </c>
      <c r="F592" s="48">
        <f>D592+F590</f>
        <v>-1141344</v>
      </c>
      <c r="G592" s="48">
        <f>F592+G590</f>
        <v>-1209865</v>
      </c>
      <c r="H592" s="48">
        <f>G592+H590</f>
        <v>-1146800</v>
      </c>
      <c r="I592" s="48">
        <f>H592+I590</f>
        <v>-1004960</v>
      </c>
      <c r="J592" s="48">
        <f>I592+J590</f>
        <v>-854982</v>
      </c>
      <c r="K592" s="48">
        <f>J592+K590</f>
        <v>-695114</v>
      </c>
    </row>
    <row r="593" spans="2:11" ht="14.4" thickTop="1">
      <c r="B593" s="4"/>
      <c r="C593" s="2"/>
      <c r="D593" s="2"/>
      <c r="E593" s="2"/>
      <c r="F593" s="2"/>
      <c r="G593" s="2"/>
      <c r="H593" s="2"/>
      <c r="I593" s="2"/>
      <c r="J593" s="2"/>
      <c r="K593" s="2"/>
    </row>
    <row r="594" spans="2:11">
      <c r="B594" s="4"/>
      <c r="C594" s="2"/>
      <c r="D594" s="2"/>
      <c r="E594" s="2"/>
      <c r="F594" s="2"/>
      <c r="G594" s="2"/>
      <c r="H594" s="2"/>
      <c r="I594" s="2"/>
      <c r="J594" s="2"/>
      <c r="K594" s="2"/>
    </row>
    <row r="595" spans="2:11">
      <c r="B595" s="4"/>
      <c r="C595" s="2"/>
      <c r="D595" s="2"/>
      <c r="E595" s="2"/>
      <c r="F595" s="2"/>
      <c r="G595" s="2"/>
      <c r="H595" s="2"/>
      <c r="I595" s="2"/>
      <c r="J595" s="2"/>
      <c r="K595" s="2"/>
    </row>
    <row r="596" spans="2:11">
      <c r="B596" s="1"/>
      <c r="C596" s="2"/>
      <c r="D596" s="2"/>
      <c r="E596" s="2"/>
      <c r="F596" s="2"/>
      <c r="G596" s="2"/>
      <c r="H596" s="2"/>
      <c r="I596" s="2"/>
      <c r="J596" s="2"/>
      <c r="K596" s="2"/>
    </row>
    <row r="597" spans="2:11">
      <c r="B597" s="1"/>
      <c r="C597" s="2"/>
      <c r="D597" s="2"/>
      <c r="E597" s="2"/>
      <c r="F597" s="2"/>
      <c r="G597" s="2"/>
      <c r="H597" s="2"/>
      <c r="I597" s="2"/>
      <c r="J597" s="2"/>
      <c r="K597" s="2"/>
    </row>
    <row r="598" spans="2:11">
      <c r="B598" s="1"/>
      <c r="C598" s="2"/>
      <c r="D598" s="2"/>
      <c r="E598" s="2"/>
      <c r="F598" s="2"/>
      <c r="G598" s="2"/>
      <c r="H598" s="2"/>
      <c r="I598" s="2"/>
      <c r="J598" s="2"/>
      <c r="K598" s="2"/>
    </row>
    <row r="599" spans="2:11">
      <c r="B599" s="1"/>
      <c r="C599" s="2"/>
      <c r="D599" s="2"/>
      <c r="E599" s="2"/>
      <c r="F599" s="2"/>
      <c r="G599" s="2"/>
      <c r="H599" s="2"/>
      <c r="I599" s="2"/>
      <c r="J599" s="2"/>
      <c r="K599" s="2"/>
    </row>
    <row r="600" spans="2:11">
      <c r="B600" s="1"/>
      <c r="C600" s="2"/>
      <c r="D600" s="2"/>
      <c r="E600" s="2"/>
      <c r="F600" s="2"/>
      <c r="G600" s="2"/>
      <c r="H600" s="2"/>
      <c r="I600" s="2"/>
      <c r="J600" s="2"/>
      <c r="K600" s="2"/>
    </row>
    <row r="601" spans="2:11">
      <c r="B601" s="1"/>
      <c r="C601" s="2"/>
      <c r="D601" s="2"/>
      <c r="E601" s="2"/>
      <c r="F601" s="2"/>
      <c r="G601" s="2"/>
      <c r="H601" s="2"/>
      <c r="I601" s="2"/>
      <c r="J601" s="2"/>
      <c r="K601" s="2"/>
    </row>
    <row r="602" spans="2:11">
      <c r="B602" s="1"/>
      <c r="C602" s="2"/>
      <c r="D602" s="2"/>
      <c r="E602" s="2"/>
      <c r="F602" s="2"/>
      <c r="G602" s="2"/>
      <c r="H602" s="2"/>
      <c r="I602" s="2"/>
      <c r="J602" s="2"/>
      <c r="K602" s="2"/>
    </row>
    <row r="603" spans="2:11">
      <c r="B603" s="1"/>
      <c r="C603" s="2"/>
      <c r="D603" s="2"/>
      <c r="E603" s="2"/>
      <c r="F603" s="2"/>
      <c r="G603" s="2"/>
      <c r="H603" s="2"/>
      <c r="I603" s="2"/>
      <c r="J603" s="2"/>
      <c r="K603" s="2"/>
    </row>
    <row r="604" spans="2:11">
      <c r="B604" s="1"/>
      <c r="C604" s="2"/>
      <c r="D604" s="2"/>
      <c r="E604" s="2"/>
      <c r="F604" s="2"/>
      <c r="G604" s="2"/>
      <c r="H604" s="2"/>
      <c r="I604" s="2"/>
      <c r="J604" s="2"/>
      <c r="K604" s="2"/>
    </row>
    <row r="605" spans="2:11">
      <c r="B605" s="1"/>
      <c r="C605" s="2"/>
      <c r="D605" s="2"/>
      <c r="E605" s="2"/>
      <c r="F605" s="2"/>
      <c r="G605" s="2"/>
      <c r="H605" s="2"/>
      <c r="I605" s="2"/>
      <c r="J605" s="2"/>
      <c r="K605" s="2"/>
    </row>
    <row r="606" spans="2:11">
      <c r="B606" s="1"/>
      <c r="C606" s="2"/>
      <c r="D606" s="2"/>
      <c r="E606" s="2"/>
      <c r="F606" s="2"/>
      <c r="G606" s="2"/>
      <c r="H606" s="2"/>
      <c r="I606" s="2"/>
      <c r="J606" s="2"/>
      <c r="K606" s="2"/>
    </row>
    <row r="607" spans="2:11">
      <c r="B607" s="1"/>
      <c r="C607" s="2"/>
      <c r="D607" s="2"/>
      <c r="E607" s="2"/>
      <c r="F607" s="2"/>
      <c r="G607" s="2"/>
      <c r="H607" s="2"/>
      <c r="I607" s="2"/>
      <c r="J607" s="2"/>
      <c r="K607" s="2"/>
    </row>
    <row r="608" spans="2:11" ht="17.399999999999999">
      <c r="B608" s="406" t="s">
        <v>666</v>
      </c>
      <c r="C608" s="406"/>
      <c r="D608" s="406"/>
      <c r="E608" s="406"/>
      <c r="F608" s="406"/>
      <c r="G608" s="406"/>
      <c r="H608" s="406"/>
      <c r="I608" s="406"/>
      <c r="J608" s="406"/>
      <c r="K608" s="406"/>
    </row>
    <row r="609" spans="2:11">
      <c r="B609" s="43"/>
      <c r="C609" s="2"/>
      <c r="D609" s="2"/>
      <c r="E609" s="2"/>
      <c r="F609" s="2"/>
      <c r="G609" s="2"/>
      <c r="H609" s="2"/>
      <c r="I609" s="2"/>
      <c r="J609" s="2"/>
      <c r="K609" s="2"/>
    </row>
    <row r="610" spans="2:11" ht="15" customHeight="1">
      <c r="B610" s="408" t="s">
        <v>667</v>
      </c>
      <c r="C610" s="408"/>
      <c r="D610" s="408"/>
      <c r="E610" s="408"/>
      <c r="F610" s="408"/>
      <c r="G610" s="408"/>
      <c r="H610" s="408"/>
      <c r="I610" s="408"/>
      <c r="J610" s="408"/>
      <c r="K610" s="408"/>
    </row>
    <row r="611" spans="2:11">
      <c r="B611" s="19"/>
      <c r="C611" s="16"/>
      <c r="D611" s="16"/>
      <c r="E611" s="16"/>
      <c r="F611" s="16"/>
      <c r="G611" s="16"/>
      <c r="H611" s="16"/>
      <c r="I611" s="2"/>
      <c r="J611" s="2"/>
      <c r="K611" s="2"/>
    </row>
    <row r="612" spans="2:11">
      <c r="B612" s="4"/>
      <c r="C612" s="43"/>
      <c r="D612" s="156"/>
      <c r="E612" s="43" t="s">
        <v>879</v>
      </c>
      <c r="F612" s="156"/>
      <c r="G612" s="43" t="s">
        <v>880</v>
      </c>
      <c r="H612" s="156"/>
      <c r="I612" s="156"/>
      <c r="J612" s="156"/>
      <c r="K612" s="156"/>
    </row>
    <row r="613" spans="2:11">
      <c r="B613" s="43"/>
      <c r="C613" s="43" t="s">
        <v>774</v>
      </c>
      <c r="D613" s="43" t="s">
        <v>848</v>
      </c>
      <c r="E613" s="43" t="s">
        <v>621</v>
      </c>
      <c r="F613" s="43" t="s">
        <v>879</v>
      </c>
      <c r="G613" s="157" t="str">
        <f>'Fund Cover Sheets'!$M$1</f>
        <v>Adopted</v>
      </c>
      <c r="H613" s="43" t="s">
        <v>881</v>
      </c>
      <c r="I613" s="43" t="s">
        <v>882</v>
      </c>
      <c r="J613" s="43" t="s">
        <v>883</v>
      </c>
      <c r="K613" s="43" t="s">
        <v>884</v>
      </c>
    </row>
    <row r="614" spans="2:11" ht="14.4" thickBot="1">
      <c r="B614" s="44"/>
      <c r="C614" s="45" t="s">
        <v>1</v>
      </c>
      <c r="D614" s="45" t="s">
        <v>1</v>
      </c>
      <c r="E614" s="45" t="s">
        <v>590</v>
      </c>
      <c r="F614" s="45" t="s">
        <v>19</v>
      </c>
      <c r="G614" s="45" t="s">
        <v>590</v>
      </c>
      <c r="H614" s="45" t="s">
        <v>19</v>
      </c>
      <c r="I614" s="45" t="s">
        <v>19</v>
      </c>
      <c r="J614" s="45" t="s">
        <v>19</v>
      </c>
      <c r="K614" s="45" t="s">
        <v>19</v>
      </c>
    </row>
    <row r="615" spans="2:11">
      <c r="B615" s="1"/>
      <c r="C615" s="52"/>
      <c r="D615" s="2"/>
      <c r="E615" s="2"/>
      <c r="F615" s="2"/>
      <c r="G615" s="2"/>
      <c r="H615" s="2"/>
      <c r="I615" s="2"/>
      <c r="J615" s="2"/>
      <c r="K615" s="2"/>
    </row>
    <row r="616" spans="2:11">
      <c r="B616" s="82" t="s">
        <v>622</v>
      </c>
      <c r="C616" s="2"/>
      <c r="D616" s="2"/>
      <c r="E616" s="2"/>
      <c r="F616" s="2"/>
      <c r="G616" s="2"/>
      <c r="H616" s="2"/>
      <c r="I616" s="2"/>
      <c r="J616" s="2"/>
      <c r="K616" s="2"/>
    </row>
    <row r="617" spans="2:11" ht="20.100000000000001" customHeight="1">
      <c r="B617" s="137" t="s">
        <v>623</v>
      </c>
      <c r="C617" s="2">
        <f>SUM('Budget Detail FY 2018-25'!L959:L959)</f>
        <v>76186</v>
      </c>
      <c r="D617" s="2">
        <f>SUM('Budget Detail FY 2018-25'!M959:M959)</f>
        <v>78417</v>
      </c>
      <c r="E617" s="2">
        <f>SUM('Budget Detail FY 2018-25'!N959:N959)</f>
        <v>80000</v>
      </c>
      <c r="F617" s="2">
        <f>SUM('Budget Detail FY 2018-25'!O959:O959)</f>
        <v>75759</v>
      </c>
      <c r="G617" s="2">
        <f>SUM('Budget Detail FY 2018-25'!P959:P959)</f>
        <v>76000</v>
      </c>
      <c r="H617" s="2">
        <f>SUM('Budget Detail FY 2018-25'!Q959:Q959)</f>
        <v>78000</v>
      </c>
      <c r="I617" s="2">
        <f>SUM('Budget Detail FY 2018-25'!R959:R959)</f>
        <v>80000</v>
      </c>
      <c r="J617" s="2">
        <f>SUM('Budget Detail FY 2018-25'!S959:S959)</f>
        <v>80000</v>
      </c>
      <c r="K617" s="2">
        <f>SUM('Budget Detail FY 2018-25'!T959:T959)</f>
        <v>80000</v>
      </c>
    </row>
    <row r="618" spans="2:11" ht="20.100000000000001" customHeight="1">
      <c r="B618" s="138" t="s">
        <v>630</v>
      </c>
      <c r="C618" s="2">
        <f>'Budget Detail FY 2018-25'!L960</f>
        <v>0</v>
      </c>
      <c r="D618" s="2">
        <f>'Budget Detail FY 2018-25'!M960</f>
        <v>17</v>
      </c>
      <c r="E618" s="2">
        <f>'Budget Detail FY 2018-25'!N960</f>
        <v>0</v>
      </c>
      <c r="F618" s="2">
        <f>'Budget Detail FY 2018-25'!O960</f>
        <v>0</v>
      </c>
      <c r="G618" s="2">
        <f>'Budget Detail FY 2018-25'!P960</f>
        <v>0</v>
      </c>
      <c r="H618" s="2">
        <f>'Budget Detail FY 2018-25'!Q960</f>
        <v>0</v>
      </c>
      <c r="I618" s="2">
        <f>'Budget Detail FY 2018-25'!R960</f>
        <v>0</v>
      </c>
      <c r="J618" s="2">
        <f>'Budget Detail FY 2018-25'!S960</f>
        <v>0</v>
      </c>
      <c r="K618" s="2">
        <f>'Budget Detail FY 2018-25'!T960</f>
        <v>0</v>
      </c>
    </row>
    <row r="619" spans="2:11" ht="20.100000000000001" customHeight="1">
      <c r="B619" s="138" t="s">
        <v>631</v>
      </c>
      <c r="C619" s="2">
        <f>'Budget Detail FY 2018-25'!L961</f>
        <v>800000</v>
      </c>
      <c r="D619" s="2">
        <f>'Budget Detail FY 2018-25'!M961</f>
        <v>0</v>
      </c>
      <c r="E619" s="2">
        <f>'Budget Detail FY 2018-25'!N961</f>
        <v>0</v>
      </c>
      <c r="F619" s="2">
        <f>'Budget Detail FY 2018-25'!O961</f>
        <v>0</v>
      </c>
      <c r="G619" s="2">
        <f>'Budget Detail FY 2018-25'!P961</f>
        <v>0</v>
      </c>
      <c r="H619" s="2">
        <f>'Budget Detail FY 2018-25'!Q961</f>
        <v>0</v>
      </c>
      <c r="I619" s="2">
        <f>'Budget Detail FY 2018-25'!R961</f>
        <v>0</v>
      </c>
      <c r="J619" s="2">
        <f>'Budget Detail FY 2018-25'!S961</f>
        <v>0</v>
      </c>
      <c r="K619" s="2">
        <f>'Budget Detail FY 2018-25'!T961</f>
        <v>0</v>
      </c>
    </row>
    <row r="620" spans="2:11" ht="20.100000000000001" customHeight="1" thickBot="1">
      <c r="B620" s="81" t="s">
        <v>632</v>
      </c>
      <c r="C620" s="79">
        <f>SUM(C617:C619)</f>
        <v>876186</v>
      </c>
      <c r="D620" s="79">
        <f t="shared" ref="D620:K620" si="54">SUM(D617:D619)</f>
        <v>78434</v>
      </c>
      <c r="E620" s="79">
        <f t="shared" si="54"/>
        <v>80000</v>
      </c>
      <c r="F620" s="79">
        <f t="shared" si="54"/>
        <v>75759</v>
      </c>
      <c r="G620" s="79">
        <f t="shared" si="54"/>
        <v>76000</v>
      </c>
      <c r="H620" s="79">
        <f t="shared" si="54"/>
        <v>78000</v>
      </c>
      <c r="I620" s="79">
        <f t="shared" si="54"/>
        <v>80000</v>
      </c>
      <c r="J620" s="79">
        <f t="shared" si="54"/>
        <v>80000</v>
      </c>
      <c r="K620" s="79">
        <f t="shared" si="54"/>
        <v>80000</v>
      </c>
    </row>
    <row r="621" spans="2:11">
      <c r="B621" s="1"/>
      <c r="C621" s="2"/>
      <c r="D621" s="2"/>
      <c r="E621" s="2"/>
      <c r="F621" s="2"/>
      <c r="G621" s="2"/>
      <c r="H621" s="2"/>
      <c r="I621" s="2"/>
      <c r="J621" s="2"/>
      <c r="K621" s="2"/>
    </row>
    <row r="622" spans="2:11" ht="15" customHeight="1">
      <c r="B622" s="82" t="s">
        <v>445</v>
      </c>
      <c r="C622" s="2"/>
      <c r="D622" s="2"/>
      <c r="E622" s="2"/>
      <c r="F622" s="2"/>
      <c r="G622" s="2"/>
      <c r="H622" s="2"/>
      <c r="I622" s="2"/>
      <c r="J622" s="2"/>
      <c r="K622" s="2"/>
    </row>
    <row r="623" spans="2:11" ht="20.100000000000001" customHeight="1">
      <c r="B623" s="138" t="s">
        <v>635</v>
      </c>
      <c r="C623" s="2">
        <f>SUM('Budget Detail FY 2018-25'!L965:L969)</f>
        <v>80349</v>
      </c>
      <c r="D623" s="2">
        <f>SUM('Budget Detail FY 2018-25'!M965:M969)</f>
        <v>57380</v>
      </c>
      <c r="E623" s="2">
        <f>SUM('Budget Detail FY 2018-25'!N965:N969)</f>
        <v>93246</v>
      </c>
      <c r="F623" s="2">
        <f>SUM('Budget Detail FY 2018-25'!O965:O969)</f>
        <v>63343</v>
      </c>
      <c r="G623" s="2">
        <f>SUM('Budget Detail FY 2018-25'!P965:P969)</f>
        <v>76364</v>
      </c>
      <c r="H623" s="2">
        <f>SUM('Budget Detail FY 2018-25'!Q965:Q969)</f>
        <v>75713</v>
      </c>
      <c r="I623" s="2">
        <f>SUM('Budget Detail FY 2018-25'!R965:R969)</f>
        <v>78009</v>
      </c>
      <c r="J623" s="2">
        <f>SUM('Budget Detail FY 2018-25'!S965:S969)</f>
        <v>80399</v>
      </c>
      <c r="K623" s="2">
        <f>SUM('Budget Detail FY 2018-25'!T965:T969)</f>
        <v>82887</v>
      </c>
    </row>
    <row r="624" spans="2:11" ht="20.100000000000001" customHeight="1">
      <c r="B624" s="138" t="s">
        <v>637</v>
      </c>
      <c r="C624" s="2">
        <f>SUM('Budget Detail FY 2018-25'!L970:L975)</f>
        <v>1574697</v>
      </c>
      <c r="D624" s="2">
        <f>SUM('Budget Detail FY 2018-25'!M970:M975)</f>
        <v>138466</v>
      </c>
      <c r="E624" s="2">
        <f>SUM('Budget Detail FY 2018-25'!N970:N975)</f>
        <v>114988</v>
      </c>
      <c r="F624" s="2">
        <f>SUM('Budget Detail FY 2018-25'!O970:O975)</f>
        <v>12488</v>
      </c>
      <c r="G624" s="2">
        <f>SUM('Budget Detail FY 2018-25'!P970:P975)</f>
        <v>17488</v>
      </c>
      <c r="H624" s="2">
        <f>SUM('Budget Detail FY 2018-25'!Q970:Q975)</f>
        <v>17488</v>
      </c>
      <c r="I624" s="2">
        <f>SUM('Budget Detail FY 2018-25'!R970:R975)</f>
        <v>13120</v>
      </c>
      <c r="J624" s="2">
        <f>SUM('Budget Detail FY 2018-25'!S970:S975)</f>
        <v>10000</v>
      </c>
      <c r="K624" s="2">
        <f>SUM('Budget Detail FY 2018-25'!T970:T975)</f>
        <v>10000</v>
      </c>
    </row>
    <row r="625" spans="2:11" ht="20.100000000000001" customHeight="1">
      <c r="B625" s="138" t="s">
        <v>579</v>
      </c>
      <c r="C625" s="2">
        <f>'Budget Detail FY 2018-25'!L977+'Budget Detail FY 2018-25'!L978</f>
        <v>0</v>
      </c>
      <c r="D625" s="2">
        <f>'Budget Detail FY 2018-25'!M977+'Budget Detail FY 2018-25'!M978</f>
        <v>225800</v>
      </c>
      <c r="E625" s="2">
        <f>'Budget Detail FY 2018-25'!N977+'Budget Detail FY 2018-25'!N978</f>
        <v>218250</v>
      </c>
      <c r="F625" s="2">
        <f>'Budget Detail FY 2018-25'!O977+'Budget Detail FY 2018-25'!O978</f>
        <v>218250</v>
      </c>
      <c r="G625" s="2">
        <f>'Budget Detail FY 2018-25'!P977+'Budget Detail FY 2018-25'!P978</f>
        <v>212200</v>
      </c>
      <c r="H625" s="2">
        <f>'Budget Detail FY 2018-25'!Q977+'Budget Detail FY 2018-25'!Q978</f>
        <v>206084</v>
      </c>
      <c r="I625" s="2">
        <f>'Budget Detail FY 2018-25'!R977+'Budget Detail FY 2018-25'!R978</f>
        <v>0</v>
      </c>
      <c r="J625" s="2">
        <f>'Budget Detail FY 2018-25'!S977+'Budget Detail FY 2018-25'!S978</f>
        <v>0</v>
      </c>
      <c r="K625" s="2">
        <f>'Budget Detail FY 2018-25'!T977+'Budget Detail FY 2018-25'!T978</f>
        <v>0</v>
      </c>
    </row>
    <row r="626" spans="2:11" ht="20.100000000000001" customHeight="1" thickBot="1">
      <c r="B626" s="81" t="s">
        <v>639</v>
      </c>
      <c r="C626" s="79">
        <f t="shared" ref="C626:K626" si="55">SUM(C623:C625)</f>
        <v>1655046</v>
      </c>
      <c r="D626" s="79">
        <f t="shared" si="55"/>
        <v>421646</v>
      </c>
      <c r="E626" s="79">
        <f t="shared" si="55"/>
        <v>426484</v>
      </c>
      <c r="F626" s="79">
        <f t="shared" si="55"/>
        <v>294081</v>
      </c>
      <c r="G626" s="79">
        <f t="shared" si="55"/>
        <v>306052</v>
      </c>
      <c r="H626" s="79">
        <f t="shared" si="55"/>
        <v>299285</v>
      </c>
      <c r="I626" s="79">
        <f t="shared" si="55"/>
        <v>91129</v>
      </c>
      <c r="J626" s="79">
        <f t="shared" si="55"/>
        <v>90399</v>
      </c>
      <c r="K626" s="79">
        <f t="shared" si="55"/>
        <v>92887</v>
      </c>
    </row>
    <row r="627" spans="2:11">
      <c r="B627" s="82"/>
      <c r="C627" s="2"/>
      <c r="D627" s="2"/>
      <c r="E627" s="2"/>
      <c r="F627" s="2"/>
      <c r="G627" s="2"/>
      <c r="H627" s="2"/>
      <c r="I627" s="2"/>
      <c r="J627" s="2"/>
      <c r="K627" s="2"/>
    </row>
    <row r="628" spans="2:11" ht="20.100000000000001" customHeight="1">
      <c r="B628" s="137" t="s">
        <v>640</v>
      </c>
      <c r="C628" s="2">
        <f t="shared" ref="C628:K628" si="56">+C620-C626</f>
        <v>-778860</v>
      </c>
      <c r="D628" s="2">
        <f t="shared" si="56"/>
        <v>-343212</v>
      </c>
      <c r="E628" s="2">
        <f t="shared" si="56"/>
        <v>-346484</v>
      </c>
      <c r="F628" s="2">
        <f t="shared" si="56"/>
        <v>-218322</v>
      </c>
      <c r="G628" s="2">
        <f t="shared" si="56"/>
        <v>-230052</v>
      </c>
      <c r="H628" s="2">
        <f t="shared" si="56"/>
        <v>-221285</v>
      </c>
      <c r="I628" s="2">
        <f t="shared" si="56"/>
        <v>-11129</v>
      </c>
      <c r="J628" s="2">
        <f t="shared" si="56"/>
        <v>-10399</v>
      </c>
      <c r="K628" s="2">
        <f t="shared" si="56"/>
        <v>-12887</v>
      </c>
    </row>
    <row r="629" spans="2:11">
      <c r="B629" s="83"/>
      <c r="C629" s="2"/>
      <c r="D629" s="2"/>
      <c r="E629" s="2"/>
      <c r="F629" s="2"/>
      <c r="G629" s="2"/>
      <c r="H629" s="2"/>
      <c r="I629" s="2"/>
      <c r="J629" s="2"/>
      <c r="K629" s="2"/>
    </row>
    <row r="630" spans="2:11" ht="20.100000000000001" customHeight="1" thickBot="1">
      <c r="B630" s="80" t="s">
        <v>641</v>
      </c>
      <c r="C630" s="48">
        <v>-681305</v>
      </c>
      <c r="D630" s="48">
        <v>-1024518</v>
      </c>
      <c r="E630" s="48">
        <v>-1194280</v>
      </c>
      <c r="F630" s="48">
        <f>D630+F628</f>
        <v>-1242840</v>
      </c>
      <c r="G630" s="48">
        <f>F630+G628</f>
        <v>-1472892</v>
      </c>
      <c r="H630" s="48">
        <f>G630+H628</f>
        <v>-1694177</v>
      </c>
      <c r="I630" s="48">
        <f>H630+I628</f>
        <v>-1705306</v>
      </c>
      <c r="J630" s="48">
        <f>I630+J628</f>
        <v>-1715705</v>
      </c>
      <c r="K630" s="48">
        <f>J630+K628</f>
        <v>-1728592</v>
      </c>
    </row>
    <row r="631" spans="2:11" ht="14.4" thickTop="1">
      <c r="B631" s="4"/>
      <c r="C631" s="2"/>
      <c r="D631" s="2"/>
      <c r="E631" s="2"/>
      <c r="F631" s="2"/>
      <c r="G631" s="2"/>
      <c r="H631" s="2"/>
      <c r="I631" s="2"/>
      <c r="J631" s="2"/>
      <c r="K631" s="2"/>
    </row>
    <row r="632" spans="2:11">
      <c r="B632" s="4"/>
      <c r="C632" s="2"/>
      <c r="D632" s="2"/>
      <c r="E632" s="2"/>
      <c r="F632" s="2"/>
      <c r="G632" s="2"/>
      <c r="H632" s="2"/>
      <c r="I632" s="2"/>
      <c r="J632" s="2"/>
      <c r="K632" s="2"/>
    </row>
    <row r="633" spans="2:11">
      <c r="B633" s="4"/>
      <c r="C633" s="2"/>
      <c r="D633" s="2"/>
      <c r="E633" s="2"/>
      <c r="F633" s="2"/>
      <c r="G633" s="2"/>
      <c r="H633" s="2"/>
      <c r="I633" s="2"/>
      <c r="J633" s="2"/>
      <c r="K633" s="2"/>
    </row>
    <row r="634" spans="2:11">
      <c r="B634" s="1"/>
      <c r="C634" s="2"/>
      <c r="D634" s="2"/>
      <c r="E634" s="2"/>
      <c r="F634" s="2"/>
      <c r="G634" s="2"/>
      <c r="H634" s="2"/>
      <c r="I634" s="2"/>
      <c r="J634" s="2"/>
      <c r="K634" s="2"/>
    </row>
    <row r="635" spans="2:11">
      <c r="B635" s="1"/>
      <c r="C635" s="2"/>
      <c r="D635" s="2"/>
      <c r="E635" s="2"/>
      <c r="F635" s="2"/>
      <c r="G635" s="2"/>
      <c r="H635" s="2"/>
      <c r="I635" s="2"/>
      <c r="J635" s="2"/>
      <c r="K635" s="2"/>
    </row>
    <row r="636" spans="2:11">
      <c r="B636" s="1"/>
      <c r="C636" s="2"/>
      <c r="D636" s="2"/>
      <c r="E636" s="2"/>
      <c r="F636" s="2"/>
      <c r="G636" s="2"/>
      <c r="H636" s="2"/>
      <c r="I636" s="2"/>
      <c r="J636" s="2"/>
      <c r="K636" s="2"/>
    </row>
    <row r="637" spans="2:11">
      <c r="B637" s="1"/>
      <c r="C637" s="2"/>
      <c r="D637" s="2"/>
      <c r="E637" s="2"/>
      <c r="F637" s="2"/>
      <c r="G637" s="2"/>
      <c r="H637" s="2"/>
      <c r="I637" s="2"/>
      <c r="J637" s="2"/>
      <c r="K637" s="2"/>
    </row>
    <row r="638" spans="2:11">
      <c r="B638" s="1"/>
      <c r="C638" s="2"/>
      <c r="D638" s="2"/>
      <c r="E638" s="2"/>
      <c r="F638" s="2"/>
      <c r="G638" s="2"/>
      <c r="H638" s="2"/>
      <c r="I638" s="2"/>
      <c r="J638" s="2"/>
      <c r="K638" s="2"/>
    </row>
    <row r="639" spans="2:11">
      <c r="B639" s="1"/>
      <c r="C639" s="2"/>
      <c r="D639" s="2"/>
      <c r="E639" s="2"/>
      <c r="F639" s="2"/>
      <c r="G639" s="2"/>
      <c r="H639" s="2"/>
      <c r="I639" s="2"/>
      <c r="J639" s="2"/>
      <c r="K639" s="2"/>
    </row>
    <row r="640" spans="2:11">
      <c r="B640" s="1"/>
      <c r="C640" s="2"/>
      <c r="D640" s="2"/>
      <c r="E640" s="2"/>
      <c r="F640" s="2"/>
      <c r="G640" s="2"/>
      <c r="H640" s="2"/>
      <c r="I640" s="2"/>
      <c r="J640" s="2"/>
      <c r="K640" s="2"/>
    </row>
    <row r="641" spans="2:11">
      <c r="B641" s="1"/>
      <c r="C641" s="2"/>
      <c r="D641" s="2"/>
      <c r="E641" s="2"/>
      <c r="F641" s="2"/>
      <c r="G641" s="2"/>
      <c r="H641" s="2"/>
      <c r="I641" s="2"/>
      <c r="J641" s="2"/>
      <c r="K641" s="2"/>
    </row>
    <row r="642" spans="2:11">
      <c r="B642" s="1"/>
      <c r="C642" s="2"/>
      <c r="D642" s="2"/>
      <c r="E642" s="2"/>
      <c r="F642" s="2"/>
      <c r="G642" s="2"/>
      <c r="H642" s="2"/>
      <c r="I642" s="2"/>
      <c r="J642" s="2"/>
      <c r="K642" s="2"/>
    </row>
    <row r="643" spans="2:11">
      <c r="B643" s="1"/>
      <c r="C643" s="2"/>
      <c r="D643" s="2"/>
      <c r="E643" s="2"/>
      <c r="F643" s="2"/>
      <c r="G643" s="2"/>
      <c r="H643" s="2"/>
      <c r="I643" s="2"/>
      <c r="J643" s="2"/>
      <c r="K643" s="2"/>
    </row>
    <row r="644" spans="2:11">
      <c r="B644" s="1"/>
      <c r="C644" s="2"/>
      <c r="D644" s="2"/>
      <c r="E644" s="2"/>
      <c r="F644" s="2"/>
      <c r="G644" s="2"/>
      <c r="H644" s="2"/>
      <c r="I644" s="2"/>
      <c r="J644" s="2"/>
      <c r="K644" s="2"/>
    </row>
    <row r="645" spans="2:11">
      <c r="B645" s="1"/>
      <c r="C645" s="2"/>
      <c r="D645" s="2"/>
      <c r="E645" s="2"/>
      <c r="F645" s="2"/>
      <c r="G645" s="2"/>
      <c r="H645" s="2"/>
      <c r="I645" s="2"/>
      <c r="J645" s="2"/>
      <c r="K645" s="2"/>
    </row>
    <row r="646" spans="2:11" ht="17.399999999999999">
      <c r="B646" s="406" t="s">
        <v>1172</v>
      </c>
      <c r="C646" s="406"/>
      <c r="D646" s="406"/>
      <c r="E646" s="406"/>
      <c r="F646" s="406"/>
      <c r="G646" s="406"/>
      <c r="H646" s="406"/>
      <c r="I646" s="406"/>
      <c r="J646" s="406"/>
      <c r="K646" s="406"/>
    </row>
    <row r="647" spans="2:11">
      <c r="B647" s="43"/>
      <c r="C647" s="2"/>
      <c r="D647" s="2"/>
      <c r="E647" s="2"/>
      <c r="F647" s="2"/>
      <c r="G647" s="2"/>
      <c r="H647" s="2"/>
      <c r="I647" s="2"/>
      <c r="J647" s="2"/>
      <c r="K647" s="2"/>
    </row>
    <row r="648" spans="2:11" ht="15" customHeight="1">
      <c r="B648" s="409" t="s">
        <v>1308</v>
      </c>
      <c r="C648" s="409"/>
      <c r="D648" s="409"/>
      <c r="E648" s="409"/>
      <c r="F648" s="409"/>
      <c r="G648" s="409"/>
      <c r="H648" s="409"/>
      <c r="I648" s="409"/>
      <c r="J648" s="409"/>
      <c r="K648" s="409"/>
    </row>
    <row r="649" spans="2:11">
      <c r="B649" s="19"/>
      <c r="C649" s="16"/>
      <c r="D649" s="16"/>
      <c r="E649" s="16"/>
      <c r="F649" s="16"/>
      <c r="G649" s="16"/>
      <c r="H649" s="16"/>
      <c r="I649" s="2"/>
      <c r="J649" s="2"/>
      <c r="K649" s="2"/>
    </row>
    <row r="650" spans="2:11">
      <c r="B650" s="4"/>
      <c r="C650" s="43"/>
      <c r="D650" s="156"/>
      <c r="E650" s="43" t="s">
        <v>879</v>
      </c>
      <c r="F650" s="156"/>
      <c r="G650" s="43" t="s">
        <v>880</v>
      </c>
      <c r="H650" s="156"/>
      <c r="I650" s="156"/>
      <c r="J650" s="156"/>
      <c r="K650" s="156"/>
    </row>
    <row r="651" spans="2:11">
      <c r="B651" s="43"/>
      <c r="C651" s="43" t="s">
        <v>774</v>
      </c>
      <c r="D651" s="43" t="s">
        <v>848</v>
      </c>
      <c r="E651" s="43" t="s">
        <v>621</v>
      </c>
      <c r="F651" s="43" t="s">
        <v>879</v>
      </c>
      <c r="G651" s="157" t="str">
        <f>'Fund Cover Sheets'!$M$1</f>
        <v>Adopted</v>
      </c>
      <c r="H651" s="43" t="s">
        <v>881</v>
      </c>
      <c r="I651" s="43" t="s">
        <v>882</v>
      </c>
      <c r="J651" s="43" t="s">
        <v>883</v>
      </c>
      <c r="K651" s="43" t="s">
        <v>884</v>
      </c>
    </row>
    <row r="652" spans="2:11" ht="14.4" thickBot="1">
      <c r="B652" s="44"/>
      <c r="C652" s="45" t="s">
        <v>1</v>
      </c>
      <c r="D652" s="45" t="s">
        <v>1</v>
      </c>
      <c r="E652" s="45" t="s">
        <v>590</v>
      </c>
      <c r="F652" s="45" t="s">
        <v>19</v>
      </c>
      <c r="G652" s="45" t="s">
        <v>590</v>
      </c>
      <c r="H652" s="45" t="s">
        <v>19</v>
      </c>
      <c r="I652" s="45" t="s">
        <v>19</v>
      </c>
      <c r="J652" s="45" t="s">
        <v>19</v>
      </c>
      <c r="K652" s="45" t="s">
        <v>19</v>
      </c>
    </row>
    <row r="653" spans="2:11">
      <c r="B653" s="1"/>
      <c r="C653" s="52"/>
      <c r="D653" s="2"/>
      <c r="E653" s="2"/>
      <c r="F653" s="2"/>
      <c r="G653" s="2"/>
      <c r="H653" s="2"/>
      <c r="I653" s="2"/>
      <c r="J653" s="2"/>
      <c r="K653" s="2"/>
    </row>
    <row r="654" spans="2:11">
      <c r="B654" s="82" t="s">
        <v>622</v>
      </c>
      <c r="C654" s="2"/>
      <c r="D654" s="2"/>
      <c r="E654" s="2"/>
      <c r="F654" s="2"/>
      <c r="G654" s="2"/>
      <c r="H654" s="2"/>
      <c r="I654" s="2"/>
      <c r="J654" s="2"/>
      <c r="K654" s="2"/>
    </row>
    <row r="655" spans="2:11" ht="20.100000000000001" customHeight="1">
      <c r="B655" s="137" t="s">
        <v>623</v>
      </c>
      <c r="C655" s="2">
        <f>'Budget Detail FY 2018-25'!L988</f>
        <v>0</v>
      </c>
      <c r="D655" s="2">
        <f>'Budget Detail FY 2018-25'!M988</f>
        <v>0</v>
      </c>
      <c r="E655" s="2">
        <f>'Budget Detail FY 2018-25'!N988</f>
        <v>0</v>
      </c>
      <c r="F655" s="2">
        <f>'Budget Detail FY 2018-25'!O988</f>
        <v>24171</v>
      </c>
      <c r="G655" s="2">
        <f>'Budget Detail FY 2018-25'!P988</f>
        <v>25000</v>
      </c>
      <c r="H655" s="2">
        <f>'Budget Detail FY 2018-25'!Q988</f>
        <v>33000</v>
      </c>
      <c r="I655" s="2">
        <f>'Budget Detail FY 2018-25'!R988</f>
        <v>33000</v>
      </c>
      <c r="J655" s="2">
        <f>'Budget Detail FY 2018-25'!S988</f>
        <v>39000</v>
      </c>
      <c r="K655" s="2">
        <f>'Budget Detail FY 2018-25'!T988</f>
        <v>39560</v>
      </c>
    </row>
    <row r="656" spans="2:11" ht="14.4" thickBot="1">
      <c r="B656" s="81" t="s">
        <v>632</v>
      </c>
      <c r="C656" s="79">
        <f t="shared" ref="C656:K656" si="57">SUM(C655:C655)</f>
        <v>0</v>
      </c>
      <c r="D656" s="79">
        <f t="shared" si="57"/>
        <v>0</v>
      </c>
      <c r="E656" s="79">
        <f t="shared" si="57"/>
        <v>0</v>
      </c>
      <c r="F656" s="79">
        <f t="shared" si="57"/>
        <v>24171</v>
      </c>
      <c r="G656" s="79">
        <f t="shared" si="57"/>
        <v>25000</v>
      </c>
      <c r="H656" s="79">
        <f t="shared" si="57"/>
        <v>33000</v>
      </c>
      <c r="I656" s="79">
        <f t="shared" si="57"/>
        <v>33000</v>
      </c>
      <c r="J656" s="79">
        <f t="shared" si="57"/>
        <v>39000</v>
      </c>
      <c r="K656" s="79">
        <f t="shared" si="57"/>
        <v>39560</v>
      </c>
    </row>
    <row r="657" spans="2:11">
      <c r="B657" s="1"/>
      <c r="C657" s="2"/>
      <c r="D657" s="2"/>
      <c r="E657" s="2"/>
      <c r="F657" s="2"/>
      <c r="G657" s="2"/>
      <c r="H657" s="2"/>
      <c r="I657" s="2"/>
      <c r="J657" s="2"/>
      <c r="K657" s="2"/>
    </row>
    <row r="658" spans="2:11">
      <c r="B658" s="82" t="s">
        <v>445</v>
      </c>
      <c r="C658" s="2"/>
      <c r="D658" s="2"/>
      <c r="E658" s="2"/>
      <c r="F658" s="2"/>
      <c r="G658" s="2"/>
      <c r="H658" s="2"/>
      <c r="I658" s="2"/>
      <c r="J658" s="2"/>
      <c r="K658" s="2"/>
    </row>
    <row r="659" spans="2:11" ht="20.100000000000001" customHeight="1">
      <c r="B659" s="138" t="s">
        <v>635</v>
      </c>
      <c r="C659" s="2">
        <f>'Budget Detail FY 2018-25'!L992+'Budget Detail FY 2018-25'!L993+'Budget Detail FY 2018-25'!L994</f>
        <v>0</v>
      </c>
      <c r="D659" s="2">
        <f>'Budget Detail FY 2018-25'!M992+'Budget Detail FY 2018-25'!M993+'Budget Detail FY 2018-25'!M994</f>
        <v>2736</v>
      </c>
      <c r="E659" s="2">
        <f>'Budget Detail FY 2018-25'!N992+'Budget Detail FY 2018-25'!N993+'Budget Detail FY 2018-25'!N994</f>
        <v>35000</v>
      </c>
      <c r="F659" s="2">
        <f>'Budget Detail FY 2018-25'!O992+'Budget Detail FY 2018-25'!O993+'Budget Detail FY 2018-25'!O994</f>
        <v>90000</v>
      </c>
      <c r="G659" s="2">
        <f>'Budget Detail FY 2018-25'!P992+'Budget Detail FY 2018-25'!P993+'Budget Detail FY 2018-25'!P994</f>
        <v>22500</v>
      </c>
      <c r="H659" s="2">
        <f>'Budget Detail FY 2018-25'!Q992+'Budget Detail FY 2018-25'!Q993+'Budget Detail FY 2018-25'!Q994</f>
        <v>30500</v>
      </c>
      <c r="I659" s="2">
        <f>'Budget Detail FY 2018-25'!R992+'Budget Detail FY 2018-25'!R993+'Budget Detail FY 2018-25'!R994</f>
        <v>13000</v>
      </c>
      <c r="J659" s="2">
        <f>'Budget Detail FY 2018-25'!S992+'Budget Detail FY 2018-25'!S993+'Budget Detail FY 2018-25'!S994</f>
        <v>19000</v>
      </c>
      <c r="K659" s="2">
        <f>'Budget Detail FY 2018-25'!T992+'Budget Detail FY 2018-25'!T993+'Budget Detail FY 2018-25'!T994</f>
        <v>18104</v>
      </c>
    </row>
    <row r="660" spans="2:11" ht="14.4" thickBot="1">
      <c r="B660" s="81" t="s">
        <v>639</v>
      </c>
      <c r="C660" s="79">
        <f t="shared" ref="C660:K660" si="58">SUM(C659:C659)</f>
        <v>0</v>
      </c>
      <c r="D660" s="79">
        <f t="shared" si="58"/>
        <v>2736</v>
      </c>
      <c r="E660" s="79">
        <f t="shared" si="58"/>
        <v>35000</v>
      </c>
      <c r="F660" s="79">
        <f t="shared" si="58"/>
        <v>90000</v>
      </c>
      <c r="G660" s="79">
        <f t="shared" si="58"/>
        <v>22500</v>
      </c>
      <c r="H660" s="79">
        <f t="shared" si="58"/>
        <v>30500</v>
      </c>
      <c r="I660" s="79">
        <f t="shared" si="58"/>
        <v>13000</v>
      </c>
      <c r="J660" s="79">
        <f t="shared" si="58"/>
        <v>19000</v>
      </c>
      <c r="K660" s="79">
        <f t="shared" si="58"/>
        <v>18104</v>
      </c>
    </row>
    <row r="661" spans="2:11">
      <c r="B661" s="82"/>
      <c r="C661" s="2"/>
      <c r="D661" s="2"/>
      <c r="E661" s="2"/>
      <c r="F661" s="2"/>
      <c r="G661" s="2"/>
      <c r="H661" s="2"/>
      <c r="I661" s="2"/>
      <c r="J661" s="2"/>
      <c r="K661" s="2"/>
    </row>
    <row r="662" spans="2:11" ht="20.100000000000001" customHeight="1">
      <c r="B662" s="137" t="s">
        <v>640</v>
      </c>
      <c r="C662" s="2">
        <f t="shared" ref="C662:K662" si="59">+C656-C660</f>
        <v>0</v>
      </c>
      <c r="D662" s="2">
        <f t="shared" si="59"/>
        <v>-2736</v>
      </c>
      <c r="E662" s="2">
        <f t="shared" si="59"/>
        <v>-35000</v>
      </c>
      <c r="F662" s="2">
        <f t="shared" si="59"/>
        <v>-65829</v>
      </c>
      <c r="G662" s="2">
        <f t="shared" si="59"/>
        <v>2500</v>
      </c>
      <c r="H662" s="2">
        <f t="shared" si="59"/>
        <v>2500</v>
      </c>
      <c r="I662" s="2">
        <f t="shared" si="59"/>
        <v>20000</v>
      </c>
      <c r="J662" s="2">
        <f t="shared" si="59"/>
        <v>20000</v>
      </c>
      <c r="K662" s="2">
        <f t="shared" si="59"/>
        <v>21456</v>
      </c>
    </row>
    <row r="663" spans="2:11">
      <c r="B663" s="83"/>
      <c r="C663" s="2"/>
      <c r="D663" s="2"/>
      <c r="E663" s="2"/>
      <c r="F663" s="2"/>
      <c r="G663" s="2"/>
      <c r="H663" s="2"/>
      <c r="I663" s="2"/>
      <c r="J663" s="2"/>
      <c r="K663" s="2"/>
    </row>
    <row r="664" spans="2:11" ht="20.100000000000001" customHeight="1" thickBot="1">
      <c r="B664" s="80" t="s">
        <v>641</v>
      </c>
      <c r="C664" s="48">
        <v>0</v>
      </c>
      <c r="D664" s="48">
        <v>-2736</v>
      </c>
      <c r="E664" s="48">
        <v>-10000</v>
      </c>
      <c r="F664" s="48">
        <f>D664+F662</f>
        <v>-68565</v>
      </c>
      <c r="G664" s="48">
        <f>F664+G662</f>
        <v>-66065</v>
      </c>
      <c r="H664" s="48">
        <f>G664+H662</f>
        <v>-63565</v>
      </c>
      <c r="I664" s="48">
        <f>H664+I662</f>
        <v>-43565</v>
      </c>
      <c r="J664" s="48">
        <f>I664+J662</f>
        <v>-23565</v>
      </c>
      <c r="K664" s="48">
        <f>J664+K662</f>
        <v>-2109</v>
      </c>
    </row>
    <row r="665" spans="2:11" ht="14.4" thickTop="1">
      <c r="B665" s="4"/>
      <c r="C665" s="2"/>
      <c r="D665" s="2"/>
      <c r="E665" s="2"/>
      <c r="F665" s="2"/>
      <c r="G665" s="2"/>
      <c r="H665" s="2"/>
      <c r="I665" s="2"/>
      <c r="J665" s="2"/>
      <c r="K665" s="2"/>
    </row>
    <row r="666" spans="2:11">
      <c r="B666" s="4"/>
      <c r="C666" s="2"/>
      <c r="D666" s="2"/>
      <c r="E666" s="2"/>
      <c r="F666" s="2"/>
      <c r="G666" s="2"/>
      <c r="H666" s="2"/>
      <c r="I666" s="2"/>
      <c r="J666" s="2"/>
      <c r="K666" s="2"/>
    </row>
    <row r="667" spans="2:11">
      <c r="B667" s="4"/>
      <c r="C667" s="2"/>
      <c r="D667" s="2"/>
      <c r="E667" s="2"/>
      <c r="F667" s="2"/>
      <c r="G667" s="2"/>
      <c r="H667" s="2"/>
      <c r="I667" s="2"/>
      <c r="J667" s="2"/>
      <c r="K667" s="2"/>
    </row>
    <row r="668" spans="2:11">
      <c r="B668" s="1"/>
      <c r="C668" s="2"/>
      <c r="D668" s="2"/>
      <c r="E668" s="2"/>
      <c r="F668" s="2"/>
      <c r="G668" s="2"/>
      <c r="H668" s="2"/>
      <c r="I668" s="2"/>
      <c r="J668" s="2"/>
      <c r="K668" s="2"/>
    </row>
    <row r="669" spans="2:11">
      <c r="B669" s="1"/>
      <c r="C669" s="2"/>
      <c r="D669" s="2"/>
      <c r="E669" s="2"/>
      <c r="F669" s="2"/>
      <c r="G669" s="2"/>
      <c r="H669" s="2"/>
      <c r="I669" s="2"/>
      <c r="J669" s="2"/>
      <c r="K669" s="2"/>
    </row>
    <row r="670" spans="2:11">
      <c r="B670" s="1"/>
      <c r="C670" s="2"/>
      <c r="D670" s="2"/>
      <c r="E670" s="2"/>
      <c r="F670" s="2"/>
      <c r="G670" s="2"/>
      <c r="H670" s="2"/>
      <c r="I670" s="2"/>
      <c r="J670" s="2"/>
      <c r="K670" s="2"/>
    </row>
    <row r="671" spans="2:11">
      <c r="B671" s="1"/>
      <c r="C671" s="2"/>
      <c r="D671" s="2"/>
      <c r="E671" s="2"/>
      <c r="F671" s="2"/>
      <c r="G671" s="2"/>
      <c r="H671" s="2"/>
      <c r="I671" s="2"/>
      <c r="J671" s="2"/>
      <c r="K671" s="2"/>
    </row>
    <row r="672" spans="2:11">
      <c r="B672" s="1"/>
      <c r="C672" s="2"/>
      <c r="D672" s="2"/>
      <c r="E672" s="2"/>
      <c r="F672" s="2"/>
      <c r="G672" s="2"/>
      <c r="H672" s="2"/>
      <c r="I672" s="2"/>
      <c r="J672" s="2"/>
      <c r="K672" s="2"/>
    </row>
    <row r="673" spans="1:11">
      <c r="B673" s="1"/>
      <c r="C673" s="2"/>
      <c r="D673" s="2"/>
      <c r="E673" s="2"/>
      <c r="F673" s="2"/>
      <c r="G673" s="2"/>
      <c r="H673" s="2"/>
      <c r="I673" s="2"/>
      <c r="J673" s="2"/>
      <c r="K673" s="2"/>
    </row>
    <row r="674" spans="1:11">
      <c r="B674" s="1"/>
      <c r="C674" s="2"/>
      <c r="D674" s="2"/>
      <c r="E674" s="2"/>
      <c r="F674" s="2"/>
      <c r="G674" s="2"/>
      <c r="H674" s="2"/>
      <c r="I674" s="2"/>
      <c r="J674" s="2"/>
      <c r="K674" s="2"/>
    </row>
    <row r="675" spans="1:11">
      <c r="B675" s="1"/>
      <c r="C675" s="2"/>
      <c r="D675" s="2"/>
      <c r="E675" s="2"/>
      <c r="F675" s="2"/>
      <c r="G675" s="2"/>
      <c r="H675" s="2"/>
      <c r="I675" s="2"/>
      <c r="J675" s="2"/>
      <c r="K675" s="2"/>
    </row>
    <row r="676" spans="1:11">
      <c r="B676" s="1"/>
      <c r="C676" s="2"/>
      <c r="D676" s="2"/>
      <c r="E676" s="2"/>
      <c r="F676" s="2"/>
      <c r="G676" s="2"/>
      <c r="H676" s="2"/>
      <c r="I676" s="2"/>
      <c r="J676" s="2"/>
      <c r="K676" s="2"/>
    </row>
    <row r="677" spans="1:11">
      <c r="B677" s="1"/>
      <c r="C677" s="2"/>
      <c r="D677" s="2"/>
      <c r="E677" s="2"/>
      <c r="F677" s="2"/>
      <c r="G677" s="2"/>
      <c r="H677" s="2"/>
      <c r="I677" s="2"/>
      <c r="J677" s="2"/>
      <c r="K677" s="2"/>
    </row>
    <row r="678" spans="1:11">
      <c r="B678" s="1"/>
      <c r="C678" s="2"/>
      <c r="D678" s="2"/>
      <c r="E678" s="2"/>
      <c r="F678" s="2"/>
      <c r="G678" s="2"/>
      <c r="H678" s="2"/>
      <c r="I678" s="2"/>
      <c r="J678" s="2"/>
      <c r="K678" s="2"/>
    </row>
    <row r="679" spans="1:11">
      <c r="B679" s="1"/>
      <c r="C679" s="2"/>
      <c r="D679" s="2"/>
      <c r="E679" s="2"/>
      <c r="F679" s="2"/>
      <c r="G679" s="2"/>
      <c r="H679" s="2"/>
      <c r="I679" s="2"/>
      <c r="J679" s="2"/>
      <c r="K679" s="2"/>
    </row>
    <row r="680" spans="1:11" ht="17.399999999999999">
      <c r="A680" s="1"/>
      <c r="B680" s="406" t="s">
        <v>874</v>
      </c>
      <c r="C680" s="406"/>
      <c r="D680" s="406"/>
      <c r="E680" s="406"/>
      <c r="F680" s="406"/>
      <c r="G680" s="406"/>
      <c r="H680" s="406"/>
      <c r="I680" s="406"/>
      <c r="J680" s="406"/>
      <c r="K680" s="406"/>
    </row>
    <row r="681" spans="1:11" ht="7.5" customHeight="1">
      <c r="A681" s="1"/>
      <c r="B681" s="43"/>
      <c r="C681" s="2"/>
      <c r="D681" s="2"/>
      <c r="E681" s="2"/>
      <c r="F681" s="2"/>
      <c r="G681" s="2"/>
      <c r="H681" s="2"/>
      <c r="I681" s="2"/>
      <c r="J681" s="2"/>
      <c r="K681" s="2"/>
    </row>
    <row r="682" spans="1:11" ht="15" customHeight="1">
      <c r="A682" s="1"/>
      <c r="B682" s="408" t="s">
        <v>1161</v>
      </c>
      <c r="C682" s="408"/>
      <c r="D682" s="408"/>
      <c r="E682" s="408"/>
      <c r="F682" s="408"/>
      <c r="G682" s="408"/>
      <c r="H682" s="408"/>
      <c r="I682" s="408"/>
      <c r="J682" s="408"/>
      <c r="K682" s="408"/>
    </row>
    <row r="683" spans="1:11">
      <c r="A683" s="1"/>
      <c r="B683" s="408"/>
      <c r="C683" s="408"/>
      <c r="D683" s="408"/>
      <c r="E683" s="408"/>
      <c r="F683" s="408"/>
      <c r="G683" s="408"/>
      <c r="H683" s="408"/>
      <c r="I683" s="408"/>
      <c r="J683" s="408"/>
      <c r="K683" s="408"/>
    </row>
    <row r="684" spans="1:11">
      <c r="A684" s="1"/>
      <c r="B684" s="408"/>
      <c r="C684" s="408"/>
      <c r="D684" s="408"/>
      <c r="E684" s="408"/>
      <c r="F684" s="408"/>
      <c r="G684" s="408"/>
      <c r="H684" s="408"/>
      <c r="I684" s="408"/>
      <c r="J684" s="408"/>
      <c r="K684" s="408"/>
    </row>
    <row r="685" spans="1:11">
      <c r="A685" s="1"/>
      <c r="B685" s="408"/>
      <c r="C685" s="408"/>
      <c r="D685" s="408"/>
      <c r="E685" s="408"/>
      <c r="F685" s="408"/>
      <c r="G685" s="408"/>
      <c r="H685" s="408"/>
      <c r="I685" s="408"/>
      <c r="J685" s="408"/>
      <c r="K685" s="408"/>
    </row>
    <row r="686" spans="1:11">
      <c r="A686" s="1"/>
      <c r="B686" s="4"/>
      <c r="C686" s="43"/>
      <c r="D686" s="156"/>
      <c r="E686" s="43" t="s">
        <v>879</v>
      </c>
      <c r="F686" s="156"/>
      <c r="G686" s="43" t="s">
        <v>880</v>
      </c>
      <c r="H686" s="156"/>
      <c r="I686" s="156"/>
      <c r="J686" s="156"/>
      <c r="K686" s="156"/>
    </row>
    <row r="687" spans="1:11">
      <c r="A687" s="1"/>
      <c r="B687" s="43"/>
      <c r="C687" s="43" t="s">
        <v>774</v>
      </c>
      <c r="D687" s="43" t="s">
        <v>848</v>
      </c>
      <c r="E687" s="43" t="s">
        <v>621</v>
      </c>
      <c r="F687" s="43" t="s">
        <v>879</v>
      </c>
      <c r="G687" s="157" t="str">
        <f>'Fund Cover Sheets'!$M$1</f>
        <v>Adopted</v>
      </c>
      <c r="H687" s="43" t="s">
        <v>881</v>
      </c>
      <c r="I687" s="43" t="s">
        <v>882</v>
      </c>
      <c r="J687" s="43" t="s">
        <v>883</v>
      </c>
      <c r="K687" s="43" t="s">
        <v>884</v>
      </c>
    </row>
    <row r="688" spans="1:11" ht="14.4" thickBot="1">
      <c r="A688" s="1"/>
      <c r="B688" s="44"/>
      <c r="C688" s="45" t="s">
        <v>1</v>
      </c>
      <c r="D688" s="45" t="s">
        <v>1</v>
      </c>
      <c r="E688" s="45" t="s">
        <v>590</v>
      </c>
      <c r="F688" s="45" t="s">
        <v>19</v>
      </c>
      <c r="G688" s="45" t="s">
        <v>590</v>
      </c>
      <c r="H688" s="45" t="s">
        <v>19</v>
      </c>
      <c r="I688" s="45" t="s">
        <v>19</v>
      </c>
      <c r="J688" s="45" t="s">
        <v>19</v>
      </c>
      <c r="K688" s="45" t="s">
        <v>19</v>
      </c>
    </row>
    <row r="689" spans="1:13">
      <c r="A689" s="1"/>
      <c r="B689" s="1"/>
      <c r="C689" s="52"/>
      <c r="D689" s="2"/>
      <c r="E689" s="2"/>
      <c r="F689" s="2"/>
      <c r="G689" s="2"/>
      <c r="H689" s="2"/>
      <c r="I689" s="2"/>
      <c r="J689" s="2"/>
      <c r="K689" s="2"/>
    </row>
    <row r="690" spans="1:13">
      <c r="A690" s="1"/>
      <c r="B690" s="82" t="s">
        <v>622</v>
      </c>
      <c r="C690" s="2"/>
      <c r="D690" s="2"/>
      <c r="E690" s="2"/>
      <c r="F690" s="2"/>
      <c r="G690" s="2"/>
      <c r="H690" s="2"/>
      <c r="I690" s="2"/>
      <c r="J690" s="2"/>
      <c r="K690" s="2"/>
    </row>
    <row r="691" spans="1:13" ht="20.100000000000001" customHeight="1">
      <c r="A691" s="1"/>
      <c r="B691" s="137" t="s">
        <v>623</v>
      </c>
      <c r="C691" s="2">
        <f t="shared" ref="C691:K691" si="60">C11+C57+C92+C582+C617+C655</f>
        <v>11260019</v>
      </c>
      <c r="D691" s="2">
        <f t="shared" si="60"/>
        <v>11538752</v>
      </c>
      <c r="E691" s="2">
        <f t="shared" si="60"/>
        <v>11732554</v>
      </c>
      <c r="F691" s="2">
        <f t="shared" si="60"/>
        <v>11760245</v>
      </c>
      <c r="G691" s="2">
        <f t="shared" si="60"/>
        <v>11932190</v>
      </c>
      <c r="H691" s="2">
        <f t="shared" si="60"/>
        <v>12275582</v>
      </c>
      <c r="I691" s="2">
        <f t="shared" si="60"/>
        <v>12554959</v>
      </c>
      <c r="J691" s="2">
        <f t="shared" si="60"/>
        <v>12771670</v>
      </c>
      <c r="K691" s="2">
        <f t="shared" si="60"/>
        <v>12986006</v>
      </c>
      <c r="M691" s="137"/>
    </row>
    <row r="692" spans="1:13" ht="20.100000000000001" customHeight="1">
      <c r="A692" s="1"/>
      <c r="B692" s="137" t="s">
        <v>624</v>
      </c>
      <c r="C692" s="2">
        <f t="shared" ref="C692:K692" si="61">C12+C126+C165+C410</f>
        <v>2997973</v>
      </c>
      <c r="D692" s="2">
        <f t="shared" si="61"/>
        <v>3991216</v>
      </c>
      <c r="E692" s="2">
        <f t="shared" si="61"/>
        <v>3228316</v>
      </c>
      <c r="F692" s="2">
        <f t="shared" si="61"/>
        <v>3565432</v>
      </c>
      <c r="G692" s="2">
        <f t="shared" si="61"/>
        <v>3579832</v>
      </c>
      <c r="H692" s="2">
        <f t="shared" si="61"/>
        <v>3905485</v>
      </c>
      <c r="I692" s="2">
        <f t="shared" si="61"/>
        <v>3990357</v>
      </c>
      <c r="J692" s="2">
        <f t="shared" si="61"/>
        <v>4075388</v>
      </c>
      <c r="K692" s="2">
        <f t="shared" si="61"/>
        <v>4163322</v>
      </c>
      <c r="M692" s="137"/>
    </row>
    <row r="693" spans="1:13" ht="20.100000000000001" customHeight="1">
      <c r="A693" s="1"/>
      <c r="B693" s="138" t="s">
        <v>625</v>
      </c>
      <c r="C693" s="2">
        <f>C13+C166+C281+C316+C362+C411+C212-'Budget Detail FY 2018-25'!L476-'Budget Detail FY 2018-25'!L428</f>
        <v>1307703</v>
      </c>
      <c r="D693" s="2">
        <f>D13+D166+D281+D316+D362+D411+D212-'Budget Detail FY 2018-25'!M476-'Budget Detail FY 2018-25'!M428</f>
        <v>1140935</v>
      </c>
      <c r="E693" s="2">
        <f>E13+E166+E281+E316+E362+E411+E212-'Budget Detail FY 2018-25'!N476-'Budget Detail FY 2018-25'!N428</f>
        <v>674826</v>
      </c>
      <c r="F693" s="2">
        <f>F13+F166+F281+F316+F362+F411+F212-'Budget Detail FY 2018-25'!O476-'Budget Detail FY 2018-25'!O428</f>
        <v>1015111</v>
      </c>
      <c r="G693" s="2">
        <f>G13+G166+G281+G316+G362+G411+G212-'Budget Detail FY 2018-25'!P476-'Budget Detail FY 2018-25'!P428</f>
        <v>728000</v>
      </c>
      <c r="H693" s="2">
        <f>H13+H166+H281+H316+H362+H411+H212-'Budget Detail FY 2018-25'!Q476-'Budget Detail FY 2018-25'!Q428</f>
        <v>678000</v>
      </c>
      <c r="I693" s="2">
        <f>I13+I166+I281+I316+I362+I411+I212-'Budget Detail FY 2018-25'!R476-'Budget Detail FY 2018-25'!R428</f>
        <v>678000</v>
      </c>
      <c r="J693" s="2">
        <f>J13+J166+J281+J316+J362+J411+J212-'Budget Detail FY 2018-25'!S476-'Budget Detail FY 2018-25'!S428</f>
        <v>670000</v>
      </c>
      <c r="K693" s="2">
        <f>K13+K166+K281+K316+K362+K411+K212-'Budget Detail FY 2018-25'!T476-'Budget Detail FY 2018-25'!T428</f>
        <v>670000</v>
      </c>
      <c r="M693" s="138"/>
    </row>
    <row r="694" spans="1:13" ht="20.100000000000001" customHeight="1">
      <c r="A694" s="1"/>
      <c r="B694" s="138" t="s">
        <v>626</v>
      </c>
      <c r="C694" s="2">
        <f>C14+'Budget Detail FY 2018-25'!L429+'Budget Detail FY 2018-25'!L430</f>
        <v>132347</v>
      </c>
      <c r="D694" s="2">
        <f>D14+'Budget Detail FY 2018-25'!M429+'Budget Detail FY 2018-25'!M430</f>
        <v>109366</v>
      </c>
      <c r="E694" s="2">
        <f>E14+'Budget Detail FY 2018-25'!N429+'Budget Detail FY 2018-25'!N430</f>
        <v>134050</v>
      </c>
      <c r="F694" s="2">
        <f>F14+'Budget Detail FY 2018-25'!O429+'Budget Detail FY 2018-25'!O430</f>
        <v>88575</v>
      </c>
      <c r="G694" s="2">
        <f>G14+'Budget Detail FY 2018-25'!P429+'Budget Detail FY 2018-25'!P430</f>
        <v>121800</v>
      </c>
      <c r="H694" s="2">
        <f>H14+'Budget Detail FY 2018-25'!Q429+'Budget Detail FY 2018-25'!Q430</f>
        <v>121800</v>
      </c>
      <c r="I694" s="2">
        <f>I14+'Budget Detail FY 2018-25'!R429+'Budget Detail FY 2018-25'!R430</f>
        <v>121800</v>
      </c>
      <c r="J694" s="2">
        <f>J14+'Budget Detail FY 2018-25'!S429+'Budget Detail FY 2018-25'!S430</f>
        <v>121800</v>
      </c>
      <c r="K694" s="2">
        <f>K14+'Budget Detail FY 2018-25'!T429+'Budget Detail FY 2018-25'!T430</f>
        <v>121800</v>
      </c>
      <c r="M694" s="138"/>
    </row>
    <row r="695" spans="1:13" ht="20.100000000000001" customHeight="1">
      <c r="A695" s="1"/>
      <c r="B695" s="138" t="s">
        <v>627</v>
      </c>
      <c r="C695" s="2">
        <f>C15+C167+C317+C363+'Budget Detail FY 2018-25'!L431+'Budget Detail FY 2018-25'!L433+'Budget Detail FY 2018-25'!L434</f>
        <v>8456964</v>
      </c>
      <c r="D695" s="2">
        <f>D15+D167+D317+D363+'Budget Detail FY 2018-25'!M431+'Budget Detail FY 2018-25'!M433+'Budget Detail FY 2018-25'!M434</f>
        <v>8494295</v>
      </c>
      <c r="E695" s="2">
        <f>E15+E167+E317+E363+'Budget Detail FY 2018-25'!N431+'Budget Detail FY 2018-25'!N433+'Budget Detail FY 2018-25'!N434</f>
        <v>8357543</v>
      </c>
      <c r="F695" s="2">
        <f>F15+F167+F317+F363+'Budget Detail FY 2018-25'!O431+'Budget Detail FY 2018-25'!O433+'Budget Detail FY 2018-25'!O434</f>
        <v>8416436</v>
      </c>
      <c r="G695" s="2">
        <f>G15+G167+G317+G363+'Budget Detail FY 2018-25'!P431+'Budget Detail FY 2018-25'!P433+'Budget Detail FY 2018-25'!P434</f>
        <v>8656341</v>
      </c>
      <c r="H695" s="2">
        <f>H15+H167+H317+H363+'Budget Detail FY 2018-25'!Q431+'Budget Detail FY 2018-25'!Q433+'Budget Detail FY 2018-25'!Q434</f>
        <v>8937159</v>
      </c>
      <c r="I695" s="2">
        <f>I15+I167+I317+I363+'Budget Detail FY 2018-25'!R431+'Budget Detail FY 2018-25'!R433+'Budget Detail FY 2018-25'!R434</f>
        <v>9280505</v>
      </c>
      <c r="J695" s="2">
        <f>J15+J167+J317+J363+'Budget Detail FY 2018-25'!S431+'Budget Detail FY 2018-25'!S433+'Budget Detail FY 2018-25'!S434</f>
        <v>9476752</v>
      </c>
      <c r="K695" s="2">
        <f>K15+K167+K317+K363+'Budget Detail FY 2018-25'!T431+'Budget Detail FY 2018-25'!T433+'Budget Detail FY 2018-25'!T434</f>
        <v>9763400</v>
      </c>
      <c r="M695" s="138"/>
    </row>
    <row r="696" spans="1:13" ht="20.100000000000001" customHeight="1">
      <c r="A696" s="1"/>
      <c r="B696" s="138" t="s">
        <v>628</v>
      </c>
      <c r="C696" s="2">
        <f t="shared" ref="C696:K696" si="62">C16+C127+C168+C318+C364</f>
        <v>114527</v>
      </c>
      <c r="D696" s="2">
        <f t="shared" si="62"/>
        <v>168623</v>
      </c>
      <c r="E696" s="2">
        <f t="shared" si="62"/>
        <v>128320</v>
      </c>
      <c r="F696" s="2">
        <f t="shared" si="62"/>
        <v>304705</v>
      </c>
      <c r="G696" s="2">
        <f t="shared" si="62"/>
        <v>125269</v>
      </c>
      <c r="H696" s="2">
        <f t="shared" si="62"/>
        <v>106739</v>
      </c>
      <c r="I696" s="2">
        <f t="shared" si="62"/>
        <v>107616</v>
      </c>
      <c r="J696" s="2">
        <f t="shared" si="62"/>
        <v>115658</v>
      </c>
      <c r="K696" s="2">
        <f t="shared" si="62"/>
        <v>120247</v>
      </c>
      <c r="M696" s="138"/>
    </row>
    <row r="697" spans="1:13" ht="20.100000000000001" customHeight="1">
      <c r="A697" s="1"/>
      <c r="B697" s="138" t="s">
        <v>629</v>
      </c>
      <c r="C697" s="2">
        <f t="shared" ref="C697:K697" si="63">C17+C169+C319+C365+C412+C128</f>
        <v>465490</v>
      </c>
      <c r="D697" s="2">
        <f t="shared" si="63"/>
        <v>1256642</v>
      </c>
      <c r="E697" s="2">
        <f t="shared" si="63"/>
        <v>3088849</v>
      </c>
      <c r="F697" s="2">
        <f t="shared" si="63"/>
        <v>437799</v>
      </c>
      <c r="G697" s="2">
        <f t="shared" si="63"/>
        <v>239572</v>
      </c>
      <c r="H697" s="2">
        <f t="shared" si="63"/>
        <v>3016928</v>
      </c>
      <c r="I697" s="2">
        <f t="shared" si="63"/>
        <v>52000</v>
      </c>
      <c r="J697" s="2">
        <f t="shared" si="63"/>
        <v>52000</v>
      </c>
      <c r="K697" s="2">
        <f t="shared" si="63"/>
        <v>223600</v>
      </c>
      <c r="M697" s="138"/>
    </row>
    <row r="698" spans="1:13" ht="20.100000000000001" customHeight="1">
      <c r="A698" s="1"/>
      <c r="B698" s="138" t="s">
        <v>658</v>
      </c>
      <c r="C698" s="2">
        <f t="shared" ref="C698:K698" si="64">C413</f>
        <v>125491</v>
      </c>
      <c r="D698" s="2">
        <f t="shared" si="64"/>
        <v>161691</v>
      </c>
      <c r="E698" s="2">
        <f t="shared" si="64"/>
        <v>58435</v>
      </c>
      <c r="F698" s="2">
        <f t="shared" si="64"/>
        <v>38876</v>
      </c>
      <c r="G698" s="2">
        <f t="shared" si="64"/>
        <v>33858</v>
      </c>
      <c r="H698" s="2">
        <f t="shared" si="64"/>
        <v>25760</v>
      </c>
      <c r="I698" s="2">
        <f t="shared" si="64"/>
        <v>24354</v>
      </c>
      <c r="J698" s="2">
        <f t="shared" si="64"/>
        <v>5454</v>
      </c>
      <c r="K698" s="2">
        <f t="shared" si="64"/>
        <v>5454</v>
      </c>
      <c r="M698" s="138"/>
    </row>
    <row r="699" spans="1:13" ht="20.100000000000001" customHeight="1">
      <c r="A699" s="1"/>
      <c r="B699" s="138" t="s">
        <v>630</v>
      </c>
      <c r="C699" s="2">
        <f>C18+C320+'Budget Detail FY 2018-25'!L440+'Budget Detail FY 2018-25'!L441+C618+C170+C414</f>
        <v>82439</v>
      </c>
      <c r="D699" s="2">
        <f>D18+D320+'Budget Detail FY 2018-25'!M440+'Budget Detail FY 2018-25'!M441+D618+D170+D414</f>
        <v>92564</v>
      </c>
      <c r="E699" s="2">
        <f>E18+E320+'Budget Detail FY 2018-25'!N440+'Budget Detail FY 2018-25'!N441+E618+E170+E414</f>
        <v>119999</v>
      </c>
      <c r="F699" s="2">
        <f>F18+F320+'Budget Detail FY 2018-25'!O440+'Budget Detail FY 2018-25'!O441+F618+F170+F414</f>
        <v>119081</v>
      </c>
      <c r="G699" s="2">
        <f>G18+G320+'Budget Detail FY 2018-25'!P440+'Budget Detail FY 2018-25'!P441+G618+G170+G414</f>
        <v>123260</v>
      </c>
      <c r="H699" s="2">
        <f>H18+H320+'Budget Detail FY 2018-25'!Q440+'Budget Detail FY 2018-25'!Q441+H618+H170+H414</f>
        <v>124000</v>
      </c>
      <c r="I699" s="2">
        <f>I18+I320+'Budget Detail FY 2018-25'!R440+'Budget Detail FY 2018-25'!R441+I618+I170+I414</f>
        <v>125457</v>
      </c>
      <c r="J699" s="2">
        <f>J18+J320+'Budget Detail FY 2018-25'!S440+'Budget Detail FY 2018-25'!S441+J618+J170+J414</f>
        <v>127129</v>
      </c>
      <c r="K699" s="2">
        <f>K18+K320+'Budget Detail FY 2018-25'!T440+'Budget Detail FY 2018-25'!T441+K618+K170+K414</f>
        <v>128845</v>
      </c>
      <c r="M699" s="138"/>
    </row>
    <row r="700" spans="1:13" ht="20.100000000000001" customHeight="1">
      <c r="A700" s="1"/>
      <c r="B700" s="138" t="s">
        <v>631</v>
      </c>
      <c r="C700" s="2">
        <f>C19+C171+C282+C321+C366+'Budget Detail FY 2018-25'!L445+'Budget Detail FY 2018-25'!L446+C129+C415+C619+'Budget Detail FY 2018-25'!L472+'Budget Detail FY 2018-25'!L444</f>
        <v>3499458</v>
      </c>
      <c r="D700" s="2">
        <f>D19+D171+D282+D321+D366+'Budget Detail FY 2018-25'!M445+'Budget Detail FY 2018-25'!M446+D129+D415+D619+'Budget Detail FY 2018-25'!M472+'Budget Detail FY 2018-25'!M444</f>
        <v>1920781</v>
      </c>
      <c r="E700" s="2">
        <f>E19+E171+E282+E321+E366+'Budget Detail FY 2018-25'!N445+'Budget Detail FY 2018-25'!N446+E129+E415+E619+'Budget Detail FY 2018-25'!N472+'Budget Detail FY 2018-25'!N444</f>
        <v>1370370</v>
      </c>
      <c r="F700" s="2">
        <f>F19+F171+F282+F321+F366+'Budget Detail FY 2018-25'!O445+'Budget Detail FY 2018-25'!O446+F129+F415+F619+'Budget Detail FY 2018-25'!O472+'Budget Detail FY 2018-25'!O444</f>
        <v>1876254</v>
      </c>
      <c r="G700" s="2">
        <f>G19+G171+G282+G321+G366+'Budget Detail FY 2018-25'!P445+'Budget Detail FY 2018-25'!P446+G129+G415+G619+'Budget Detail FY 2018-25'!P472+'Budget Detail FY 2018-25'!P444</f>
        <v>963989</v>
      </c>
      <c r="H700" s="2">
        <f>H19+H171+H282+H321+H366+'Budget Detail FY 2018-25'!Q445+'Budget Detail FY 2018-25'!Q446+H129+H415+H619+'Budget Detail FY 2018-25'!Q472+'Budget Detail FY 2018-25'!Q444</f>
        <v>1308793</v>
      </c>
      <c r="I700" s="2">
        <f>I19+I171+I282+I321+I366+'Budget Detail FY 2018-25'!R445+'Budget Detail FY 2018-25'!R446+I129+I415+I619+'Budget Detail FY 2018-25'!R472+'Budget Detail FY 2018-25'!R444</f>
        <v>1629413</v>
      </c>
      <c r="J700" s="2">
        <f>J19+J171+J282+J321+J366+'Budget Detail FY 2018-25'!S445+'Budget Detail FY 2018-25'!S446+J129+J415+J619+'Budget Detail FY 2018-25'!S472+'Budget Detail FY 2018-25'!S444</f>
        <v>1448358</v>
      </c>
      <c r="K700" s="2">
        <f>K19+K171+K282+K321+K366+'Budget Detail FY 2018-25'!T445+'Budget Detail FY 2018-25'!T446+K129+K415+K619+'Budget Detail FY 2018-25'!T472+'Budget Detail FY 2018-25'!T444</f>
        <v>1523765</v>
      </c>
      <c r="M700" s="138"/>
    </row>
    <row r="701" spans="1:13" ht="20.100000000000001" customHeight="1" thickBot="1">
      <c r="A701" s="1"/>
      <c r="B701" s="81" t="s">
        <v>632</v>
      </c>
      <c r="C701" s="79">
        <f t="shared" ref="C701:K701" si="65">SUM(C691:C700)</f>
        <v>28442411</v>
      </c>
      <c r="D701" s="79">
        <f t="shared" si="65"/>
        <v>28874865</v>
      </c>
      <c r="E701" s="79">
        <f t="shared" si="65"/>
        <v>28893262</v>
      </c>
      <c r="F701" s="79">
        <f t="shared" si="65"/>
        <v>27622514</v>
      </c>
      <c r="G701" s="79">
        <f t="shared" si="65"/>
        <v>26504111</v>
      </c>
      <c r="H701" s="79">
        <f t="shared" si="65"/>
        <v>30500246</v>
      </c>
      <c r="I701" s="79">
        <f t="shared" si="65"/>
        <v>28564461</v>
      </c>
      <c r="J701" s="79">
        <f t="shared" si="65"/>
        <v>28864209</v>
      </c>
      <c r="K701" s="79">
        <f t="shared" si="65"/>
        <v>29706439</v>
      </c>
    </row>
    <row r="702" spans="1:13" ht="7.5" customHeight="1">
      <c r="A702" s="1"/>
      <c r="B702" s="1"/>
      <c r="C702" s="2"/>
      <c r="D702" s="2"/>
      <c r="E702" s="2"/>
      <c r="F702" s="2"/>
      <c r="G702" s="2"/>
      <c r="H702" s="2"/>
      <c r="I702" s="2"/>
      <c r="J702" s="2"/>
      <c r="K702" s="2"/>
    </row>
    <row r="703" spans="1:13">
      <c r="A703" s="1"/>
      <c r="B703" s="82" t="s">
        <v>445</v>
      </c>
      <c r="C703" s="2"/>
      <c r="D703" s="2"/>
      <c r="E703" s="2"/>
      <c r="F703" s="2"/>
      <c r="G703" s="2"/>
      <c r="H703" s="2"/>
      <c r="I703" s="2"/>
      <c r="J703" s="2"/>
      <c r="K703" s="2"/>
    </row>
    <row r="704" spans="1:13" ht="20.100000000000001" customHeight="1">
      <c r="A704" s="1"/>
      <c r="B704" s="138" t="s">
        <v>633</v>
      </c>
      <c r="C704" s="2">
        <f t="shared" ref="C704:K704" si="66">C22+C325+C370</f>
        <v>5159152</v>
      </c>
      <c r="D704" s="2">
        <f t="shared" si="66"/>
        <v>5311741</v>
      </c>
      <c r="E704" s="2">
        <f t="shared" si="66"/>
        <v>5997636</v>
      </c>
      <c r="F704" s="2">
        <f t="shared" si="66"/>
        <v>5879643</v>
      </c>
      <c r="G704" s="2">
        <f t="shared" si="66"/>
        <v>6222740</v>
      </c>
      <c r="H704" s="2">
        <f t="shared" si="66"/>
        <v>6507792</v>
      </c>
      <c r="I704" s="2">
        <f t="shared" si="66"/>
        <v>6692436</v>
      </c>
      <c r="J704" s="2">
        <f t="shared" si="66"/>
        <v>6912920</v>
      </c>
      <c r="K704" s="2">
        <f t="shared" si="66"/>
        <v>7108808</v>
      </c>
      <c r="M704" s="138"/>
    </row>
    <row r="705" spans="1:13" ht="20.100000000000001" customHeight="1">
      <c r="A705" s="1"/>
      <c r="B705" s="138" t="s">
        <v>634</v>
      </c>
      <c r="C705" s="2">
        <f t="shared" ref="C705:K705" si="67">C23+C326+C371</f>
        <v>3263393</v>
      </c>
      <c r="D705" s="2">
        <f t="shared" si="67"/>
        <v>3199853</v>
      </c>
      <c r="E705" s="2">
        <f t="shared" si="67"/>
        <v>3700741</v>
      </c>
      <c r="F705" s="2">
        <f t="shared" si="67"/>
        <v>3491166</v>
      </c>
      <c r="G705" s="2">
        <f t="shared" si="67"/>
        <v>3774365</v>
      </c>
      <c r="H705" s="2">
        <f t="shared" si="67"/>
        <v>4009342</v>
      </c>
      <c r="I705" s="2">
        <f t="shared" si="67"/>
        <v>4207893</v>
      </c>
      <c r="J705" s="2">
        <f t="shared" si="67"/>
        <v>4421812</v>
      </c>
      <c r="K705" s="2">
        <f t="shared" si="67"/>
        <v>4640295</v>
      </c>
      <c r="M705" s="138"/>
    </row>
    <row r="706" spans="1:13" ht="20.100000000000001" customHeight="1">
      <c r="A706" s="1"/>
      <c r="B706" s="138" t="s">
        <v>635</v>
      </c>
      <c r="C706" s="2">
        <f t="shared" ref="C706:K706" si="68">C24+C61+C96+C133+C175+C222+C232+C286+C327+C372+C419+C586+C623+C659</f>
        <v>6496468</v>
      </c>
      <c r="D706" s="2">
        <f t="shared" si="68"/>
        <v>6334059</v>
      </c>
      <c r="E706" s="2">
        <f t="shared" si="68"/>
        <v>7561896</v>
      </c>
      <c r="F706" s="2">
        <f t="shared" si="68"/>
        <v>7290379</v>
      </c>
      <c r="G706" s="2">
        <f t="shared" si="68"/>
        <v>7364719</v>
      </c>
      <c r="H706" s="2">
        <f t="shared" si="68"/>
        <v>7067859</v>
      </c>
      <c r="I706" s="2">
        <f t="shared" si="68"/>
        <v>7034860</v>
      </c>
      <c r="J706" s="2">
        <f t="shared" si="68"/>
        <v>7039223</v>
      </c>
      <c r="K706" s="2">
        <f t="shared" si="68"/>
        <v>7138403</v>
      </c>
      <c r="M706" s="138"/>
    </row>
    <row r="707" spans="1:13" ht="20.100000000000001" customHeight="1">
      <c r="A707" s="1"/>
      <c r="B707" s="138" t="s">
        <v>636</v>
      </c>
      <c r="C707" s="2">
        <f t="shared" ref="C707:K707" si="69">C25+C134+C176+C233+C328+C373</f>
        <v>750797</v>
      </c>
      <c r="D707" s="2">
        <f t="shared" si="69"/>
        <v>865812</v>
      </c>
      <c r="E707" s="2">
        <f t="shared" si="69"/>
        <v>1090359</v>
      </c>
      <c r="F707" s="2">
        <f t="shared" si="69"/>
        <v>959870</v>
      </c>
      <c r="G707" s="2">
        <f t="shared" si="69"/>
        <v>1016110</v>
      </c>
      <c r="H707" s="2">
        <f t="shared" si="69"/>
        <v>1002929</v>
      </c>
      <c r="I707" s="2">
        <f t="shared" si="69"/>
        <v>1018596</v>
      </c>
      <c r="J707" s="2">
        <f t="shared" si="69"/>
        <v>1041752</v>
      </c>
      <c r="K707" s="2">
        <f t="shared" si="69"/>
        <v>1057839</v>
      </c>
      <c r="M707" s="138"/>
    </row>
    <row r="708" spans="1:13" ht="20.100000000000001" customHeight="1">
      <c r="A708" s="1"/>
      <c r="B708" s="138" t="s">
        <v>637</v>
      </c>
      <c r="C708" s="2">
        <f t="shared" ref="C708:K708" si="70">C135+C177+C223+C234+C329+C374+C420+C624+C587</f>
        <v>6928000</v>
      </c>
      <c r="D708" s="2">
        <f t="shared" si="70"/>
        <v>4024259</v>
      </c>
      <c r="E708" s="2">
        <f t="shared" si="70"/>
        <v>7106967</v>
      </c>
      <c r="F708" s="2">
        <f t="shared" si="70"/>
        <v>3344374.3</v>
      </c>
      <c r="G708" s="2">
        <f t="shared" si="70"/>
        <v>4080815</v>
      </c>
      <c r="H708" s="2">
        <f t="shared" si="70"/>
        <v>6520022</v>
      </c>
      <c r="I708" s="2">
        <f t="shared" si="70"/>
        <v>3550227</v>
      </c>
      <c r="J708" s="2">
        <f t="shared" si="70"/>
        <v>3090889</v>
      </c>
      <c r="K708" s="2">
        <f t="shared" si="70"/>
        <v>3517989</v>
      </c>
      <c r="M708" s="138"/>
    </row>
    <row r="709" spans="1:13" s="383" customFormat="1" ht="20.100000000000001" customHeight="1">
      <c r="A709" s="382"/>
      <c r="B709" s="138" t="s">
        <v>1356</v>
      </c>
      <c r="C709" s="2">
        <f t="shared" ref="C709:K709" si="71">C26</f>
        <v>0</v>
      </c>
      <c r="D709" s="2">
        <f t="shared" si="71"/>
        <v>0</v>
      </c>
      <c r="E709" s="2">
        <f t="shared" si="71"/>
        <v>0</v>
      </c>
      <c r="F709" s="2">
        <f t="shared" si="71"/>
        <v>0</v>
      </c>
      <c r="G709" s="2">
        <f t="shared" si="71"/>
        <v>80000</v>
      </c>
      <c r="H709" s="2">
        <f t="shared" si="71"/>
        <v>50000</v>
      </c>
      <c r="I709" s="2">
        <f t="shared" si="71"/>
        <v>50000</v>
      </c>
      <c r="J709" s="2">
        <f t="shared" si="71"/>
        <v>50000</v>
      </c>
      <c r="K709" s="2">
        <f t="shared" si="71"/>
        <v>50000</v>
      </c>
      <c r="M709" s="138"/>
    </row>
    <row r="710" spans="1:13" ht="20.100000000000001" customHeight="1">
      <c r="A710" s="1"/>
      <c r="B710" s="138" t="s">
        <v>1066</v>
      </c>
      <c r="C710" s="2">
        <f t="shared" ref="C710:K710" si="72">C375</f>
        <v>34888</v>
      </c>
      <c r="D710" s="2">
        <f t="shared" si="72"/>
        <v>35938</v>
      </c>
      <c r="E710" s="2">
        <f t="shared" si="72"/>
        <v>30721</v>
      </c>
      <c r="F710" s="2">
        <f t="shared" si="72"/>
        <v>31500</v>
      </c>
      <c r="G710" s="2">
        <f t="shared" si="72"/>
        <v>0</v>
      </c>
      <c r="H710" s="2">
        <f t="shared" si="72"/>
        <v>0</v>
      </c>
      <c r="I710" s="2">
        <f t="shared" si="72"/>
        <v>0</v>
      </c>
      <c r="J710" s="2">
        <f t="shared" si="72"/>
        <v>0</v>
      </c>
      <c r="K710" s="2">
        <f t="shared" si="72"/>
        <v>0</v>
      </c>
      <c r="M710" s="138"/>
    </row>
    <row r="711" spans="1:13" ht="20.100000000000001" customHeight="1">
      <c r="A711" s="1"/>
      <c r="B711" s="138" t="s">
        <v>579</v>
      </c>
      <c r="C711" s="2">
        <f t="shared" ref="C711:K711" si="73">C178+C235+C287+C330+C376+C625</f>
        <v>4014513</v>
      </c>
      <c r="D711" s="2">
        <f t="shared" si="73"/>
        <v>4443500</v>
      </c>
      <c r="E711" s="2">
        <f t="shared" si="73"/>
        <v>4653319</v>
      </c>
      <c r="F711" s="2">
        <f t="shared" si="73"/>
        <v>4644472</v>
      </c>
      <c r="G711" s="2">
        <f t="shared" si="73"/>
        <v>4532417</v>
      </c>
      <c r="H711" s="2">
        <f t="shared" si="73"/>
        <v>4036328</v>
      </c>
      <c r="I711" s="2">
        <f t="shared" si="73"/>
        <v>3671466</v>
      </c>
      <c r="J711" s="2">
        <f t="shared" si="73"/>
        <v>2231413</v>
      </c>
      <c r="K711" s="2">
        <f t="shared" si="73"/>
        <v>2225613</v>
      </c>
      <c r="M711" s="138"/>
    </row>
    <row r="712" spans="1:13" ht="20.100000000000001" customHeight="1">
      <c r="A712" s="1"/>
      <c r="B712" s="138" t="s">
        <v>638</v>
      </c>
      <c r="C712" s="2">
        <f t="shared" ref="C712:K712" si="74">C27+C179+C377+C331+C236</f>
        <v>4029313</v>
      </c>
      <c r="D712" s="2">
        <f t="shared" si="74"/>
        <v>3212905</v>
      </c>
      <c r="E712" s="2">
        <f t="shared" si="74"/>
        <v>2806361</v>
      </c>
      <c r="F712" s="2">
        <f t="shared" si="74"/>
        <v>3307139</v>
      </c>
      <c r="G712" s="2">
        <f t="shared" si="74"/>
        <v>2299857</v>
      </c>
      <c r="H712" s="2">
        <f t="shared" si="74"/>
        <v>3052357</v>
      </c>
      <c r="I712" s="2">
        <f t="shared" si="74"/>
        <v>3454666</v>
      </c>
      <c r="J712" s="2">
        <f t="shared" si="74"/>
        <v>3331337</v>
      </c>
      <c r="K712" s="2">
        <f t="shared" si="74"/>
        <v>3475629</v>
      </c>
      <c r="M712" s="138"/>
    </row>
    <row r="713" spans="1:13" ht="20.100000000000001" customHeight="1" thickBot="1">
      <c r="A713" s="1"/>
      <c r="B713" s="81" t="s">
        <v>639</v>
      </c>
      <c r="C713" s="79">
        <f t="shared" ref="C713:K713" si="75">SUM(C704:C712)</f>
        <v>30676524</v>
      </c>
      <c r="D713" s="79">
        <f t="shared" si="75"/>
        <v>27428067</v>
      </c>
      <c r="E713" s="79">
        <f t="shared" si="75"/>
        <v>32948000</v>
      </c>
      <c r="F713" s="79">
        <f t="shared" si="75"/>
        <v>28948543.300000001</v>
      </c>
      <c r="G713" s="79">
        <f t="shared" si="75"/>
        <v>29371023</v>
      </c>
      <c r="H713" s="79">
        <f t="shared" si="75"/>
        <v>32246629</v>
      </c>
      <c r="I713" s="79">
        <f t="shared" si="75"/>
        <v>29680144</v>
      </c>
      <c r="J713" s="79">
        <f t="shared" si="75"/>
        <v>28119346</v>
      </c>
      <c r="K713" s="79">
        <f t="shared" si="75"/>
        <v>29214576</v>
      </c>
    </row>
    <row r="714" spans="1:13">
      <c r="A714" s="1"/>
      <c r="B714" s="82"/>
      <c r="C714" s="2"/>
      <c r="D714" s="2"/>
      <c r="E714" s="2"/>
      <c r="F714" s="2"/>
      <c r="G714" s="2"/>
      <c r="H714" s="2"/>
      <c r="I714" s="2"/>
      <c r="J714" s="2"/>
      <c r="K714" s="2"/>
    </row>
    <row r="715" spans="1:13" ht="15" customHeight="1">
      <c r="A715" s="1"/>
      <c r="B715" s="137" t="s">
        <v>640</v>
      </c>
      <c r="C715" s="2">
        <f t="shared" ref="C715:K715" si="76">C701-C713</f>
        <v>-2234113</v>
      </c>
      <c r="D715" s="2">
        <f t="shared" si="76"/>
        <v>1446798</v>
      </c>
      <c r="E715" s="2">
        <f t="shared" si="76"/>
        <v>-4054738</v>
      </c>
      <c r="F715" s="2">
        <f t="shared" si="76"/>
        <v>-1326029.3000000007</v>
      </c>
      <c r="G715" s="2">
        <f t="shared" si="76"/>
        <v>-2866912</v>
      </c>
      <c r="H715" s="2">
        <f t="shared" si="76"/>
        <v>-1746383</v>
      </c>
      <c r="I715" s="2">
        <f t="shared" si="76"/>
        <v>-1115683</v>
      </c>
      <c r="J715" s="2">
        <f t="shared" si="76"/>
        <v>744863</v>
      </c>
      <c r="K715" s="2">
        <f t="shared" si="76"/>
        <v>491863</v>
      </c>
    </row>
    <row r="716" spans="1:13">
      <c r="A716" s="1"/>
      <c r="B716" s="83"/>
      <c r="C716" s="2"/>
      <c r="D716" s="2"/>
      <c r="E716" s="2"/>
      <c r="F716" s="2"/>
      <c r="G716" s="2"/>
      <c r="H716" s="2"/>
      <c r="I716" s="2"/>
      <c r="J716" s="2"/>
      <c r="K716" s="2"/>
    </row>
    <row r="717" spans="1:13" ht="15" customHeight="1" thickBot="1">
      <c r="A717" s="1"/>
      <c r="B717" s="80" t="s">
        <v>641</v>
      </c>
      <c r="C717" s="48">
        <v>10182982</v>
      </c>
      <c r="D717" s="48">
        <v>11629797</v>
      </c>
      <c r="E717" s="48">
        <v>6293309</v>
      </c>
      <c r="F717" s="48">
        <f>D717+F715</f>
        <v>10303767.699999999</v>
      </c>
      <c r="G717" s="48">
        <f>F717+G715</f>
        <v>7436855.6999999993</v>
      </c>
      <c r="H717" s="48">
        <f>G717+H715</f>
        <v>5690472.6999999993</v>
      </c>
      <c r="I717" s="48">
        <f>H717+I715</f>
        <v>4574789.6999999993</v>
      </c>
      <c r="J717" s="48">
        <f>I717+J715</f>
        <v>5319652.6999999993</v>
      </c>
      <c r="K717" s="48">
        <f>J717+K715</f>
        <v>5811515.6999999993</v>
      </c>
    </row>
    <row r="718" spans="1:13" ht="14.4" thickTop="1">
      <c r="A718" s="1"/>
      <c r="B718" s="4"/>
      <c r="C718" s="84">
        <f t="shared" ref="C718:K718" si="77">+C717/C713</f>
        <v>0.33194706153800213</v>
      </c>
      <c r="D718" s="84">
        <f t="shared" si="77"/>
        <v>0.4240108134488661</v>
      </c>
      <c r="E718" s="84">
        <f t="shared" si="77"/>
        <v>0.19100731455627049</v>
      </c>
      <c r="F718" s="84">
        <f t="shared" si="77"/>
        <v>0.35593389253544921</v>
      </c>
      <c r="G718" s="84">
        <f t="shared" si="77"/>
        <v>0.25320383631172805</v>
      </c>
      <c r="H718" s="84">
        <f t="shared" si="77"/>
        <v>0.17646721150294498</v>
      </c>
      <c r="I718" s="84">
        <f t="shared" si="77"/>
        <v>0.15413637144078543</v>
      </c>
      <c r="J718" s="84">
        <f t="shared" si="77"/>
        <v>0.18918123842567316</v>
      </c>
      <c r="K718" s="84">
        <f t="shared" si="77"/>
        <v>0.19892521116856185</v>
      </c>
    </row>
    <row r="720" spans="1:13">
      <c r="A720" s="1"/>
      <c r="B720" s="4"/>
      <c r="C720" s="84"/>
      <c r="D720" s="84"/>
      <c r="E720" s="84"/>
      <c r="F720" s="84"/>
      <c r="G720" s="84"/>
      <c r="H720" s="84"/>
      <c r="I720" s="84"/>
      <c r="J720" s="84"/>
      <c r="K720" s="84"/>
    </row>
    <row r="721" spans="1:11" ht="7.5" customHeight="1">
      <c r="A721" s="1"/>
      <c r="B721" s="4"/>
      <c r="C721" s="2"/>
      <c r="D721" s="2"/>
      <c r="E721" s="2"/>
      <c r="F721" s="2"/>
      <c r="G721" s="2"/>
      <c r="H721" s="2"/>
      <c r="I721" s="2"/>
      <c r="J721" s="2"/>
      <c r="K721" s="2"/>
    </row>
    <row r="722" spans="1:11">
      <c r="A722" s="1"/>
      <c r="B722" s="1"/>
      <c r="C722" s="2"/>
      <c r="D722" s="2"/>
      <c r="E722" s="2"/>
      <c r="F722" s="2"/>
      <c r="G722" s="2"/>
      <c r="H722" s="2"/>
      <c r="I722" s="2"/>
      <c r="J722" s="2"/>
      <c r="K722" s="2"/>
    </row>
    <row r="723" spans="1:11">
      <c r="A723" s="1"/>
      <c r="B723" s="1"/>
      <c r="C723" s="2"/>
      <c r="D723" s="2"/>
      <c r="E723" s="2"/>
      <c r="F723" s="2"/>
      <c r="G723" s="2"/>
      <c r="H723" s="2"/>
      <c r="I723" s="2"/>
      <c r="J723" s="2"/>
      <c r="K723" s="2"/>
    </row>
    <row r="724" spans="1:11">
      <c r="A724" s="1"/>
      <c r="B724" s="1"/>
      <c r="C724" s="2"/>
      <c r="D724" s="2"/>
      <c r="E724" s="2"/>
      <c r="F724" s="2"/>
      <c r="G724" s="2"/>
      <c r="H724" s="2"/>
      <c r="I724" s="2"/>
      <c r="J724" s="2"/>
      <c r="K724" s="2"/>
    </row>
    <row r="725" spans="1:11">
      <c r="A725" s="1"/>
      <c r="B725" s="1"/>
      <c r="C725" s="2"/>
      <c r="D725" s="2"/>
      <c r="E725" s="2"/>
      <c r="F725" s="2"/>
      <c r="G725" s="2"/>
      <c r="H725" s="2"/>
      <c r="I725" s="2"/>
      <c r="J725" s="2"/>
      <c r="K725" s="2"/>
    </row>
    <row r="726" spans="1:11">
      <c r="A726" s="1"/>
      <c r="B726" s="1"/>
      <c r="C726" s="2"/>
      <c r="D726" s="2"/>
      <c r="E726" s="2"/>
      <c r="F726" s="2"/>
      <c r="G726" s="2"/>
      <c r="H726" s="2"/>
      <c r="I726" s="2"/>
      <c r="J726" s="2"/>
      <c r="K726" s="2"/>
    </row>
    <row r="727" spans="1:11">
      <c r="A727" s="1"/>
      <c r="B727" s="1"/>
      <c r="C727" s="2"/>
      <c r="D727" s="2"/>
      <c r="E727" s="2"/>
      <c r="F727" s="2"/>
      <c r="G727" s="2"/>
      <c r="H727" s="2"/>
      <c r="I727" s="2"/>
      <c r="J727" s="2"/>
      <c r="K727" s="2"/>
    </row>
    <row r="728" spans="1:11">
      <c r="A728" s="1"/>
      <c r="B728" s="1"/>
      <c r="C728" s="2"/>
      <c r="D728" s="2"/>
      <c r="E728" s="2"/>
      <c r="F728" s="2"/>
      <c r="G728" s="2"/>
      <c r="H728" s="2"/>
      <c r="I728" s="2"/>
      <c r="J728" s="2"/>
      <c r="K728" s="2"/>
    </row>
    <row r="729" spans="1:11">
      <c r="A729" s="1"/>
      <c r="B729" s="1"/>
      <c r="C729" s="2"/>
      <c r="D729" s="2"/>
      <c r="E729" s="2"/>
      <c r="F729" s="2"/>
      <c r="G729" s="2"/>
      <c r="H729" s="2"/>
      <c r="I729" s="2"/>
      <c r="J729" s="2"/>
      <c r="K729" s="2"/>
    </row>
    <row r="730" spans="1:11">
      <c r="A730" s="1"/>
      <c r="B730" s="1"/>
      <c r="C730" s="2"/>
      <c r="D730" s="2"/>
      <c r="E730" s="2"/>
      <c r="F730" s="2"/>
      <c r="G730" s="2"/>
      <c r="H730" s="2"/>
      <c r="I730" s="2"/>
      <c r="J730" s="2"/>
      <c r="K730" s="2"/>
    </row>
    <row r="731" spans="1:11">
      <c r="A731" s="1"/>
      <c r="B731" s="1"/>
      <c r="C731" s="2"/>
      <c r="D731" s="2"/>
      <c r="E731" s="2"/>
      <c r="F731" s="2"/>
      <c r="G731" s="2"/>
      <c r="H731" s="2"/>
      <c r="I731" s="2"/>
      <c r="J731" s="2"/>
      <c r="K731" s="2"/>
    </row>
    <row r="733" spans="1:11" ht="17.399999999999999">
      <c r="B733" s="406" t="s">
        <v>875</v>
      </c>
      <c r="C733" s="406"/>
      <c r="D733" s="406"/>
      <c r="E733" s="406"/>
      <c r="F733" s="406"/>
      <c r="G733" s="406"/>
      <c r="H733" s="406"/>
      <c r="I733" s="406"/>
      <c r="J733" s="406"/>
      <c r="K733" s="406"/>
    </row>
    <row r="734" spans="1:11" ht="7.5" customHeight="1">
      <c r="B734" s="43"/>
      <c r="C734" s="2"/>
      <c r="D734" s="2"/>
      <c r="E734" s="2"/>
      <c r="F734" s="2"/>
      <c r="G734" s="2"/>
      <c r="H734" s="2"/>
      <c r="I734" s="2"/>
      <c r="J734" s="2"/>
      <c r="K734" s="2"/>
    </row>
    <row r="735" spans="1:11">
      <c r="B735" s="408" t="s">
        <v>1162</v>
      </c>
      <c r="C735" s="408"/>
      <c r="D735" s="408"/>
      <c r="E735" s="408"/>
      <c r="F735" s="408"/>
      <c r="G735" s="408"/>
      <c r="H735" s="408"/>
      <c r="I735" s="408"/>
      <c r="J735" s="408"/>
      <c r="K735" s="408"/>
    </row>
    <row r="736" spans="1:11">
      <c r="B736" s="408"/>
      <c r="C736" s="408"/>
      <c r="D736" s="408"/>
      <c r="E736" s="408"/>
      <c r="F736" s="408"/>
      <c r="G736" s="408"/>
      <c r="H736" s="408"/>
      <c r="I736" s="408"/>
      <c r="J736" s="408"/>
      <c r="K736" s="408"/>
    </row>
    <row r="737" spans="2:11">
      <c r="B737" s="408"/>
      <c r="C737" s="408"/>
      <c r="D737" s="408"/>
      <c r="E737" s="408"/>
      <c r="F737" s="408"/>
      <c r="G737" s="408"/>
      <c r="H737" s="408"/>
      <c r="I737" s="408"/>
      <c r="J737" s="408"/>
      <c r="K737" s="408"/>
    </row>
    <row r="738" spans="2:11" ht="7.5" customHeight="1">
      <c r="B738" s="19"/>
      <c r="C738" s="19"/>
      <c r="D738" s="19"/>
      <c r="E738" s="19"/>
      <c r="F738" s="19"/>
      <c r="G738" s="19"/>
      <c r="H738" s="19"/>
      <c r="I738" s="19"/>
      <c r="J738" s="19"/>
      <c r="K738" s="19"/>
    </row>
    <row r="739" spans="2:11">
      <c r="B739" s="4"/>
      <c r="C739" s="43"/>
      <c r="D739" s="156"/>
      <c r="E739" s="43" t="s">
        <v>879</v>
      </c>
      <c r="F739" s="156"/>
      <c r="G739" s="43" t="s">
        <v>880</v>
      </c>
      <c r="H739" s="156"/>
      <c r="I739" s="156"/>
      <c r="J739" s="156"/>
      <c r="K739" s="156"/>
    </row>
    <row r="740" spans="2:11">
      <c r="B740" s="43"/>
      <c r="C740" s="43" t="s">
        <v>774</v>
      </c>
      <c r="D740" s="43" t="s">
        <v>848</v>
      </c>
      <c r="E740" s="43" t="s">
        <v>621</v>
      </c>
      <c r="F740" s="43" t="s">
        <v>879</v>
      </c>
      <c r="G740" s="157" t="str">
        <f>'Fund Cover Sheets'!$M$1</f>
        <v>Adopted</v>
      </c>
      <c r="H740" s="43" t="s">
        <v>881</v>
      </c>
      <c r="I740" s="43" t="s">
        <v>882</v>
      </c>
      <c r="J740" s="43" t="s">
        <v>883</v>
      </c>
      <c r="K740" s="43" t="s">
        <v>884</v>
      </c>
    </row>
    <row r="741" spans="2:11" ht="14.4" thickBot="1">
      <c r="B741" s="44"/>
      <c r="C741" s="45" t="s">
        <v>1</v>
      </c>
      <c r="D741" s="45" t="s">
        <v>1</v>
      </c>
      <c r="E741" s="45" t="s">
        <v>590</v>
      </c>
      <c r="F741" s="45" t="s">
        <v>19</v>
      </c>
      <c r="G741" s="45" t="s">
        <v>590</v>
      </c>
      <c r="H741" s="45" t="s">
        <v>19</v>
      </c>
      <c r="I741" s="45" t="s">
        <v>19</v>
      </c>
      <c r="J741" s="45" t="s">
        <v>19</v>
      </c>
      <c r="K741" s="45" t="s">
        <v>19</v>
      </c>
    </row>
    <row r="742" spans="2:11" ht="7.5" customHeight="1">
      <c r="B742" s="1"/>
      <c r="C742" s="52"/>
      <c r="D742" s="2"/>
      <c r="E742" s="2"/>
      <c r="F742" s="2"/>
      <c r="G742" s="2"/>
      <c r="H742" s="2"/>
      <c r="I742" s="2"/>
      <c r="J742" s="2"/>
      <c r="K742" s="2"/>
    </row>
    <row r="743" spans="2:11">
      <c r="B743" s="82" t="s">
        <v>622</v>
      </c>
      <c r="C743" s="2"/>
      <c r="D743" s="2"/>
      <c r="E743" s="2"/>
      <c r="F743" s="2"/>
      <c r="G743" s="2"/>
      <c r="H743" s="2"/>
      <c r="I743" s="2"/>
      <c r="J743" s="2"/>
      <c r="K743" s="2"/>
    </row>
    <row r="744" spans="2:11" ht="20.100000000000001" customHeight="1">
      <c r="B744" s="137" t="s">
        <v>623</v>
      </c>
      <c r="C744" s="2">
        <f t="shared" ref="C744:K744" si="78">C494</f>
        <v>1402659</v>
      </c>
      <c r="D744" s="2">
        <f t="shared" si="78"/>
        <v>1457087</v>
      </c>
      <c r="E744" s="2">
        <f t="shared" si="78"/>
        <v>1492248</v>
      </c>
      <c r="F744" s="2">
        <f t="shared" si="78"/>
        <v>1497431</v>
      </c>
      <c r="G744" s="2">
        <f t="shared" si="78"/>
        <v>1562000</v>
      </c>
      <c r="H744" s="2">
        <f t="shared" si="78"/>
        <v>1597242</v>
      </c>
      <c r="I744" s="2">
        <f t="shared" si="78"/>
        <v>1627131</v>
      </c>
      <c r="J744" s="2">
        <f t="shared" si="78"/>
        <v>1669993</v>
      </c>
      <c r="K744" s="2">
        <f t="shared" si="78"/>
        <v>1691484</v>
      </c>
    </row>
    <row r="745" spans="2:11" ht="20.100000000000001" customHeight="1">
      <c r="B745" s="137" t="s">
        <v>624</v>
      </c>
      <c r="C745" s="2">
        <f t="shared" ref="C745:K745" si="79">C495</f>
        <v>18086</v>
      </c>
      <c r="D745" s="2">
        <f t="shared" si="79"/>
        <v>30564</v>
      </c>
      <c r="E745" s="2">
        <f t="shared" si="79"/>
        <v>25250</v>
      </c>
      <c r="F745" s="2">
        <f t="shared" si="79"/>
        <v>26401</v>
      </c>
      <c r="G745" s="2">
        <f t="shared" si="79"/>
        <v>25250</v>
      </c>
      <c r="H745" s="2">
        <f t="shared" si="79"/>
        <v>25250</v>
      </c>
      <c r="I745" s="2">
        <f t="shared" si="79"/>
        <v>25250</v>
      </c>
      <c r="J745" s="2">
        <f t="shared" si="79"/>
        <v>25250</v>
      </c>
      <c r="K745" s="2">
        <f t="shared" si="79"/>
        <v>25250</v>
      </c>
    </row>
    <row r="746" spans="2:11" ht="20.100000000000001" customHeight="1">
      <c r="B746" s="138" t="s">
        <v>625</v>
      </c>
      <c r="C746" s="2">
        <f t="shared" ref="C746:K746" si="80">C542</f>
        <v>100484</v>
      </c>
      <c r="D746" s="2">
        <f t="shared" si="80"/>
        <v>103100</v>
      </c>
      <c r="E746" s="2">
        <f t="shared" si="80"/>
        <v>50000</v>
      </c>
      <c r="F746" s="2">
        <f t="shared" si="80"/>
        <v>113000</v>
      </c>
      <c r="G746" s="2">
        <f t="shared" si="80"/>
        <v>50000</v>
      </c>
      <c r="H746" s="2">
        <f t="shared" si="80"/>
        <v>50000</v>
      </c>
      <c r="I746" s="2">
        <f t="shared" si="80"/>
        <v>50000</v>
      </c>
      <c r="J746" s="2">
        <f t="shared" si="80"/>
        <v>50000</v>
      </c>
      <c r="K746" s="2">
        <f t="shared" si="80"/>
        <v>50000</v>
      </c>
    </row>
    <row r="747" spans="2:11" ht="20.100000000000001" customHeight="1">
      <c r="B747" s="138" t="s">
        <v>626</v>
      </c>
      <c r="C747" s="2">
        <f t="shared" ref="C747:K747" si="81">C496</f>
        <v>9922</v>
      </c>
      <c r="D747" s="2">
        <f t="shared" si="81"/>
        <v>9234</v>
      </c>
      <c r="E747" s="2">
        <f t="shared" si="81"/>
        <v>8500</v>
      </c>
      <c r="F747" s="2">
        <f t="shared" si="81"/>
        <v>8500</v>
      </c>
      <c r="G747" s="2">
        <f t="shared" si="81"/>
        <v>8500</v>
      </c>
      <c r="H747" s="2">
        <f t="shared" si="81"/>
        <v>8500</v>
      </c>
      <c r="I747" s="2">
        <f t="shared" si="81"/>
        <v>8500</v>
      </c>
      <c r="J747" s="2">
        <f t="shared" si="81"/>
        <v>8500</v>
      </c>
      <c r="K747" s="2">
        <f t="shared" si="81"/>
        <v>8500</v>
      </c>
    </row>
    <row r="748" spans="2:11" ht="20.100000000000001" customHeight="1">
      <c r="B748" s="138" t="s">
        <v>627</v>
      </c>
      <c r="C748" s="2">
        <f t="shared" ref="C748:K748" si="82">C497</f>
        <v>12750</v>
      </c>
      <c r="D748" s="2">
        <f t="shared" si="82"/>
        <v>13466</v>
      </c>
      <c r="E748" s="2">
        <f t="shared" si="82"/>
        <v>11750</v>
      </c>
      <c r="F748" s="2">
        <f t="shared" si="82"/>
        <v>12164</v>
      </c>
      <c r="G748" s="2">
        <f t="shared" si="82"/>
        <v>12300</v>
      </c>
      <c r="H748" s="2">
        <f t="shared" si="82"/>
        <v>12400</v>
      </c>
      <c r="I748" s="2">
        <f t="shared" si="82"/>
        <v>12400</v>
      </c>
      <c r="J748" s="2">
        <f t="shared" si="82"/>
        <v>12400</v>
      </c>
      <c r="K748" s="2">
        <f t="shared" si="82"/>
        <v>12400</v>
      </c>
    </row>
    <row r="749" spans="2:11" ht="20.100000000000001" customHeight="1">
      <c r="B749" s="138" t="s">
        <v>628</v>
      </c>
      <c r="C749" s="2">
        <f t="shared" ref="C749:K749" si="83">C498+C543</f>
        <v>5439</v>
      </c>
      <c r="D749" s="2">
        <f t="shared" si="83"/>
        <v>11720</v>
      </c>
      <c r="E749" s="2">
        <f t="shared" si="83"/>
        <v>10100</v>
      </c>
      <c r="F749" s="2">
        <f t="shared" si="83"/>
        <v>18107</v>
      </c>
      <c r="G749" s="2">
        <f t="shared" si="83"/>
        <v>9459</v>
      </c>
      <c r="H749" s="2">
        <f t="shared" si="83"/>
        <v>8522</v>
      </c>
      <c r="I749" s="2">
        <f t="shared" si="83"/>
        <v>7768</v>
      </c>
      <c r="J749" s="2">
        <f t="shared" si="83"/>
        <v>6938</v>
      </c>
      <c r="K749" s="2">
        <f t="shared" si="83"/>
        <v>6038</v>
      </c>
    </row>
    <row r="750" spans="2:11" ht="20.100000000000001" customHeight="1">
      <c r="B750" s="138" t="s">
        <v>629</v>
      </c>
      <c r="C750" s="2">
        <f>'Budget Detail FY 2018-25'!L857</f>
        <v>691</v>
      </c>
      <c r="D750" s="2">
        <f>'Budget Detail FY 2018-25'!M857</f>
        <v>0</v>
      </c>
      <c r="E750" s="2">
        <f>'Budget Detail FY 2018-25'!N857</f>
        <v>0</v>
      </c>
      <c r="F750" s="2">
        <f>'Budget Detail FY 2018-25'!O857</f>
        <v>0</v>
      </c>
      <c r="G750" s="2">
        <f>'Budget Detail FY 2018-25'!P857</f>
        <v>0</v>
      </c>
      <c r="H750" s="2">
        <f>'Budget Detail FY 2018-25'!Q857</f>
        <v>0</v>
      </c>
      <c r="I750" s="2">
        <f>'Budget Detail FY 2018-25'!R857</f>
        <v>0</v>
      </c>
      <c r="J750" s="2">
        <f>'Budget Detail FY 2018-25'!S857</f>
        <v>0</v>
      </c>
      <c r="K750" s="2">
        <f>'Budget Detail FY 2018-25'!T857</f>
        <v>0</v>
      </c>
    </row>
    <row r="751" spans="2:11" ht="20.100000000000001" customHeight="1">
      <c r="B751" s="138" t="s">
        <v>630</v>
      </c>
      <c r="C751" s="2">
        <f t="shared" ref="C751:K751" si="84">C500+C544</f>
        <v>6525</v>
      </c>
      <c r="D751" s="2">
        <f t="shared" si="84"/>
        <v>5298</v>
      </c>
      <c r="E751" s="2">
        <f t="shared" si="84"/>
        <v>4000</v>
      </c>
      <c r="F751" s="2">
        <f t="shared" si="84"/>
        <v>4000</v>
      </c>
      <c r="G751" s="2">
        <f t="shared" si="84"/>
        <v>3750</v>
      </c>
      <c r="H751" s="2">
        <f t="shared" si="84"/>
        <v>3750</v>
      </c>
      <c r="I751" s="2">
        <f t="shared" si="84"/>
        <v>3750</v>
      </c>
      <c r="J751" s="2">
        <f t="shared" si="84"/>
        <v>3750</v>
      </c>
      <c r="K751" s="2">
        <f t="shared" si="84"/>
        <v>3750</v>
      </c>
    </row>
    <row r="752" spans="2:11" ht="20.100000000000001" customHeight="1">
      <c r="B752" s="138" t="s">
        <v>631</v>
      </c>
      <c r="C752" s="2">
        <f t="shared" ref="C752:K752" si="85">C501</f>
        <v>23775</v>
      </c>
      <c r="D752" s="2">
        <f t="shared" si="85"/>
        <v>23495</v>
      </c>
      <c r="E752" s="2">
        <f t="shared" si="85"/>
        <v>25003</v>
      </c>
      <c r="F752" s="2">
        <f t="shared" si="85"/>
        <v>24235</v>
      </c>
      <c r="G752" s="2">
        <f t="shared" si="85"/>
        <v>26584</v>
      </c>
      <c r="H752" s="2">
        <f t="shared" si="85"/>
        <v>28134</v>
      </c>
      <c r="I752" s="2">
        <f t="shared" si="85"/>
        <v>29777</v>
      </c>
      <c r="J752" s="2">
        <f t="shared" si="85"/>
        <v>31519</v>
      </c>
      <c r="K752" s="2">
        <f t="shared" si="85"/>
        <v>33365</v>
      </c>
    </row>
    <row r="753" spans="2:11" ht="20.100000000000001" customHeight="1" thickBot="1">
      <c r="B753" s="81" t="s">
        <v>632</v>
      </c>
      <c r="C753" s="79">
        <f t="shared" ref="C753:K753" si="86">SUM(C744:C752)</f>
        <v>1580331</v>
      </c>
      <c r="D753" s="79">
        <f t="shared" si="86"/>
        <v>1653964</v>
      </c>
      <c r="E753" s="79">
        <f t="shared" si="86"/>
        <v>1626851</v>
      </c>
      <c r="F753" s="79">
        <f t="shared" si="86"/>
        <v>1703838</v>
      </c>
      <c r="G753" s="79">
        <f t="shared" si="86"/>
        <v>1697843</v>
      </c>
      <c r="H753" s="79">
        <f t="shared" si="86"/>
        <v>1733798</v>
      </c>
      <c r="I753" s="79">
        <f t="shared" si="86"/>
        <v>1764576</v>
      </c>
      <c r="J753" s="79">
        <f t="shared" si="86"/>
        <v>1808350</v>
      </c>
      <c r="K753" s="79">
        <f t="shared" si="86"/>
        <v>1830787</v>
      </c>
    </row>
    <row r="754" spans="2:11" ht="7.5" customHeight="1">
      <c r="B754" s="1"/>
      <c r="C754" s="2"/>
      <c r="D754" s="2"/>
      <c r="E754" s="2"/>
      <c r="F754" s="2"/>
      <c r="G754" s="2"/>
      <c r="H754" s="2"/>
      <c r="I754" s="2"/>
      <c r="J754" s="2"/>
      <c r="K754" s="2"/>
    </row>
    <row r="755" spans="2:11">
      <c r="B755" s="82" t="s">
        <v>445</v>
      </c>
      <c r="C755" s="2"/>
      <c r="D755" s="2"/>
      <c r="E755" s="2"/>
      <c r="F755" s="2"/>
      <c r="G755" s="2"/>
      <c r="H755" s="2"/>
      <c r="I755" s="2"/>
      <c r="J755" s="2"/>
      <c r="K755" s="2"/>
    </row>
    <row r="756" spans="2:11" ht="20.100000000000001" customHeight="1">
      <c r="B756" s="138" t="s">
        <v>633</v>
      </c>
      <c r="C756" s="2">
        <f t="shared" ref="C756:K756" si="87">C505</f>
        <v>403032</v>
      </c>
      <c r="D756" s="2">
        <f t="shared" si="87"/>
        <v>426855</v>
      </c>
      <c r="E756" s="2">
        <f t="shared" si="87"/>
        <v>474394</v>
      </c>
      <c r="F756" s="2">
        <f t="shared" si="87"/>
        <v>445894</v>
      </c>
      <c r="G756" s="2">
        <f t="shared" si="87"/>
        <v>479742</v>
      </c>
      <c r="H756" s="2">
        <f t="shared" si="87"/>
        <v>504163</v>
      </c>
      <c r="I756" s="2">
        <f t="shared" si="87"/>
        <v>528938</v>
      </c>
      <c r="J756" s="2">
        <f t="shared" si="87"/>
        <v>554019</v>
      </c>
      <c r="K756" s="2">
        <f t="shared" si="87"/>
        <v>579412</v>
      </c>
    </row>
    <row r="757" spans="2:11" ht="20.100000000000001" customHeight="1">
      <c r="B757" s="138" t="s">
        <v>634</v>
      </c>
      <c r="C757" s="2">
        <f t="shared" ref="C757:K757" si="88">C506</f>
        <v>148184</v>
      </c>
      <c r="D757" s="2">
        <f t="shared" si="88"/>
        <v>158810</v>
      </c>
      <c r="E757" s="2">
        <f t="shared" si="88"/>
        <v>175658</v>
      </c>
      <c r="F757" s="2">
        <f t="shared" si="88"/>
        <v>167570</v>
      </c>
      <c r="G757" s="2">
        <f t="shared" si="88"/>
        <v>179800</v>
      </c>
      <c r="H757" s="2">
        <f t="shared" si="88"/>
        <v>191849</v>
      </c>
      <c r="I757" s="2">
        <f t="shared" si="88"/>
        <v>204303</v>
      </c>
      <c r="J757" s="2">
        <f t="shared" si="88"/>
        <v>217417</v>
      </c>
      <c r="K757" s="2">
        <f t="shared" si="88"/>
        <v>230485</v>
      </c>
    </row>
    <row r="758" spans="2:11" ht="20.100000000000001" customHeight="1">
      <c r="B758" s="138" t="s">
        <v>635</v>
      </c>
      <c r="C758" s="2">
        <f t="shared" ref="C758:K758" si="89">C507+C548</f>
        <v>135222</v>
      </c>
      <c r="D758" s="2">
        <f t="shared" si="89"/>
        <v>107567</v>
      </c>
      <c r="E758" s="2">
        <f t="shared" si="89"/>
        <v>152580</v>
      </c>
      <c r="F758" s="2">
        <f t="shared" si="89"/>
        <v>138019</v>
      </c>
      <c r="G758" s="2">
        <f t="shared" si="89"/>
        <v>155948</v>
      </c>
      <c r="H758" s="2">
        <f t="shared" si="89"/>
        <v>156506</v>
      </c>
      <c r="I758" s="2">
        <f t="shared" si="89"/>
        <v>157256</v>
      </c>
      <c r="J758" s="2">
        <f t="shared" si="89"/>
        <v>158051</v>
      </c>
      <c r="K758" s="2">
        <f t="shared" si="89"/>
        <v>158894</v>
      </c>
    </row>
    <row r="759" spans="2:11" ht="20.100000000000001" customHeight="1">
      <c r="B759" s="138" t="s">
        <v>636</v>
      </c>
      <c r="C759" s="2">
        <f t="shared" ref="C759:K759" si="90">C508+C549</f>
        <v>69692</v>
      </c>
      <c r="D759" s="2">
        <f t="shared" si="90"/>
        <v>99899</v>
      </c>
      <c r="E759" s="2">
        <f t="shared" si="90"/>
        <v>96200</v>
      </c>
      <c r="F759" s="2">
        <f t="shared" si="90"/>
        <v>88700</v>
      </c>
      <c r="G759" s="2">
        <f t="shared" si="90"/>
        <v>97300</v>
      </c>
      <c r="H759" s="2">
        <f t="shared" si="90"/>
        <v>97300</v>
      </c>
      <c r="I759" s="2">
        <f t="shared" si="90"/>
        <v>97300</v>
      </c>
      <c r="J759" s="2">
        <f t="shared" si="90"/>
        <v>97300</v>
      </c>
      <c r="K759" s="2">
        <f t="shared" si="90"/>
        <v>83660</v>
      </c>
    </row>
    <row r="760" spans="2:11" ht="20.100000000000001" customHeight="1">
      <c r="B760" s="138" t="s">
        <v>637</v>
      </c>
      <c r="C760" s="2">
        <f>'Budget Detail FY 2018-25'!L926</f>
        <v>3970</v>
      </c>
      <c r="D760" s="2">
        <f>'Budget Detail FY 2018-25'!M926</f>
        <v>0</v>
      </c>
      <c r="E760" s="2">
        <f>'Budget Detail FY 2018-25'!N926</f>
        <v>0</v>
      </c>
      <c r="F760" s="2">
        <f>'Budget Detail FY 2018-25'!O926</f>
        <v>0</v>
      </c>
      <c r="G760" s="2">
        <f>'Budget Detail FY 2018-25'!P926</f>
        <v>0</v>
      </c>
      <c r="H760" s="2">
        <f>'Budget Detail FY 2018-25'!Q926</f>
        <v>0</v>
      </c>
      <c r="I760" s="2">
        <f>'Budget Detail FY 2018-25'!R926</f>
        <v>0</v>
      </c>
      <c r="J760" s="2">
        <f>'Budget Detail FY 2018-25'!S926</f>
        <v>0</v>
      </c>
      <c r="K760" s="2">
        <f>'Budget Detail FY 2018-25'!T926</f>
        <v>0</v>
      </c>
    </row>
    <row r="761" spans="2:11" ht="20.100000000000001" customHeight="1">
      <c r="B761" s="138" t="s">
        <v>579</v>
      </c>
      <c r="C761" s="2">
        <f t="shared" ref="C761:K761" si="91">C509</f>
        <v>760396</v>
      </c>
      <c r="D761" s="2">
        <f t="shared" si="91"/>
        <v>792101</v>
      </c>
      <c r="E761" s="2">
        <f t="shared" si="91"/>
        <v>797013</v>
      </c>
      <c r="F761" s="2">
        <f t="shared" si="91"/>
        <v>797013</v>
      </c>
      <c r="G761" s="2">
        <f t="shared" si="91"/>
        <v>827088</v>
      </c>
      <c r="H761" s="2">
        <f t="shared" si="91"/>
        <v>840225</v>
      </c>
      <c r="I761" s="2">
        <f t="shared" si="91"/>
        <v>847313</v>
      </c>
      <c r="J761" s="2">
        <f t="shared" si="91"/>
        <v>866750</v>
      </c>
      <c r="K761" s="2">
        <f t="shared" si="91"/>
        <v>864000</v>
      </c>
    </row>
    <row r="762" spans="2:11" ht="20.100000000000001" customHeight="1" thickBot="1">
      <c r="B762" s="81" t="s">
        <v>639</v>
      </c>
      <c r="C762" s="79">
        <f t="shared" ref="C762:K762" si="92">SUM(C756:C761)</f>
        <v>1520496</v>
      </c>
      <c r="D762" s="79">
        <f t="shared" si="92"/>
        <v>1585232</v>
      </c>
      <c r="E762" s="79">
        <f t="shared" si="92"/>
        <v>1695845</v>
      </c>
      <c r="F762" s="79">
        <f t="shared" si="92"/>
        <v>1637196</v>
      </c>
      <c r="G762" s="79">
        <f t="shared" si="92"/>
        <v>1739878</v>
      </c>
      <c r="H762" s="79">
        <f t="shared" si="92"/>
        <v>1790043</v>
      </c>
      <c r="I762" s="79">
        <f t="shared" si="92"/>
        <v>1835110</v>
      </c>
      <c r="J762" s="79">
        <f t="shared" si="92"/>
        <v>1893537</v>
      </c>
      <c r="K762" s="79">
        <f t="shared" si="92"/>
        <v>1916451</v>
      </c>
    </row>
    <row r="763" spans="2:11" ht="7.5" customHeight="1">
      <c r="B763" s="82"/>
      <c r="C763" s="2"/>
      <c r="D763" s="2"/>
      <c r="E763" s="2"/>
      <c r="F763" s="2"/>
      <c r="G763" s="2"/>
      <c r="H763" s="2"/>
      <c r="I763" s="2"/>
      <c r="J763" s="2"/>
      <c r="K763" s="2"/>
    </row>
    <row r="764" spans="2:11" ht="20.100000000000001" customHeight="1">
      <c r="B764" s="137" t="s">
        <v>640</v>
      </c>
      <c r="C764" s="2">
        <f t="shared" ref="C764:K764" si="93">+C753-C762</f>
        <v>59835</v>
      </c>
      <c r="D764" s="2">
        <f t="shared" si="93"/>
        <v>68732</v>
      </c>
      <c r="E764" s="2">
        <f t="shared" si="93"/>
        <v>-68994</v>
      </c>
      <c r="F764" s="2">
        <f t="shared" si="93"/>
        <v>66642</v>
      </c>
      <c r="G764" s="2">
        <f t="shared" si="93"/>
        <v>-42035</v>
      </c>
      <c r="H764" s="2">
        <f t="shared" si="93"/>
        <v>-56245</v>
      </c>
      <c r="I764" s="2">
        <f t="shared" si="93"/>
        <v>-70534</v>
      </c>
      <c r="J764" s="2">
        <f t="shared" si="93"/>
        <v>-85187</v>
      </c>
      <c r="K764" s="2">
        <f t="shared" si="93"/>
        <v>-85664</v>
      </c>
    </row>
    <row r="765" spans="2:11" ht="7.5" customHeight="1">
      <c r="B765" s="83"/>
      <c r="C765" s="2"/>
      <c r="D765" s="2"/>
      <c r="E765" s="2"/>
      <c r="F765" s="2"/>
      <c r="G765" s="2"/>
      <c r="H765" s="2"/>
      <c r="I765" s="2"/>
      <c r="J765" s="2"/>
      <c r="K765" s="2"/>
    </row>
    <row r="766" spans="2:11" ht="20.100000000000001" customHeight="1" thickBot="1">
      <c r="B766" s="80" t="s">
        <v>641</v>
      </c>
      <c r="C766" s="48">
        <v>568798</v>
      </c>
      <c r="D766" s="48">
        <v>637531</v>
      </c>
      <c r="E766" s="48">
        <v>505313</v>
      </c>
      <c r="F766" s="48">
        <f>D766+F764</f>
        <v>704173</v>
      </c>
      <c r="G766" s="48">
        <f>F766+G764</f>
        <v>662138</v>
      </c>
      <c r="H766" s="48">
        <f>G766+H764</f>
        <v>605893</v>
      </c>
      <c r="I766" s="48">
        <f>H766+I764</f>
        <v>535359</v>
      </c>
      <c r="J766" s="48">
        <f>I766+J764</f>
        <v>450172</v>
      </c>
      <c r="K766" s="48">
        <f>J766+K764</f>
        <v>364508</v>
      </c>
    </row>
    <row r="767" spans="2:11" ht="14.4" thickTop="1">
      <c r="B767" s="4"/>
      <c r="C767" s="84">
        <f t="shared" ref="C767:K767" si="94">+C766/C762</f>
        <v>0.37408713998589932</v>
      </c>
      <c r="D767" s="84">
        <f t="shared" si="94"/>
        <v>0.40216889389061033</v>
      </c>
      <c r="E767" s="84">
        <f t="shared" si="94"/>
        <v>0.29797121788842729</v>
      </c>
      <c r="F767" s="84">
        <f t="shared" si="94"/>
        <v>0.43010916225057966</v>
      </c>
      <c r="G767" s="84">
        <f t="shared" si="94"/>
        <v>0.38056576380642781</v>
      </c>
      <c r="H767" s="84">
        <f t="shared" si="94"/>
        <v>0.3384795784235351</v>
      </c>
      <c r="I767" s="84">
        <f t="shared" si="94"/>
        <v>0.29173128586297281</v>
      </c>
      <c r="J767" s="84">
        <f t="shared" si="94"/>
        <v>0.23774132747340032</v>
      </c>
      <c r="K767" s="84">
        <f t="shared" si="94"/>
        <v>0.19019948853375326</v>
      </c>
    </row>
    <row r="768" spans="2:11">
      <c r="B768" s="4"/>
      <c r="C768" s="84"/>
      <c r="D768" s="84"/>
      <c r="E768" s="84"/>
      <c r="F768" s="84"/>
      <c r="G768" s="84"/>
      <c r="H768" s="84"/>
      <c r="I768" s="84"/>
      <c r="J768" s="84"/>
      <c r="K768" s="84"/>
    </row>
    <row r="769" spans="2:11" ht="7.5" customHeight="1">
      <c r="B769" s="4"/>
      <c r="C769" s="88"/>
      <c r="D769" s="88"/>
      <c r="E769" s="88"/>
      <c r="F769" s="88"/>
      <c r="G769" s="88"/>
      <c r="H769" s="88"/>
      <c r="I769" s="88"/>
      <c r="J769" s="88"/>
      <c r="K769" s="88"/>
    </row>
    <row r="770" spans="2:11">
      <c r="B770" s="4"/>
      <c r="C770" s="2"/>
      <c r="D770" s="2"/>
      <c r="E770" s="2"/>
      <c r="F770" s="2"/>
      <c r="G770" s="2"/>
      <c r="H770" s="2"/>
      <c r="I770" s="2"/>
      <c r="J770" s="2"/>
      <c r="K770" s="2"/>
    </row>
    <row r="771" spans="2:11">
      <c r="B771" s="1"/>
      <c r="C771" s="2"/>
      <c r="D771" s="2"/>
      <c r="E771" s="2"/>
      <c r="F771" s="2"/>
      <c r="G771" s="2"/>
      <c r="H771" s="2"/>
      <c r="I771" s="2"/>
      <c r="J771" s="2"/>
      <c r="K771" s="2"/>
    </row>
    <row r="772" spans="2:11">
      <c r="B772" s="1"/>
      <c r="C772" s="2"/>
      <c r="D772" s="2"/>
      <c r="E772" s="2"/>
      <c r="F772" s="2"/>
      <c r="G772" s="2"/>
      <c r="H772" s="2"/>
      <c r="I772" s="2"/>
      <c r="J772" s="2"/>
      <c r="K772" s="2"/>
    </row>
    <row r="773" spans="2:11">
      <c r="B773" s="1"/>
      <c r="C773" s="2"/>
      <c r="D773" s="2"/>
      <c r="E773" s="2"/>
      <c r="F773" s="2"/>
      <c r="G773" s="2"/>
      <c r="H773" s="2"/>
      <c r="I773" s="2"/>
      <c r="J773" s="2"/>
      <c r="K773" s="2"/>
    </row>
    <row r="774" spans="2:11">
      <c r="B774" s="1"/>
      <c r="C774" s="2"/>
      <c r="D774" s="2"/>
      <c r="E774" s="2"/>
      <c r="F774" s="2"/>
      <c r="G774" s="2"/>
      <c r="H774" s="2"/>
      <c r="I774" s="2"/>
      <c r="J774" s="2"/>
      <c r="K774" s="2"/>
    </row>
    <row r="775" spans="2:11">
      <c r="B775" s="1"/>
      <c r="C775" s="2"/>
      <c r="D775" s="2"/>
      <c r="E775" s="2"/>
      <c r="F775" s="2"/>
      <c r="G775" s="2"/>
      <c r="H775" s="2"/>
      <c r="I775" s="2"/>
      <c r="J775" s="2"/>
      <c r="K775" s="2"/>
    </row>
    <row r="776" spans="2:11">
      <c r="B776" s="1"/>
      <c r="C776" s="2"/>
      <c r="D776" s="2"/>
      <c r="E776" s="2"/>
      <c r="F776" s="2"/>
      <c r="G776" s="2"/>
      <c r="H776" s="2"/>
      <c r="I776" s="2"/>
      <c r="J776" s="2"/>
      <c r="K776" s="2"/>
    </row>
    <row r="777" spans="2:11">
      <c r="B777" s="1"/>
      <c r="C777" s="2"/>
      <c r="D777" s="2"/>
      <c r="E777" s="2"/>
      <c r="F777" s="2"/>
      <c r="G777" s="2"/>
      <c r="H777" s="2"/>
      <c r="I777" s="2"/>
      <c r="J777" s="2"/>
      <c r="K777" s="2"/>
    </row>
    <row r="778" spans="2:11">
      <c r="B778" s="1"/>
      <c r="C778" s="2"/>
      <c r="D778" s="2"/>
      <c r="E778" s="2"/>
      <c r="F778" s="2"/>
      <c r="G778" s="2"/>
      <c r="H778" s="2"/>
      <c r="I778" s="2"/>
      <c r="J778" s="2"/>
      <c r="K778" s="2"/>
    </row>
    <row r="779" spans="2:11">
      <c r="B779" s="1"/>
      <c r="C779" s="2"/>
      <c r="D779" s="2"/>
      <c r="E779" s="2"/>
      <c r="F779" s="2"/>
      <c r="G779" s="2"/>
      <c r="H779" s="2"/>
      <c r="I779" s="2"/>
      <c r="J779" s="2"/>
      <c r="K779" s="2"/>
    </row>
    <row r="780" spans="2:11">
      <c r="B780" s="1"/>
      <c r="C780" s="2"/>
      <c r="D780" s="2"/>
      <c r="E780" s="2"/>
      <c r="F780" s="2"/>
      <c r="G780" s="2"/>
      <c r="H780" s="2"/>
      <c r="I780" s="2"/>
      <c r="J780" s="2"/>
      <c r="K780" s="2"/>
    </row>
    <row r="781" spans="2:11">
      <c r="B781" s="1"/>
      <c r="C781" s="2"/>
      <c r="D781" s="2"/>
      <c r="E781" s="2"/>
      <c r="F781" s="2"/>
      <c r="G781" s="2"/>
      <c r="H781" s="2"/>
      <c r="I781" s="2"/>
      <c r="J781" s="2"/>
      <c r="K781" s="2"/>
    </row>
    <row r="782" spans="2:11">
      <c r="B782" s="1"/>
      <c r="C782" s="2"/>
      <c r="D782" s="2"/>
      <c r="E782" s="2"/>
      <c r="F782" s="2"/>
      <c r="G782" s="2"/>
      <c r="H782" s="2"/>
      <c r="I782" s="2"/>
      <c r="J782" s="2"/>
      <c r="K782" s="2"/>
    </row>
    <row r="783" spans="2:11" ht="17.399999999999999">
      <c r="B783" s="406" t="s">
        <v>876</v>
      </c>
      <c r="C783" s="406"/>
      <c r="D783" s="406"/>
      <c r="E783" s="406"/>
      <c r="F783" s="406"/>
      <c r="G783" s="406"/>
      <c r="H783" s="406"/>
      <c r="I783" s="406"/>
      <c r="J783" s="406"/>
      <c r="K783" s="406"/>
    </row>
    <row r="784" spans="2:11" ht="7.5" customHeight="1">
      <c r="B784" s="43"/>
      <c r="C784" s="2"/>
      <c r="D784" s="2"/>
      <c r="E784" s="2"/>
      <c r="F784" s="2"/>
      <c r="G784" s="2"/>
      <c r="H784" s="2"/>
      <c r="I784" s="2"/>
      <c r="J784" s="2"/>
      <c r="K784" s="2"/>
    </row>
    <row r="785" spans="2:11">
      <c r="B785" s="408" t="s">
        <v>1163</v>
      </c>
      <c r="C785" s="408"/>
      <c r="D785" s="408"/>
      <c r="E785" s="408"/>
      <c r="F785" s="408"/>
      <c r="G785" s="408"/>
      <c r="H785" s="408"/>
      <c r="I785" s="408"/>
      <c r="J785" s="408"/>
      <c r="K785" s="408"/>
    </row>
    <row r="786" spans="2:11">
      <c r="B786" s="408"/>
      <c r="C786" s="408"/>
      <c r="D786" s="408"/>
      <c r="E786" s="408"/>
      <c r="F786" s="408"/>
      <c r="G786" s="408"/>
      <c r="H786" s="408"/>
      <c r="I786" s="408"/>
      <c r="J786" s="408"/>
      <c r="K786" s="408"/>
    </row>
    <row r="787" spans="2:11">
      <c r="B787" s="408"/>
      <c r="C787" s="408"/>
      <c r="D787" s="408"/>
      <c r="E787" s="408"/>
      <c r="F787" s="408"/>
      <c r="G787" s="408"/>
      <c r="H787" s="408"/>
      <c r="I787" s="408"/>
      <c r="J787" s="408"/>
      <c r="K787" s="408"/>
    </row>
    <row r="788" spans="2:11">
      <c r="B788" s="408"/>
      <c r="C788" s="408"/>
      <c r="D788" s="408"/>
      <c r="E788" s="408"/>
      <c r="F788" s="408"/>
      <c r="G788" s="408"/>
      <c r="H788" s="408"/>
      <c r="I788" s="408"/>
      <c r="J788" s="408"/>
      <c r="K788" s="408"/>
    </row>
    <row r="789" spans="2:11">
      <c r="B789" s="4"/>
      <c r="C789" s="43"/>
      <c r="D789" s="156"/>
      <c r="E789" s="43" t="s">
        <v>879</v>
      </c>
      <c r="F789" s="156"/>
      <c r="G789" s="43" t="s">
        <v>880</v>
      </c>
      <c r="H789" s="156"/>
      <c r="I789" s="156"/>
      <c r="J789" s="156"/>
      <c r="K789" s="156"/>
    </row>
    <row r="790" spans="2:11">
      <c r="B790" s="43"/>
      <c r="C790" s="43" t="s">
        <v>774</v>
      </c>
      <c r="D790" s="43" t="s">
        <v>848</v>
      </c>
      <c r="E790" s="43" t="s">
        <v>621</v>
      </c>
      <c r="F790" s="43" t="s">
        <v>879</v>
      </c>
      <c r="G790" s="157" t="str">
        <f>'Fund Cover Sheets'!$M$1</f>
        <v>Adopted</v>
      </c>
      <c r="H790" s="43" t="s">
        <v>881</v>
      </c>
      <c r="I790" s="43" t="s">
        <v>882</v>
      </c>
      <c r="J790" s="43" t="s">
        <v>883</v>
      </c>
      <c r="K790" s="43" t="s">
        <v>884</v>
      </c>
    </row>
    <row r="791" spans="2:11" ht="14.4" thickBot="1">
      <c r="B791" s="44"/>
      <c r="C791" s="45" t="s">
        <v>1</v>
      </c>
      <c r="D791" s="45" t="s">
        <v>1</v>
      </c>
      <c r="E791" s="45" t="s">
        <v>590</v>
      </c>
      <c r="F791" s="45" t="s">
        <v>19</v>
      </c>
      <c r="G791" s="45" t="s">
        <v>590</v>
      </c>
      <c r="H791" s="45" t="s">
        <v>19</v>
      </c>
      <c r="I791" s="45" t="s">
        <v>19</v>
      </c>
      <c r="J791" s="45" t="s">
        <v>19</v>
      </c>
      <c r="K791" s="45" t="s">
        <v>19</v>
      </c>
    </row>
    <row r="792" spans="2:11">
      <c r="B792" s="1"/>
      <c r="C792" s="52"/>
      <c r="D792" s="2"/>
      <c r="E792" s="2"/>
      <c r="F792" s="2"/>
      <c r="G792" s="2"/>
      <c r="H792" s="2"/>
      <c r="I792" s="2"/>
      <c r="J792" s="2"/>
      <c r="K792" s="2"/>
    </row>
    <row r="793" spans="2:11">
      <c r="B793" s="82" t="s">
        <v>622</v>
      </c>
      <c r="C793" s="2"/>
      <c r="D793" s="2"/>
      <c r="E793" s="2"/>
      <c r="F793" s="2"/>
      <c r="G793" s="2"/>
      <c r="H793" s="2"/>
      <c r="I793" s="2"/>
      <c r="J793" s="2"/>
      <c r="K793" s="2"/>
    </row>
    <row r="794" spans="2:11" ht="20.100000000000001" customHeight="1">
      <c r="B794" s="137" t="s">
        <v>624</v>
      </c>
      <c r="C794" s="2">
        <f t="shared" ref="C794:K794" si="95">C452</f>
        <v>0</v>
      </c>
      <c r="D794" s="2">
        <f t="shared" si="95"/>
        <v>81815</v>
      </c>
      <c r="E794" s="2">
        <f t="shared" si="95"/>
        <v>0</v>
      </c>
      <c r="F794" s="2">
        <f t="shared" si="95"/>
        <v>0</v>
      </c>
      <c r="G794" s="2">
        <f t="shared" si="95"/>
        <v>0</v>
      </c>
      <c r="H794" s="2">
        <f t="shared" si="95"/>
        <v>0</v>
      </c>
      <c r="I794" s="2">
        <f t="shared" si="95"/>
        <v>0</v>
      </c>
      <c r="J794" s="2">
        <f t="shared" si="95"/>
        <v>0</v>
      </c>
      <c r="K794" s="2">
        <f t="shared" si="95"/>
        <v>0</v>
      </c>
    </row>
    <row r="795" spans="2:11" ht="20.100000000000001" customHeight="1">
      <c r="B795" s="138" t="s">
        <v>627</v>
      </c>
      <c r="C795" s="2">
        <f>C453+'Budget Detail FY 2018-25'!L428+'Budget Detail FY 2018-25'!L435</f>
        <v>529166</v>
      </c>
      <c r="D795" s="2">
        <f>D453+'Budget Detail FY 2018-25'!M428+'Budget Detail FY 2018-25'!M435</f>
        <v>678930</v>
      </c>
      <c r="E795" s="2">
        <f>E453+'Budget Detail FY 2018-25'!N428+'Budget Detail FY 2018-25'!N435</f>
        <v>637000</v>
      </c>
      <c r="F795" s="2">
        <f>F453+'Budget Detail FY 2018-25'!O428+'Budget Detail FY 2018-25'!O435</f>
        <v>646000</v>
      </c>
      <c r="G795" s="2">
        <f>G453+'Budget Detail FY 2018-25'!P428+'Budget Detail FY 2018-25'!P435</f>
        <v>730000</v>
      </c>
      <c r="H795" s="2">
        <f>H453+'Budget Detail FY 2018-25'!Q428+'Budget Detail FY 2018-25'!Q435</f>
        <v>705000</v>
      </c>
      <c r="I795" s="2">
        <f>I453+'Budget Detail FY 2018-25'!R428+'Budget Detail FY 2018-25'!R435</f>
        <v>705000</v>
      </c>
      <c r="J795" s="2">
        <f>J453+'Budget Detail FY 2018-25'!S428+'Budget Detail FY 2018-25'!S435</f>
        <v>705000</v>
      </c>
      <c r="K795" s="2">
        <f>K453+'Budget Detail FY 2018-25'!T428+'Budget Detail FY 2018-25'!T435</f>
        <v>705000</v>
      </c>
    </row>
    <row r="796" spans="2:11" ht="20.100000000000001" customHeight="1">
      <c r="B796" s="138" t="s">
        <v>628</v>
      </c>
      <c r="C796" s="2">
        <f>C454+'Budget Detail FY 2018-25'!L437+'Budget Detail FY 2018-25'!L438</f>
        <v>1396</v>
      </c>
      <c r="D796" s="2">
        <f>D454+'Budget Detail FY 2018-25'!M437+'Budget Detail FY 2018-25'!M438</f>
        <v>2396</v>
      </c>
      <c r="E796" s="2">
        <f>E454+'Budget Detail FY 2018-25'!N437+'Budget Detail FY 2018-25'!N438</f>
        <v>2350</v>
      </c>
      <c r="F796" s="2">
        <f>F454+'Budget Detail FY 2018-25'!O437+'Budget Detail FY 2018-25'!O438</f>
        <v>3499</v>
      </c>
      <c r="G796" s="2">
        <f>G454+'Budget Detail FY 2018-25'!P437+'Budget Detail FY 2018-25'!P438</f>
        <v>2300</v>
      </c>
      <c r="H796" s="2">
        <f>H454+'Budget Detail FY 2018-25'!Q437+'Budget Detail FY 2018-25'!Q438</f>
        <v>2300</v>
      </c>
      <c r="I796" s="2">
        <f>I454+'Budget Detail FY 2018-25'!R437+'Budget Detail FY 2018-25'!R438</f>
        <v>2300</v>
      </c>
      <c r="J796" s="2">
        <f>J454+'Budget Detail FY 2018-25'!S437+'Budget Detail FY 2018-25'!S438</f>
        <v>2300</v>
      </c>
      <c r="K796" s="2">
        <f>K454+'Budget Detail FY 2018-25'!T437+'Budget Detail FY 2018-25'!T438</f>
        <v>2300</v>
      </c>
    </row>
    <row r="797" spans="2:11" ht="20.100000000000001" customHeight="1">
      <c r="B797" s="138" t="s">
        <v>629</v>
      </c>
      <c r="C797" s="2">
        <f>C455+'Budget Detail FY 2018-25'!L439</f>
        <v>174</v>
      </c>
      <c r="D797" s="2">
        <f>D455+'Budget Detail FY 2018-25'!M439</f>
        <v>23137</v>
      </c>
      <c r="E797" s="2">
        <f>E455+'Budget Detail FY 2018-25'!N439</f>
        <v>0</v>
      </c>
      <c r="F797" s="2">
        <f>F455+'Budget Detail FY 2018-25'!O439</f>
        <v>47536</v>
      </c>
      <c r="G797" s="2">
        <f>G455+'Budget Detail FY 2018-25'!P439</f>
        <v>59464</v>
      </c>
      <c r="H797" s="2">
        <f>H455+'Budget Detail FY 2018-25'!Q439</f>
        <v>50000</v>
      </c>
      <c r="I797" s="2">
        <f>I455+'Budget Detail FY 2018-25'!R439</f>
        <v>0</v>
      </c>
      <c r="J797" s="2">
        <f>J455+'Budget Detail FY 2018-25'!S439</f>
        <v>0</v>
      </c>
      <c r="K797" s="2">
        <f>K455+'Budget Detail FY 2018-25'!T439</f>
        <v>0</v>
      </c>
    </row>
    <row r="798" spans="2:11" ht="20.100000000000001" customHeight="1">
      <c r="B798" s="138" t="s">
        <v>630</v>
      </c>
      <c r="C798" s="2">
        <f t="shared" ref="C798:K798" si="96">C456</f>
        <v>234784</v>
      </c>
      <c r="D798" s="2">
        <f t="shared" si="96"/>
        <v>208720</v>
      </c>
      <c r="E798" s="2">
        <f t="shared" si="96"/>
        <v>200500</v>
      </c>
      <c r="F798" s="2">
        <f t="shared" si="96"/>
        <v>227178</v>
      </c>
      <c r="G798" s="2">
        <f t="shared" si="96"/>
        <v>226716</v>
      </c>
      <c r="H798" s="2">
        <f t="shared" si="96"/>
        <v>228709</v>
      </c>
      <c r="I798" s="2">
        <f t="shared" si="96"/>
        <v>230781</v>
      </c>
      <c r="J798" s="2">
        <f t="shared" si="96"/>
        <v>232936</v>
      </c>
      <c r="K798" s="2">
        <f t="shared" si="96"/>
        <v>235178</v>
      </c>
    </row>
    <row r="799" spans="2:11" ht="20.100000000000001" customHeight="1">
      <c r="B799" s="138" t="s">
        <v>631</v>
      </c>
      <c r="C799" s="2">
        <f>C457+'Budget Detail FY 2018-25'!L447+'Budget Detail FY 2018-25'!L486</f>
        <v>1308583</v>
      </c>
      <c r="D799" s="2">
        <f>D457+'Budget Detail FY 2018-25'!M447+'Budget Detail FY 2018-25'!M486</f>
        <v>1274699</v>
      </c>
      <c r="E799" s="2">
        <f>E457+'Budget Detail FY 2018-25'!N447+'Budget Detail FY 2018-25'!N486</f>
        <v>1410988</v>
      </c>
      <c r="F799" s="2">
        <f>F457+'Budget Detail FY 2018-25'!O447+'Budget Detail FY 2018-25'!O486</f>
        <v>1428094</v>
      </c>
      <c r="G799" s="2">
        <f>G457+'Budget Detail FY 2018-25'!P447+'Budget Detail FY 2018-25'!P486</f>
        <v>1309284</v>
      </c>
      <c r="H799" s="2">
        <f>H457+'Budget Detail FY 2018-25'!Q447+'Budget Detail FY 2018-25'!Q486</f>
        <v>1715430</v>
      </c>
      <c r="I799" s="2">
        <f>I457+'Budget Detail FY 2018-25'!R447+'Budget Detail FY 2018-25'!R486</f>
        <v>1795476</v>
      </c>
      <c r="J799" s="2">
        <f>J457+'Budget Detail FY 2018-25'!S447+'Budget Detail FY 2018-25'!S486</f>
        <v>1851460</v>
      </c>
      <c r="K799" s="2">
        <f>K457+'Budget Detail FY 2018-25'!T447+'Budget Detail FY 2018-25'!T486</f>
        <v>1918499</v>
      </c>
    </row>
    <row r="800" spans="2:11" ht="20.100000000000001" customHeight="1" thickBot="1">
      <c r="B800" s="81" t="s">
        <v>632</v>
      </c>
      <c r="C800" s="79">
        <f>SUM(C794:C799)</f>
        <v>2074103</v>
      </c>
      <c r="D800" s="79">
        <f t="shared" ref="D800:K800" si="97">SUM(D794:D799)</f>
        <v>2269697</v>
      </c>
      <c r="E800" s="79">
        <f t="shared" si="97"/>
        <v>2250838</v>
      </c>
      <c r="F800" s="79">
        <f t="shared" si="97"/>
        <v>2352307</v>
      </c>
      <c r="G800" s="79">
        <f t="shared" si="97"/>
        <v>2327764</v>
      </c>
      <c r="H800" s="79">
        <f t="shared" si="97"/>
        <v>2701439</v>
      </c>
      <c r="I800" s="79">
        <f t="shared" si="97"/>
        <v>2733557</v>
      </c>
      <c r="J800" s="79">
        <f t="shared" si="97"/>
        <v>2791696</v>
      </c>
      <c r="K800" s="79">
        <f t="shared" si="97"/>
        <v>2860977</v>
      </c>
    </row>
    <row r="801" spans="2:11" ht="7.5" customHeight="1">
      <c r="B801" s="1"/>
      <c r="C801" s="2"/>
      <c r="D801" s="2"/>
      <c r="E801" s="2"/>
      <c r="F801" s="2"/>
      <c r="G801" s="2"/>
      <c r="H801" s="2"/>
      <c r="I801" s="2"/>
      <c r="J801" s="2"/>
      <c r="K801" s="2"/>
    </row>
    <row r="802" spans="2:11">
      <c r="B802" s="82" t="s">
        <v>445</v>
      </c>
      <c r="C802" s="2"/>
      <c r="D802" s="2"/>
      <c r="E802" s="2"/>
      <c r="F802" s="2"/>
      <c r="G802" s="2"/>
      <c r="H802" s="2"/>
      <c r="I802" s="2"/>
      <c r="J802" s="2"/>
      <c r="K802" s="2"/>
    </row>
    <row r="803" spans="2:11" ht="20.100000000000001" customHeight="1">
      <c r="B803" s="138" t="s">
        <v>633</v>
      </c>
      <c r="C803" s="2">
        <f t="shared" ref="C803:K803" si="98">C461</f>
        <v>868189</v>
      </c>
      <c r="D803" s="2">
        <f t="shared" si="98"/>
        <v>972011</v>
      </c>
      <c r="E803" s="2">
        <f t="shared" si="98"/>
        <v>1103861</v>
      </c>
      <c r="F803" s="2">
        <f t="shared" si="98"/>
        <v>1100859</v>
      </c>
      <c r="G803" s="2">
        <f t="shared" si="98"/>
        <v>1172012</v>
      </c>
      <c r="H803" s="2">
        <f t="shared" si="98"/>
        <v>1203697</v>
      </c>
      <c r="I803" s="2">
        <f t="shared" si="98"/>
        <v>1236273</v>
      </c>
      <c r="J803" s="2">
        <f t="shared" si="98"/>
        <v>1269766</v>
      </c>
      <c r="K803" s="2">
        <f t="shared" si="98"/>
        <v>1304204</v>
      </c>
    </row>
    <row r="804" spans="2:11" ht="20.100000000000001" customHeight="1">
      <c r="B804" s="138" t="s">
        <v>634</v>
      </c>
      <c r="C804" s="2">
        <f t="shared" ref="C804:K804" si="99">C462</f>
        <v>390010</v>
      </c>
      <c r="D804" s="2">
        <f t="shared" si="99"/>
        <v>393482</v>
      </c>
      <c r="E804" s="2">
        <f t="shared" si="99"/>
        <v>448232</v>
      </c>
      <c r="F804" s="2">
        <f t="shared" si="99"/>
        <v>445759</v>
      </c>
      <c r="G804" s="2">
        <f t="shared" si="99"/>
        <v>485000</v>
      </c>
      <c r="H804" s="2">
        <f t="shared" si="99"/>
        <v>506380</v>
      </c>
      <c r="I804" s="2">
        <f t="shared" si="99"/>
        <v>538887</v>
      </c>
      <c r="J804" s="2">
        <f t="shared" si="99"/>
        <v>573269</v>
      </c>
      <c r="K804" s="2">
        <f t="shared" si="99"/>
        <v>607079</v>
      </c>
    </row>
    <row r="805" spans="2:11" ht="20.100000000000001" customHeight="1">
      <c r="B805" s="138" t="s">
        <v>635</v>
      </c>
      <c r="C805" s="2">
        <f t="shared" ref="C805:K805" si="100">C463+C240</f>
        <v>321233</v>
      </c>
      <c r="D805" s="2">
        <f t="shared" si="100"/>
        <v>355673</v>
      </c>
      <c r="E805" s="2">
        <f t="shared" si="100"/>
        <v>314358</v>
      </c>
      <c r="F805" s="2">
        <f t="shared" si="100"/>
        <v>325973</v>
      </c>
      <c r="G805" s="2">
        <f t="shared" si="100"/>
        <v>394165</v>
      </c>
      <c r="H805" s="2">
        <f t="shared" si="100"/>
        <v>376632</v>
      </c>
      <c r="I805" s="2">
        <f t="shared" si="100"/>
        <v>392212</v>
      </c>
      <c r="J805" s="2">
        <f t="shared" si="100"/>
        <v>380947</v>
      </c>
      <c r="K805" s="2">
        <f t="shared" si="100"/>
        <v>380375</v>
      </c>
    </row>
    <row r="806" spans="2:11" ht="20.100000000000001" customHeight="1">
      <c r="B806" s="138" t="s">
        <v>636</v>
      </c>
      <c r="C806" s="2">
        <f t="shared" ref="C806:K806" si="101">C464</f>
        <v>391250</v>
      </c>
      <c r="D806" s="2">
        <f t="shared" si="101"/>
        <v>468833</v>
      </c>
      <c r="E806" s="2">
        <f t="shared" si="101"/>
        <v>487630</v>
      </c>
      <c r="F806" s="2">
        <f t="shared" si="101"/>
        <v>509327</v>
      </c>
      <c r="G806" s="2">
        <f t="shared" si="101"/>
        <v>507185</v>
      </c>
      <c r="H806" s="2">
        <f t="shared" si="101"/>
        <v>510330</v>
      </c>
      <c r="I806" s="2">
        <f t="shared" si="101"/>
        <v>511785</v>
      </c>
      <c r="J806" s="2">
        <f t="shared" si="101"/>
        <v>513314</v>
      </c>
      <c r="K806" s="2">
        <f t="shared" si="101"/>
        <v>514919</v>
      </c>
    </row>
    <row r="807" spans="2:11" ht="20.100000000000001" customHeight="1">
      <c r="B807" s="138" t="s">
        <v>637</v>
      </c>
      <c r="C807" s="2">
        <f t="shared" ref="C807:K807" si="102">C241</f>
        <v>25167</v>
      </c>
      <c r="D807" s="2">
        <f t="shared" si="102"/>
        <v>13539</v>
      </c>
      <c r="E807" s="2">
        <f t="shared" si="102"/>
        <v>140000</v>
      </c>
      <c r="F807" s="2">
        <f t="shared" si="102"/>
        <v>108898</v>
      </c>
      <c r="G807" s="2">
        <f t="shared" si="102"/>
        <v>202460</v>
      </c>
      <c r="H807" s="2">
        <f t="shared" si="102"/>
        <v>105400</v>
      </c>
      <c r="I807" s="2">
        <f t="shared" si="102"/>
        <v>55400</v>
      </c>
      <c r="J807" s="2">
        <f t="shared" si="102"/>
        <v>55400</v>
      </c>
      <c r="K807" s="2">
        <f t="shared" si="102"/>
        <v>55400</v>
      </c>
    </row>
    <row r="808" spans="2:11" ht="20.100000000000001" customHeight="1">
      <c r="B808" s="138" t="s">
        <v>579</v>
      </c>
      <c r="C808" s="2">
        <f t="shared" ref="C808:K808" si="103">C242</f>
        <v>2219</v>
      </c>
      <c r="D808" s="2">
        <f t="shared" si="103"/>
        <v>2280</v>
      </c>
      <c r="E808" s="2">
        <f t="shared" si="103"/>
        <v>2366</v>
      </c>
      <c r="F808" s="2">
        <f t="shared" si="103"/>
        <v>2089</v>
      </c>
      <c r="G808" s="2">
        <f t="shared" si="103"/>
        <v>2174</v>
      </c>
      <c r="H808" s="2">
        <f t="shared" si="103"/>
        <v>2174</v>
      </c>
      <c r="I808" s="2">
        <f t="shared" si="103"/>
        <v>2174</v>
      </c>
      <c r="J808" s="2">
        <f t="shared" si="103"/>
        <v>2174</v>
      </c>
      <c r="K808" s="2">
        <f t="shared" si="103"/>
        <v>2174</v>
      </c>
    </row>
    <row r="809" spans="2:11" s="357" customFormat="1" ht="20.100000000000001" customHeight="1">
      <c r="B809" s="138" t="s">
        <v>638</v>
      </c>
      <c r="C809" s="2">
        <f>'Budget Detail FY 2018-25'!L486</f>
        <v>0</v>
      </c>
      <c r="D809" s="2">
        <f>'Budget Detail FY 2018-25'!M486</f>
        <v>0</v>
      </c>
      <c r="E809" s="2">
        <f>'Budget Detail FY 2018-25'!N486</f>
        <v>0</v>
      </c>
      <c r="F809" s="2">
        <f>'Budget Detail FY 2018-25'!O486</f>
        <v>16656</v>
      </c>
      <c r="G809" s="2">
        <f>'Budget Detail FY 2018-25'!P486</f>
        <v>0</v>
      </c>
      <c r="H809" s="2">
        <f>'Budget Detail FY 2018-25'!Q486</f>
        <v>0</v>
      </c>
      <c r="I809" s="2">
        <f>'Budget Detail FY 2018-25'!R486</f>
        <v>0</v>
      </c>
      <c r="J809" s="2">
        <f>'Budget Detail FY 2018-25'!S486</f>
        <v>0</v>
      </c>
      <c r="K809" s="2">
        <f>'Budget Detail FY 2018-25'!T486</f>
        <v>0</v>
      </c>
    </row>
    <row r="810" spans="2:11" ht="20.100000000000001" customHeight="1" thickBot="1">
      <c r="B810" s="81" t="s">
        <v>639</v>
      </c>
      <c r="C810" s="79">
        <f>SUM(C803:C809)</f>
        <v>1998068</v>
      </c>
      <c r="D810" s="79">
        <f t="shared" ref="D810:K810" si="104">SUM(D803:D809)</f>
        <v>2205818</v>
      </c>
      <c r="E810" s="79">
        <f t="shared" si="104"/>
        <v>2496447</v>
      </c>
      <c r="F810" s="79">
        <f t="shared" si="104"/>
        <v>2509561</v>
      </c>
      <c r="G810" s="79">
        <f t="shared" si="104"/>
        <v>2762996</v>
      </c>
      <c r="H810" s="79">
        <f t="shared" si="104"/>
        <v>2704613</v>
      </c>
      <c r="I810" s="79">
        <f t="shared" si="104"/>
        <v>2736731</v>
      </c>
      <c r="J810" s="79">
        <f t="shared" si="104"/>
        <v>2794870</v>
      </c>
      <c r="K810" s="79">
        <f t="shared" si="104"/>
        <v>2864151</v>
      </c>
    </row>
    <row r="811" spans="2:11" ht="7.5" customHeight="1">
      <c r="B811" s="82"/>
      <c r="C811" s="2"/>
      <c r="D811" s="2"/>
      <c r="E811" s="2"/>
      <c r="F811" s="2"/>
      <c r="G811" s="2"/>
      <c r="H811" s="2"/>
      <c r="I811" s="2"/>
      <c r="J811" s="2"/>
      <c r="K811" s="2"/>
    </row>
    <row r="812" spans="2:11" ht="20.100000000000001" customHeight="1">
      <c r="B812" s="137" t="s">
        <v>640</v>
      </c>
      <c r="C812" s="2">
        <f t="shared" ref="C812:K812" si="105">+C800-C810</f>
        <v>76035</v>
      </c>
      <c r="D812" s="2">
        <f t="shared" si="105"/>
        <v>63879</v>
      </c>
      <c r="E812" s="2">
        <f t="shared" si="105"/>
        <v>-245609</v>
      </c>
      <c r="F812" s="2">
        <f t="shared" si="105"/>
        <v>-157254</v>
      </c>
      <c r="G812" s="2">
        <f t="shared" si="105"/>
        <v>-435232</v>
      </c>
      <c r="H812" s="2">
        <f t="shared" si="105"/>
        <v>-3174</v>
      </c>
      <c r="I812" s="2">
        <f t="shared" si="105"/>
        <v>-3174</v>
      </c>
      <c r="J812" s="2">
        <f t="shared" si="105"/>
        <v>-3174</v>
      </c>
      <c r="K812" s="2">
        <f t="shared" si="105"/>
        <v>-3174</v>
      </c>
    </row>
    <row r="813" spans="2:11" ht="7.5" customHeight="1">
      <c r="B813" s="83"/>
      <c r="C813" s="2"/>
      <c r="D813" s="2"/>
      <c r="E813" s="2"/>
      <c r="F813" s="2"/>
      <c r="G813" s="2"/>
      <c r="H813" s="2"/>
      <c r="I813" s="2"/>
      <c r="J813" s="2"/>
      <c r="K813" s="2"/>
    </row>
    <row r="814" spans="2:11" ht="20.100000000000001" customHeight="1" thickBot="1">
      <c r="B814" s="80" t="s">
        <v>641</v>
      </c>
      <c r="C814" s="48">
        <v>793168</v>
      </c>
      <c r="D814" s="48">
        <v>857049</v>
      </c>
      <c r="E814" s="48">
        <v>570312</v>
      </c>
      <c r="F814" s="48">
        <f>D814+F812</f>
        <v>699795</v>
      </c>
      <c r="G814" s="48">
        <f>F814+G812</f>
        <v>264563</v>
      </c>
      <c r="H814" s="48">
        <f>G814+H812</f>
        <v>261389</v>
      </c>
      <c r="I814" s="48">
        <f>H814+I812</f>
        <v>258215</v>
      </c>
      <c r="J814" s="48">
        <f>I814+J812</f>
        <v>255041</v>
      </c>
      <c r="K814" s="48">
        <f>J814+K812</f>
        <v>251867</v>
      </c>
    </row>
    <row r="815" spans="2:11" ht="14.4" thickTop="1">
      <c r="B815" s="4"/>
      <c r="C815" s="53">
        <f t="shared" ref="C815:K815" si="106">+C814/C810</f>
        <v>0.396967470576577</v>
      </c>
      <c r="D815" s="53">
        <f t="shared" si="106"/>
        <v>0.38854021501320596</v>
      </c>
      <c r="E815" s="53">
        <f t="shared" si="106"/>
        <v>0.22844947239016089</v>
      </c>
      <c r="F815" s="53">
        <f t="shared" si="106"/>
        <v>0.27885156009357814</v>
      </c>
      <c r="G815" s="53">
        <f t="shared" si="106"/>
        <v>9.5752219691957574E-2</v>
      </c>
      <c r="H815" s="53">
        <f t="shared" si="106"/>
        <v>9.6645619909391842E-2</v>
      </c>
      <c r="I815" s="53">
        <f t="shared" si="106"/>
        <v>9.4351618774369858E-2</v>
      </c>
      <c r="J815" s="53">
        <f t="shared" si="106"/>
        <v>9.1253260437873671E-2</v>
      </c>
      <c r="K815" s="53">
        <f t="shared" si="106"/>
        <v>8.7937751885288171E-2</v>
      </c>
    </row>
    <row r="816" spans="2:11">
      <c r="B816" s="4"/>
      <c r="C816" s="53"/>
      <c r="D816" s="53"/>
      <c r="E816" s="53"/>
      <c r="F816" s="53"/>
      <c r="G816" s="53"/>
      <c r="H816" s="53"/>
      <c r="I816" s="53"/>
      <c r="J816" s="53"/>
      <c r="K816" s="53"/>
    </row>
    <row r="817" spans="2:11" ht="7.5" customHeight="1">
      <c r="B817" s="4"/>
      <c r="C817" s="2"/>
      <c r="D817" s="2"/>
      <c r="E817" s="2"/>
      <c r="F817" s="2"/>
      <c r="G817" s="2"/>
      <c r="H817" s="2"/>
      <c r="I817" s="2"/>
      <c r="J817" s="2"/>
      <c r="K817" s="2"/>
    </row>
    <row r="818" spans="2:11">
      <c r="B818" s="1"/>
      <c r="C818" s="2"/>
      <c r="D818" s="2"/>
      <c r="E818" s="2"/>
      <c r="F818" s="2"/>
      <c r="G818" s="2"/>
      <c r="H818" s="2"/>
      <c r="I818" s="2"/>
      <c r="J818" s="2"/>
      <c r="K818" s="2"/>
    </row>
    <row r="819" spans="2:11">
      <c r="B819" s="1"/>
      <c r="C819" s="2"/>
      <c r="D819" s="2"/>
      <c r="E819" s="2"/>
      <c r="F819" s="2"/>
      <c r="G819" s="2"/>
      <c r="H819" s="2"/>
      <c r="I819" s="2"/>
      <c r="J819" s="2"/>
      <c r="K819" s="2"/>
    </row>
    <row r="820" spans="2:11">
      <c r="B820" s="1"/>
      <c r="C820" s="2"/>
      <c r="D820" s="2"/>
      <c r="E820" s="2"/>
      <c r="F820" s="2"/>
      <c r="G820" s="2"/>
      <c r="H820" s="2"/>
      <c r="I820" s="2"/>
      <c r="J820" s="2"/>
      <c r="K820" s="2"/>
    </row>
    <row r="821" spans="2:11">
      <c r="B821" s="1"/>
      <c r="C821" s="2"/>
      <c r="D821" s="2"/>
      <c r="E821" s="2"/>
      <c r="F821" s="2"/>
      <c r="G821" s="2"/>
      <c r="H821" s="2"/>
      <c r="I821" s="2"/>
      <c r="J821" s="2"/>
      <c r="K821" s="2"/>
    </row>
    <row r="822" spans="2:11">
      <c r="B822" s="1"/>
      <c r="C822" s="2"/>
      <c r="D822" s="2"/>
      <c r="E822" s="2"/>
      <c r="F822" s="2"/>
      <c r="G822" s="2"/>
      <c r="H822" s="2"/>
      <c r="I822" s="2"/>
      <c r="J822" s="2"/>
      <c r="K822" s="2"/>
    </row>
    <row r="823" spans="2:11">
      <c r="B823" s="1"/>
      <c r="C823" s="2"/>
      <c r="D823" s="2"/>
      <c r="E823" s="2"/>
      <c r="F823" s="2"/>
      <c r="G823" s="2"/>
      <c r="H823" s="2"/>
      <c r="I823" s="2"/>
      <c r="J823" s="2"/>
      <c r="K823" s="2"/>
    </row>
    <row r="824" spans="2:11">
      <c r="B824" s="1"/>
      <c r="C824" s="2"/>
      <c r="D824" s="2"/>
      <c r="E824" s="2"/>
      <c r="F824" s="2"/>
      <c r="G824" s="2"/>
      <c r="H824" s="2"/>
      <c r="I824" s="2"/>
      <c r="J824" s="2"/>
      <c r="K824" s="2"/>
    </row>
    <row r="825" spans="2:11">
      <c r="B825" s="1"/>
      <c r="C825" s="2"/>
      <c r="D825" s="2"/>
      <c r="E825" s="2"/>
      <c r="F825" s="2"/>
      <c r="G825" s="2"/>
      <c r="H825" s="2"/>
      <c r="I825" s="2"/>
      <c r="J825" s="2"/>
      <c r="K825" s="2"/>
    </row>
    <row r="826" spans="2:11">
      <c r="B826" s="1"/>
      <c r="C826" s="2"/>
      <c r="D826" s="2"/>
      <c r="E826" s="2"/>
      <c r="F826" s="2"/>
      <c r="G826" s="2"/>
      <c r="H826" s="2"/>
      <c r="I826" s="2"/>
      <c r="J826" s="2"/>
      <c r="K826" s="2"/>
    </row>
    <row r="827" spans="2:11">
      <c r="B827" s="1"/>
      <c r="C827" s="2"/>
      <c r="D827" s="2"/>
      <c r="E827" s="2"/>
      <c r="F827" s="2"/>
      <c r="G827" s="2"/>
      <c r="H827" s="2"/>
      <c r="I827" s="2"/>
      <c r="J827" s="2"/>
      <c r="K827" s="2"/>
    </row>
    <row r="828" spans="2:11">
      <c r="B828" s="1"/>
      <c r="C828" s="2"/>
      <c r="D828" s="2"/>
      <c r="E828" s="2"/>
      <c r="F828" s="2"/>
      <c r="G828" s="2"/>
      <c r="H828" s="2"/>
      <c r="I828" s="2"/>
      <c r="J828" s="2"/>
      <c r="K828" s="2"/>
    </row>
  </sheetData>
  <mergeCells count="38">
    <mergeCell ref="B646:K646"/>
    <mergeCell ref="B648:K648"/>
    <mergeCell ref="B783:K783"/>
    <mergeCell ref="B785:K788"/>
    <mergeCell ref="B680:K680"/>
    <mergeCell ref="B733:K733"/>
    <mergeCell ref="B735:K737"/>
    <mergeCell ref="B682:K685"/>
    <mergeCell ref="B84:K85"/>
    <mergeCell ref="B1:K1"/>
    <mergeCell ref="B3:K4"/>
    <mergeCell ref="B47:K47"/>
    <mergeCell ref="B49:K50"/>
    <mergeCell ref="B82:K82"/>
    <mergeCell ref="B116:K116"/>
    <mergeCell ref="B118:K119"/>
    <mergeCell ref="B306:K306"/>
    <mergeCell ref="B157:K158"/>
    <mergeCell ref="B271:K271"/>
    <mergeCell ref="B273:K274"/>
    <mergeCell ref="B202:K206"/>
    <mergeCell ref="B400:K400"/>
    <mergeCell ref="B308:K309"/>
    <mergeCell ref="B352:K352"/>
    <mergeCell ref="B354:K355"/>
    <mergeCell ref="B155:K155"/>
    <mergeCell ref="B200:K200"/>
    <mergeCell ref="B608:K608"/>
    <mergeCell ref="B402:K404"/>
    <mergeCell ref="B441:K441"/>
    <mergeCell ref="B610:K610"/>
    <mergeCell ref="B484:K484"/>
    <mergeCell ref="B486:K488"/>
    <mergeCell ref="B532:K532"/>
    <mergeCell ref="B534:K535"/>
    <mergeCell ref="B443:K446"/>
    <mergeCell ref="B572:K572"/>
    <mergeCell ref="B574:K575"/>
  </mergeCells>
  <printOptions horizontalCentered="1"/>
  <pageMargins left="0" right="0" top="0.5" bottom="0" header="0" footer="0"/>
  <pageSetup scale="65" orientation="portrait" r:id="rId1"/>
  <rowBreaks count="18" manualBreakCount="18">
    <brk id="45" max="16383" man="1"/>
    <brk id="80" max="16383" man="1"/>
    <brk id="114" max="16383" man="1"/>
    <brk id="153" min="1" max="10" man="1"/>
    <brk id="198" max="16383" man="1"/>
    <brk id="269" max="16383" man="1"/>
    <brk id="305" min="1" max="10" man="1"/>
    <brk id="351" min="1" max="10" man="1"/>
    <brk id="398" min="1" max="10" man="1"/>
    <brk id="439" max="16383" man="1"/>
    <brk id="482" max="16383" man="1"/>
    <brk id="530" min="1" max="10" man="1"/>
    <brk id="570" max="16383" man="1"/>
    <brk id="606" max="16383" man="1"/>
    <brk id="644" min="1" max="10" man="1"/>
    <brk id="679" min="1" max="10" man="1"/>
    <brk id="732" min="1" max="10" man="1"/>
    <brk id="782" min="1" max="10" man="1"/>
  </rowBreaks>
  <colBreaks count="1" manualBreakCount="1">
    <brk id="1" max="1001"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autoPageBreaks="0"/>
  </sheetPr>
  <dimension ref="A1:U3565"/>
  <sheetViews>
    <sheetView tabSelected="1" showOutlineSymbols="0" zoomScale="75" zoomScaleNormal="75" zoomScaleSheetLayoutView="70" workbookViewId="0">
      <pane ySplit="5" topLeftCell="A309" activePane="bottomLeft" state="frozen"/>
      <selection activeCell="Q1017" sqref="Q1017"/>
      <selection pane="bottomLeft" activeCell="A324" sqref="A324"/>
    </sheetView>
  </sheetViews>
  <sheetFormatPr defaultColWidth="6.88671875" defaultRowHeight="12.75" customHeight="1"/>
  <cols>
    <col min="1" max="1" width="20" style="90" customWidth="1"/>
    <col min="2" max="3" width="1.33203125" style="90" customWidth="1"/>
    <col min="4" max="4" width="6" style="90" customWidth="1"/>
    <col min="5" max="5" width="1.44140625" style="90" customWidth="1"/>
    <col min="6" max="6" width="7.44140625" style="90" customWidth="1"/>
    <col min="7" max="7" width="2.5546875" style="90" customWidth="1"/>
    <col min="8" max="8" width="1.109375" style="90" customWidth="1"/>
    <col min="9" max="9" width="3" style="90" customWidth="1"/>
    <col min="10" max="10" width="4" style="90" customWidth="1"/>
    <col min="11" max="11" width="21" style="90" customWidth="1"/>
    <col min="12" max="13" width="18.6640625" style="210" customWidth="1"/>
    <col min="14" max="15" width="18.6640625" style="211" customWidth="1"/>
    <col min="16" max="20" width="18.6640625" style="210" customWidth="1"/>
    <col min="21" max="21" width="6.88671875" style="210"/>
    <col min="22" max="16384" width="6.88671875" style="90"/>
  </cols>
  <sheetData>
    <row r="1" spans="1:20" ht="24" customHeight="1"/>
    <row r="2" spans="1:20" ht="24" customHeight="1">
      <c r="P2" s="213"/>
    </row>
    <row r="3" spans="1:20" ht="24" customHeight="1">
      <c r="L3" s="214"/>
      <c r="M3" s="327"/>
      <c r="N3" s="215"/>
      <c r="O3" s="215"/>
      <c r="P3" s="214"/>
      <c r="Q3" s="214"/>
      <c r="R3" s="214"/>
      <c r="S3" s="214"/>
      <c r="T3" s="214"/>
    </row>
    <row r="4" spans="1:20" ht="24" customHeight="1">
      <c r="A4" s="92"/>
      <c r="B4" s="92"/>
      <c r="C4" s="92"/>
      <c r="D4" s="92"/>
      <c r="E4" s="92"/>
      <c r="F4" s="92"/>
      <c r="G4" s="92"/>
      <c r="H4" s="92"/>
      <c r="I4" s="92"/>
      <c r="J4" s="92"/>
      <c r="K4" s="92"/>
      <c r="L4" s="216" t="s">
        <v>774</v>
      </c>
      <c r="M4" s="217" t="s">
        <v>848</v>
      </c>
      <c r="N4" s="218" t="s">
        <v>879</v>
      </c>
      <c r="O4" s="218" t="s">
        <v>879</v>
      </c>
      <c r="P4" s="216" t="s">
        <v>880</v>
      </c>
      <c r="Q4" s="216" t="s">
        <v>881</v>
      </c>
      <c r="R4" s="216" t="s">
        <v>882</v>
      </c>
      <c r="S4" s="216" t="s">
        <v>883</v>
      </c>
      <c r="T4" s="216" t="s">
        <v>884</v>
      </c>
    </row>
    <row r="5" spans="1:20" ht="24" customHeight="1">
      <c r="A5" s="93" t="s">
        <v>815</v>
      </c>
      <c r="B5" s="92"/>
      <c r="C5" s="92"/>
      <c r="D5" s="418" t="s">
        <v>0</v>
      </c>
      <c r="E5" s="418"/>
      <c r="F5" s="418"/>
      <c r="G5" s="92"/>
      <c r="H5" s="92"/>
      <c r="I5" s="92"/>
      <c r="J5" s="92"/>
      <c r="K5" s="92"/>
      <c r="L5" s="220" t="s">
        <v>1</v>
      </c>
      <c r="M5" s="220" t="s">
        <v>1</v>
      </c>
      <c r="N5" s="221" t="s">
        <v>621</v>
      </c>
      <c r="O5" s="222" t="s">
        <v>19</v>
      </c>
      <c r="P5" s="220" t="s">
        <v>621</v>
      </c>
      <c r="Q5" s="220" t="s">
        <v>19</v>
      </c>
      <c r="R5" s="220" t="s">
        <v>19</v>
      </c>
      <c r="S5" s="220" t="s">
        <v>19</v>
      </c>
      <c r="T5" s="220" t="s">
        <v>19</v>
      </c>
    </row>
    <row r="6" spans="1:20" ht="15" customHeight="1">
      <c r="A6" s="91"/>
      <c r="D6" s="91"/>
      <c r="E6" s="91"/>
      <c r="F6" s="91"/>
      <c r="L6" s="223"/>
      <c r="M6" s="223"/>
      <c r="N6" s="224"/>
      <c r="O6" s="224"/>
      <c r="P6" s="223"/>
      <c r="Q6" s="223"/>
      <c r="R6" s="223"/>
      <c r="S6" s="223"/>
      <c r="T6" s="223"/>
    </row>
    <row r="7" spans="1:20" ht="24" customHeight="1">
      <c r="A7" s="417" t="s">
        <v>454</v>
      </c>
      <c r="B7" s="417"/>
      <c r="C7" s="417"/>
      <c r="D7" s="417"/>
      <c r="E7" s="417"/>
      <c r="F7" s="417"/>
      <c r="G7" s="417"/>
      <c r="H7" s="417"/>
      <c r="I7" s="417"/>
      <c r="J7" s="417"/>
      <c r="K7" s="417"/>
      <c r="P7" s="225"/>
      <c r="Q7" s="226"/>
      <c r="R7" s="226"/>
      <c r="S7" s="226"/>
      <c r="T7" s="226"/>
    </row>
    <row r="8" spans="1:20" ht="15" customHeight="1">
      <c r="A8" s="97"/>
      <c r="B8" s="97"/>
      <c r="C8" s="97"/>
      <c r="D8" s="97"/>
      <c r="E8" s="97"/>
      <c r="F8" s="97"/>
      <c r="G8" s="97"/>
      <c r="H8" s="97"/>
      <c r="I8" s="97"/>
      <c r="J8" s="97"/>
      <c r="K8" s="97"/>
      <c r="P8" s="226"/>
      <c r="Q8" s="401"/>
      <c r="R8" s="401"/>
      <c r="S8" s="401"/>
      <c r="T8" s="401"/>
    </row>
    <row r="9" spans="1:20" ht="24" customHeight="1">
      <c r="A9" s="92" t="s">
        <v>20</v>
      </c>
      <c r="B9" s="92"/>
      <c r="C9" s="92"/>
      <c r="D9" s="92" t="s">
        <v>180</v>
      </c>
      <c r="E9" s="92"/>
      <c r="F9" s="92"/>
      <c r="G9" s="92"/>
      <c r="H9" s="92"/>
      <c r="I9" s="92"/>
      <c r="J9" s="92"/>
      <c r="K9" s="92"/>
      <c r="L9" s="228">
        <v>2129984</v>
      </c>
      <c r="M9" s="228">
        <v>2191159</v>
      </c>
      <c r="N9" s="165">
        <v>2119323</v>
      </c>
      <c r="O9" s="165">
        <v>2123744</v>
      </c>
      <c r="P9" s="250">
        <v>2107099</v>
      </c>
      <c r="Q9" s="250">
        <v>2144661</v>
      </c>
      <c r="R9" s="250">
        <v>2187478</v>
      </c>
      <c r="S9" s="250">
        <v>2229964</v>
      </c>
      <c r="T9" s="250">
        <v>2271943</v>
      </c>
    </row>
    <row r="10" spans="1:20" ht="24" customHeight="1">
      <c r="A10" s="92" t="s">
        <v>182</v>
      </c>
      <c r="B10" s="92"/>
      <c r="C10" s="92"/>
      <c r="D10" s="92" t="s">
        <v>181</v>
      </c>
      <c r="E10" s="92"/>
      <c r="F10" s="92"/>
      <c r="G10" s="92"/>
      <c r="H10" s="92"/>
      <c r="I10" s="92"/>
      <c r="J10" s="92"/>
      <c r="K10" s="92"/>
      <c r="L10" s="228">
        <v>963908</v>
      </c>
      <c r="M10" s="228">
        <v>958476</v>
      </c>
      <c r="N10" s="165">
        <v>1105927</v>
      </c>
      <c r="O10" s="165">
        <v>1108182</v>
      </c>
      <c r="P10" s="250">
        <v>1230604</v>
      </c>
      <c r="Q10" s="250">
        <v>1268042</v>
      </c>
      <c r="R10" s="250">
        <v>1300225</v>
      </c>
      <c r="S10" s="250">
        <v>1332739</v>
      </c>
      <c r="T10" s="250">
        <v>1365760</v>
      </c>
    </row>
    <row r="11" spans="1:20" ht="24" customHeight="1">
      <c r="A11" s="1" t="s">
        <v>22</v>
      </c>
      <c r="B11" s="92"/>
      <c r="C11" s="92"/>
      <c r="D11" s="92" t="s">
        <v>21</v>
      </c>
      <c r="E11" s="92"/>
      <c r="F11" s="92"/>
      <c r="G11" s="92"/>
      <c r="H11" s="92"/>
      <c r="I11" s="92"/>
      <c r="J11" s="92"/>
      <c r="K11" s="92"/>
      <c r="L11" s="228">
        <v>3002133</v>
      </c>
      <c r="M11" s="228">
        <v>3070663</v>
      </c>
      <c r="N11" s="165">
        <v>3151800</v>
      </c>
      <c r="O11" s="165">
        <v>3220000</v>
      </c>
      <c r="P11" s="250">
        <v>3284400</v>
      </c>
      <c r="Q11" s="250">
        <v>3350088</v>
      </c>
      <c r="R11" s="250">
        <v>3417090</v>
      </c>
      <c r="S11" s="250">
        <v>3485432</v>
      </c>
      <c r="T11" s="250">
        <v>3555141</v>
      </c>
    </row>
    <row r="12" spans="1:20" ht="24" customHeight="1">
      <c r="A12" s="1" t="s">
        <v>235</v>
      </c>
      <c r="B12" s="92"/>
      <c r="C12" s="92"/>
      <c r="D12" s="92" t="s">
        <v>514</v>
      </c>
      <c r="E12" s="92"/>
      <c r="F12" s="92"/>
      <c r="G12" s="92"/>
      <c r="H12" s="92"/>
      <c r="I12" s="92"/>
      <c r="J12" s="92"/>
      <c r="K12" s="92"/>
      <c r="L12" s="228">
        <v>2325623</v>
      </c>
      <c r="M12" s="228">
        <v>2358568</v>
      </c>
      <c r="N12" s="165">
        <v>2432700</v>
      </c>
      <c r="O12" s="165">
        <v>2445000</v>
      </c>
      <c r="P12" s="250">
        <v>2493900</v>
      </c>
      <c r="Q12" s="250">
        <v>2543778</v>
      </c>
      <c r="R12" s="250">
        <v>2594654</v>
      </c>
      <c r="S12" s="250">
        <v>2646547</v>
      </c>
      <c r="T12" s="250">
        <v>2699478</v>
      </c>
    </row>
    <row r="13" spans="1:20" ht="24" customHeight="1">
      <c r="A13" s="1" t="s">
        <v>23</v>
      </c>
      <c r="B13" s="92"/>
      <c r="C13" s="92"/>
      <c r="D13" s="1" t="s">
        <v>2</v>
      </c>
      <c r="E13" s="98"/>
      <c r="F13" s="98"/>
      <c r="G13" s="98"/>
      <c r="H13" s="98"/>
      <c r="I13" s="98"/>
      <c r="J13" s="98"/>
      <c r="K13" s="98"/>
      <c r="L13" s="228">
        <v>702111</v>
      </c>
      <c r="M13" s="228">
        <v>730949</v>
      </c>
      <c r="N13" s="165">
        <v>710000</v>
      </c>
      <c r="O13" s="165">
        <v>715000</v>
      </c>
      <c r="P13" s="250">
        <v>715000</v>
      </c>
      <c r="Q13" s="250">
        <v>715000</v>
      </c>
      <c r="R13" s="209">
        <v>715000</v>
      </c>
      <c r="S13" s="209">
        <v>715000</v>
      </c>
      <c r="T13" s="209">
        <v>715000</v>
      </c>
    </row>
    <row r="14" spans="1:20" ht="24" customHeight="1">
      <c r="A14" s="1" t="s">
        <v>24</v>
      </c>
      <c r="B14" s="92"/>
      <c r="C14" s="92"/>
      <c r="D14" s="1" t="s">
        <v>36</v>
      </c>
      <c r="E14" s="92"/>
      <c r="F14" s="92"/>
      <c r="G14" s="92"/>
      <c r="H14" s="92"/>
      <c r="I14" s="92"/>
      <c r="J14" s="92"/>
      <c r="K14" s="92"/>
      <c r="L14" s="228">
        <v>251555</v>
      </c>
      <c r="M14" s="228">
        <v>277380</v>
      </c>
      <c r="N14" s="165">
        <v>250000</v>
      </c>
      <c r="O14" s="165">
        <v>265000</v>
      </c>
      <c r="P14" s="250">
        <v>265000</v>
      </c>
      <c r="Q14" s="250">
        <v>265000</v>
      </c>
      <c r="R14" s="209">
        <v>265000</v>
      </c>
      <c r="S14" s="209">
        <v>265000</v>
      </c>
      <c r="T14" s="209">
        <v>265000</v>
      </c>
    </row>
    <row r="15" spans="1:20" ht="24" customHeight="1">
      <c r="A15" s="1" t="s">
        <v>31</v>
      </c>
      <c r="B15" s="92"/>
      <c r="C15" s="92"/>
      <c r="D15" s="1" t="s">
        <v>782</v>
      </c>
      <c r="E15" s="92"/>
      <c r="F15" s="92"/>
      <c r="G15" s="92"/>
      <c r="H15" s="92"/>
      <c r="I15" s="92"/>
      <c r="J15" s="92"/>
      <c r="K15" s="92"/>
      <c r="L15" s="228">
        <v>334595</v>
      </c>
      <c r="M15" s="228">
        <v>329742</v>
      </c>
      <c r="N15" s="165">
        <v>313625</v>
      </c>
      <c r="O15" s="165">
        <v>255000</v>
      </c>
      <c r="P15" s="250">
        <v>246075</v>
      </c>
      <c r="Q15" s="250">
        <v>237462</v>
      </c>
      <c r="R15" s="250">
        <v>229151</v>
      </c>
      <c r="S15" s="250">
        <v>221131</v>
      </c>
      <c r="T15" s="250">
        <v>213391</v>
      </c>
    </row>
    <row r="16" spans="1:20" ht="24" customHeight="1">
      <c r="A16" s="1" t="s">
        <v>549</v>
      </c>
      <c r="B16" s="92"/>
      <c r="C16" s="92"/>
      <c r="D16" s="1" t="s">
        <v>35</v>
      </c>
      <c r="E16" s="92"/>
      <c r="F16" s="92"/>
      <c r="G16" s="92"/>
      <c r="H16" s="92"/>
      <c r="I16" s="92"/>
      <c r="J16" s="92"/>
      <c r="K16" s="92"/>
      <c r="L16" s="228">
        <v>8340</v>
      </c>
      <c r="M16" s="228">
        <v>8340</v>
      </c>
      <c r="N16" s="165">
        <v>8340</v>
      </c>
      <c r="O16" s="165">
        <v>8340</v>
      </c>
      <c r="P16" s="250">
        <v>8340</v>
      </c>
      <c r="Q16" s="250">
        <v>8340</v>
      </c>
      <c r="R16" s="209">
        <v>8340</v>
      </c>
      <c r="S16" s="209">
        <v>8340</v>
      </c>
      <c r="T16" s="209">
        <v>8340</v>
      </c>
    </row>
    <row r="17" spans="1:20" ht="24" customHeight="1">
      <c r="A17" s="1" t="s">
        <v>30</v>
      </c>
      <c r="B17" s="92"/>
      <c r="C17" s="92"/>
      <c r="D17" s="1" t="s">
        <v>4</v>
      </c>
      <c r="E17" s="92"/>
      <c r="F17" s="92"/>
      <c r="G17" s="92"/>
      <c r="H17" s="92"/>
      <c r="I17" s="92"/>
      <c r="J17" s="92"/>
      <c r="K17" s="92"/>
      <c r="L17" s="228">
        <v>290669</v>
      </c>
      <c r="M17" s="228">
        <v>301100</v>
      </c>
      <c r="N17" s="165">
        <v>290000</v>
      </c>
      <c r="O17" s="165">
        <v>300000</v>
      </c>
      <c r="P17" s="250">
        <v>300000</v>
      </c>
      <c r="Q17" s="250">
        <v>300000</v>
      </c>
      <c r="R17" s="250">
        <v>300000</v>
      </c>
      <c r="S17" s="250">
        <v>300000</v>
      </c>
      <c r="T17" s="250">
        <v>300000</v>
      </c>
    </row>
    <row r="18" spans="1:20" ht="24" customHeight="1">
      <c r="A18" s="1" t="s">
        <v>29</v>
      </c>
      <c r="B18" s="92"/>
      <c r="C18" s="92"/>
      <c r="D18" s="1" t="s">
        <v>3</v>
      </c>
      <c r="E18" s="92"/>
      <c r="F18" s="92"/>
      <c r="G18" s="92"/>
      <c r="H18" s="92"/>
      <c r="I18" s="92"/>
      <c r="J18" s="92"/>
      <c r="K18" s="92"/>
      <c r="L18" s="228">
        <v>79602</v>
      </c>
      <c r="M18" s="228">
        <v>77563</v>
      </c>
      <c r="N18" s="165">
        <v>80000</v>
      </c>
      <c r="O18" s="165">
        <v>80000</v>
      </c>
      <c r="P18" s="250">
        <v>80000</v>
      </c>
      <c r="Q18" s="250">
        <v>80000</v>
      </c>
      <c r="R18" s="209">
        <v>80000</v>
      </c>
      <c r="S18" s="209">
        <v>80000</v>
      </c>
      <c r="T18" s="209">
        <v>80000</v>
      </c>
    </row>
    <row r="19" spans="1:20" ht="24" customHeight="1">
      <c r="A19" s="1" t="s">
        <v>1057</v>
      </c>
      <c r="B19" s="92"/>
      <c r="C19" s="92"/>
      <c r="D19" s="336" t="s">
        <v>910</v>
      </c>
      <c r="E19" s="92"/>
      <c r="F19" s="92"/>
      <c r="G19" s="92"/>
      <c r="H19" s="92"/>
      <c r="I19" s="92"/>
      <c r="J19" s="92"/>
      <c r="K19" s="92"/>
      <c r="L19" s="228">
        <v>119733</v>
      </c>
      <c r="M19" s="228">
        <v>145734</v>
      </c>
      <c r="N19" s="165">
        <v>140000</v>
      </c>
      <c r="O19" s="165">
        <v>140000</v>
      </c>
      <c r="P19" s="250">
        <v>140000</v>
      </c>
      <c r="Q19" s="250">
        <v>140000</v>
      </c>
      <c r="R19" s="209">
        <v>140000</v>
      </c>
      <c r="S19" s="209">
        <v>140000</v>
      </c>
      <c r="T19" s="209">
        <v>140000</v>
      </c>
    </row>
    <row r="20" spans="1:20" ht="24" customHeight="1">
      <c r="A20" s="1" t="s">
        <v>28</v>
      </c>
      <c r="B20" s="92"/>
      <c r="C20" s="92"/>
      <c r="D20" s="336" t="s">
        <v>34</v>
      </c>
      <c r="E20" s="92"/>
      <c r="F20" s="92"/>
      <c r="G20" s="92"/>
      <c r="H20" s="92"/>
      <c r="I20" s="92"/>
      <c r="J20" s="92"/>
      <c r="K20" s="92"/>
      <c r="L20" s="228">
        <v>199974</v>
      </c>
      <c r="M20" s="228">
        <v>208315</v>
      </c>
      <c r="N20" s="165">
        <v>205000</v>
      </c>
      <c r="O20" s="165">
        <v>205000</v>
      </c>
      <c r="P20" s="250">
        <v>205000</v>
      </c>
      <c r="Q20" s="250">
        <v>205000</v>
      </c>
      <c r="R20" s="209">
        <v>205000</v>
      </c>
      <c r="S20" s="209">
        <v>205000</v>
      </c>
      <c r="T20" s="209">
        <v>205000</v>
      </c>
    </row>
    <row r="21" spans="1:20" ht="24" customHeight="1">
      <c r="A21" s="1" t="s">
        <v>27</v>
      </c>
      <c r="B21" s="92"/>
      <c r="C21" s="92"/>
      <c r="D21" s="4" t="s">
        <v>33</v>
      </c>
      <c r="E21" s="92"/>
      <c r="F21" s="92"/>
      <c r="G21" s="92"/>
      <c r="H21" s="92"/>
      <c r="I21" s="92"/>
      <c r="J21" s="92"/>
      <c r="K21" s="92"/>
      <c r="L21" s="228">
        <v>130766</v>
      </c>
      <c r="M21" s="228">
        <v>148133</v>
      </c>
      <c r="N21" s="165">
        <v>140000</v>
      </c>
      <c r="O21" s="165">
        <v>146143</v>
      </c>
      <c r="P21" s="250">
        <v>145000</v>
      </c>
      <c r="Q21" s="250">
        <v>145000</v>
      </c>
      <c r="R21" s="209">
        <v>145000</v>
      </c>
      <c r="S21" s="209">
        <v>145000</v>
      </c>
      <c r="T21" s="209">
        <v>145000</v>
      </c>
    </row>
    <row r="22" spans="1:20" ht="24" customHeight="1">
      <c r="A22" s="1" t="s">
        <v>26</v>
      </c>
      <c r="B22" s="92"/>
      <c r="C22" s="92"/>
      <c r="D22" s="99" t="s">
        <v>1022</v>
      </c>
      <c r="E22" s="92"/>
      <c r="F22" s="92"/>
      <c r="G22" s="92"/>
      <c r="H22" s="92"/>
      <c r="I22" s="92"/>
      <c r="J22" s="92"/>
      <c r="K22" s="92"/>
      <c r="L22" s="228">
        <v>374631</v>
      </c>
      <c r="M22" s="228">
        <v>362874</v>
      </c>
      <c r="N22" s="165">
        <v>382500</v>
      </c>
      <c r="O22" s="165">
        <v>358000</v>
      </c>
      <c r="P22" s="250">
        <v>365160</v>
      </c>
      <c r="Q22" s="250">
        <v>372463</v>
      </c>
      <c r="R22" s="209">
        <v>379912</v>
      </c>
      <c r="S22" s="209">
        <v>387510</v>
      </c>
      <c r="T22" s="209">
        <v>395260</v>
      </c>
    </row>
    <row r="23" spans="1:20" ht="24" customHeight="1">
      <c r="A23" s="1" t="s">
        <v>1023</v>
      </c>
      <c r="B23" s="92"/>
      <c r="C23" s="92"/>
      <c r="D23" s="99" t="s">
        <v>1025</v>
      </c>
      <c r="E23" s="92"/>
      <c r="F23" s="92"/>
      <c r="G23" s="92"/>
      <c r="H23" s="92"/>
      <c r="I23" s="92"/>
      <c r="J23" s="92"/>
      <c r="K23" s="92"/>
      <c r="L23" s="228">
        <v>24663</v>
      </c>
      <c r="M23" s="228">
        <v>37075</v>
      </c>
      <c r="N23" s="165">
        <v>35000</v>
      </c>
      <c r="O23" s="165">
        <v>30000</v>
      </c>
      <c r="P23" s="250">
        <v>30000</v>
      </c>
      <c r="Q23" s="250">
        <v>35000</v>
      </c>
      <c r="R23" s="209">
        <v>35000</v>
      </c>
      <c r="S23" s="209">
        <v>35000</v>
      </c>
      <c r="T23" s="209">
        <v>35000</v>
      </c>
    </row>
    <row r="24" spans="1:20" ht="24" customHeight="1">
      <c r="A24" s="1" t="s">
        <v>1024</v>
      </c>
      <c r="B24" s="92"/>
      <c r="C24" s="92"/>
      <c r="D24" s="99" t="s">
        <v>1026</v>
      </c>
      <c r="E24" s="92"/>
      <c r="F24" s="92"/>
      <c r="G24" s="92"/>
      <c r="H24" s="92"/>
      <c r="I24" s="92"/>
      <c r="J24" s="92"/>
      <c r="K24" s="92"/>
      <c r="L24" s="228">
        <v>9865</v>
      </c>
      <c r="M24" s="228">
        <v>10436</v>
      </c>
      <c r="N24" s="165">
        <v>10000</v>
      </c>
      <c r="O24" s="165">
        <v>10000</v>
      </c>
      <c r="P24" s="250">
        <v>10000</v>
      </c>
      <c r="Q24" s="250">
        <v>10000</v>
      </c>
      <c r="R24" s="209">
        <v>10000</v>
      </c>
      <c r="S24" s="209">
        <v>10000</v>
      </c>
      <c r="T24" s="209">
        <v>10000</v>
      </c>
    </row>
    <row r="25" spans="1:20" ht="24" customHeight="1">
      <c r="A25" s="1" t="s">
        <v>25</v>
      </c>
      <c r="B25" s="92"/>
      <c r="C25" s="92"/>
      <c r="D25" s="1" t="s">
        <v>32</v>
      </c>
      <c r="E25" s="92"/>
      <c r="F25" s="92"/>
      <c r="G25" s="92"/>
      <c r="H25" s="92"/>
      <c r="I25" s="92"/>
      <c r="J25" s="92"/>
      <c r="K25" s="92"/>
      <c r="L25" s="228">
        <v>14541</v>
      </c>
      <c r="M25" s="228">
        <v>15890</v>
      </c>
      <c r="N25" s="165">
        <v>14500</v>
      </c>
      <c r="O25" s="165">
        <v>15500</v>
      </c>
      <c r="P25" s="250">
        <v>15250</v>
      </c>
      <c r="Q25" s="250">
        <v>15250</v>
      </c>
      <c r="R25" s="209">
        <v>15250</v>
      </c>
      <c r="S25" s="209">
        <v>15250</v>
      </c>
      <c r="T25" s="209">
        <v>15250</v>
      </c>
    </row>
    <row r="26" spans="1:20" ht="24" customHeight="1">
      <c r="A26" s="1" t="s">
        <v>42</v>
      </c>
      <c r="B26" s="92"/>
      <c r="C26" s="92"/>
      <c r="D26" s="4" t="s">
        <v>45</v>
      </c>
      <c r="E26" s="92"/>
      <c r="F26" s="92"/>
      <c r="G26" s="92"/>
      <c r="H26" s="92"/>
      <c r="I26" s="92"/>
      <c r="J26" s="92"/>
      <c r="K26" s="92"/>
      <c r="L26" s="228">
        <v>1640291</v>
      </c>
      <c r="M26" s="229">
        <v>1966699</v>
      </c>
      <c r="N26" s="165">
        <v>1916366</v>
      </c>
      <c r="O26" s="165">
        <v>2040110</v>
      </c>
      <c r="P26" s="250">
        <v>1897310</v>
      </c>
      <c r="Q26" s="250">
        <v>2064786</v>
      </c>
      <c r="R26" s="250">
        <v>2106082</v>
      </c>
      <c r="S26" s="250">
        <v>2148203</v>
      </c>
      <c r="T26" s="250">
        <v>2191167</v>
      </c>
    </row>
    <row r="27" spans="1:20" ht="24" customHeight="1">
      <c r="A27" s="1" t="s">
        <v>41</v>
      </c>
      <c r="B27" s="92"/>
      <c r="C27" s="92"/>
      <c r="D27" s="4" t="s">
        <v>205</v>
      </c>
      <c r="E27" s="92"/>
      <c r="F27" s="92"/>
      <c r="G27" s="92"/>
      <c r="H27" s="92"/>
      <c r="I27" s="92"/>
      <c r="J27" s="92"/>
      <c r="K27" s="92"/>
      <c r="L27" s="228">
        <v>474797</v>
      </c>
      <c r="M27" s="229">
        <v>578328</v>
      </c>
      <c r="N27" s="165">
        <v>602966</v>
      </c>
      <c r="O27" s="165">
        <v>640090</v>
      </c>
      <c r="P27" s="250">
        <v>675281</v>
      </c>
      <c r="Q27" s="250">
        <v>740185</v>
      </c>
      <c r="R27" s="250">
        <v>762391</v>
      </c>
      <c r="S27" s="250">
        <v>785263</v>
      </c>
      <c r="T27" s="250">
        <v>808820</v>
      </c>
    </row>
    <row r="28" spans="1:20" ht="24" customHeight="1">
      <c r="A28" s="369" t="s">
        <v>1351</v>
      </c>
      <c r="B28" s="371"/>
      <c r="C28" s="371"/>
      <c r="D28" s="370" t="s">
        <v>1350</v>
      </c>
      <c r="E28" s="371"/>
      <c r="F28" s="371"/>
      <c r="G28" s="371"/>
      <c r="H28" s="371"/>
      <c r="I28" s="371"/>
      <c r="J28" s="371"/>
      <c r="K28" s="371"/>
      <c r="L28" s="228">
        <v>0</v>
      </c>
      <c r="M28" s="229">
        <v>0</v>
      </c>
      <c r="N28" s="165">
        <v>0</v>
      </c>
      <c r="O28" s="165">
        <v>618</v>
      </c>
      <c r="P28" s="250">
        <v>15218</v>
      </c>
      <c r="Q28" s="250">
        <v>16680</v>
      </c>
      <c r="R28" s="250">
        <v>17181</v>
      </c>
      <c r="S28" s="250">
        <v>17696</v>
      </c>
      <c r="T28" s="250">
        <v>18227</v>
      </c>
    </row>
    <row r="29" spans="1:20" ht="24" customHeight="1">
      <c r="A29" s="1" t="s">
        <v>40</v>
      </c>
      <c r="B29" s="92"/>
      <c r="C29" s="92"/>
      <c r="D29" s="4" t="s">
        <v>179</v>
      </c>
      <c r="E29" s="92"/>
      <c r="F29" s="92"/>
      <c r="G29" s="92"/>
      <c r="H29" s="92"/>
      <c r="I29" s="92"/>
      <c r="J29" s="92"/>
      <c r="K29" s="92"/>
      <c r="L29" s="228">
        <v>131612</v>
      </c>
      <c r="M29" s="228">
        <v>128668</v>
      </c>
      <c r="N29" s="165">
        <v>130000</v>
      </c>
      <c r="O29" s="165">
        <v>131199</v>
      </c>
      <c r="P29" s="209">
        <v>130000</v>
      </c>
      <c r="Q29" s="209">
        <v>130000</v>
      </c>
      <c r="R29" s="209">
        <v>135000</v>
      </c>
      <c r="S29" s="209">
        <v>135000</v>
      </c>
      <c r="T29" s="209">
        <v>140000</v>
      </c>
    </row>
    <row r="30" spans="1:20" ht="24" customHeight="1">
      <c r="A30" s="1" t="s">
        <v>39</v>
      </c>
      <c r="B30" s="92"/>
      <c r="C30" s="92"/>
      <c r="D30" s="1" t="s">
        <v>44</v>
      </c>
      <c r="E30" s="92"/>
      <c r="F30" s="92"/>
      <c r="G30" s="92"/>
      <c r="H30" s="92"/>
      <c r="I30" s="92"/>
      <c r="J30" s="92"/>
      <c r="K30" s="92"/>
      <c r="L30" s="228">
        <v>14932</v>
      </c>
      <c r="M30" s="228">
        <v>16154</v>
      </c>
      <c r="N30" s="165">
        <v>17000</v>
      </c>
      <c r="O30" s="165">
        <v>16500</v>
      </c>
      <c r="P30" s="250">
        <v>16500</v>
      </c>
      <c r="Q30" s="250">
        <v>16500</v>
      </c>
      <c r="R30" s="250">
        <v>16500</v>
      </c>
      <c r="S30" s="250">
        <v>16500</v>
      </c>
      <c r="T30" s="250">
        <v>16500</v>
      </c>
    </row>
    <row r="31" spans="1:20" ht="24" customHeight="1">
      <c r="A31" s="1" t="s">
        <v>38</v>
      </c>
      <c r="B31" s="92"/>
      <c r="C31" s="92"/>
      <c r="D31" s="4" t="s">
        <v>5</v>
      </c>
      <c r="E31" s="92"/>
      <c r="F31" s="92"/>
      <c r="G31" s="92"/>
      <c r="H31" s="92"/>
      <c r="I31" s="92"/>
      <c r="J31" s="92"/>
      <c r="K31" s="92"/>
      <c r="L31" s="228">
        <v>11716</v>
      </c>
      <c r="M31" s="228">
        <v>13553</v>
      </c>
      <c r="N31" s="165">
        <v>15000</v>
      </c>
      <c r="O31" s="165">
        <v>13000</v>
      </c>
      <c r="P31" s="209">
        <v>14925</v>
      </c>
      <c r="Q31" s="209">
        <v>14375</v>
      </c>
      <c r="R31" s="209">
        <v>13825</v>
      </c>
      <c r="S31" s="209">
        <v>16600</v>
      </c>
      <c r="T31" s="209">
        <v>15400</v>
      </c>
    </row>
    <row r="32" spans="1:20" ht="24" customHeight="1">
      <c r="A32" s="1" t="s">
        <v>942</v>
      </c>
      <c r="B32" s="92"/>
      <c r="C32" s="92"/>
      <c r="D32" s="419" t="s">
        <v>993</v>
      </c>
      <c r="E32" s="419"/>
      <c r="F32" s="419"/>
      <c r="G32" s="419"/>
      <c r="H32" s="419"/>
      <c r="I32" s="419"/>
      <c r="J32" s="419"/>
      <c r="K32" s="419"/>
      <c r="L32" s="228">
        <v>22201</v>
      </c>
      <c r="M32" s="228">
        <v>18695</v>
      </c>
      <c r="N32" s="165">
        <v>21000</v>
      </c>
      <c r="O32" s="165">
        <v>18553</v>
      </c>
      <c r="P32" s="209">
        <v>20000</v>
      </c>
      <c r="Q32" s="209">
        <v>20000</v>
      </c>
      <c r="R32" s="209">
        <v>20000</v>
      </c>
      <c r="S32" s="209">
        <v>20000</v>
      </c>
      <c r="T32" s="209">
        <v>20000</v>
      </c>
    </row>
    <row r="33" spans="1:20" ht="24" customHeight="1">
      <c r="A33" s="1" t="s">
        <v>37</v>
      </c>
      <c r="B33" s="92"/>
      <c r="C33" s="92"/>
      <c r="D33" s="4" t="s">
        <v>43</v>
      </c>
      <c r="E33" s="92"/>
      <c r="F33" s="92"/>
      <c r="G33" s="92"/>
      <c r="H33" s="92"/>
      <c r="I33" s="92"/>
      <c r="J33" s="92"/>
      <c r="K33" s="92"/>
      <c r="L33" s="228">
        <v>0</v>
      </c>
      <c r="M33" s="229">
        <v>2413</v>
      </c>
      <c r="N33" s="165">
        <v>0</v>
      </c>
      <c r="O33" s="165">
        <v>11639</v>
      </c>
      <c r="P33" s="209">
        <v>0</v>
      </c>
      <c r="Q33" s="209">
        <v>0</v>
      </c>
      <c r="R33" s="209">
        <v>0</v>
      </c>
      <c r="S33" s="209">
        <v>0</v>
      </c>
      <c r="T33" s="209">
        <v>0</v>
      </c>
    </row>
    <row r="34" spans="1:20" ht="24" customHeight="1">
      <c r="A34" s="1" t="s">
        <v>207</v>
      </c>
      <c r="B34" s="92"/>
      <c r="C34" s="92"/>
      <c r="D34" s="4" t="s">
        <v>208</v>
      </c>
      <c r="E34" s="92"/>
      <c r="F34" s="92"/>
      <c r="G34" s="92"/>
      <c r="H34" s="92"/>
      <c r="I34" s="92"/>
      <c r="J34" s="92"/>
      <c r="K34" s="92"/>
      <c r="L34" s="228">
        <v>886</v>
      </c>
      <c r="M34" s="228">
        <v>883</v>
      </c>
      <c r="N34" s="165">
        <v>900</v>
      </c>
      <c r="O34" s="165">
        <v>1861</v>
      </c>
      <c r="P34" s="209">
        <v>1000</v>
      </c>
      <c r="Q34" s="209">
        <v>1000</v>
      </c>
      <c r="R34" s="209">
        <v>1000</v>
      </c>
      <c r="S34" s="209">
        <v>1000</v>
      </c>
      <c r="T34" s="209">
        <v>1000</v>
      </c>
    </row>
    <row r="35" spans="1:20" ht="24" customHeight="1">
      <c r="A35" s="1" t="s">
        <v>48</v>
      </c>
      <c r="B35" s="92"/>
      <c r="C35" s="92"/>
      <c r="D35" s="1" t="s">
        <v>1010</v>
      </c>
      <c r="E35" s="92"/>
      <c r="F35" s="92"/>
      <c r="G35" s="92"/>
      <c r="H35" s="92"/>
      <c r="I35" s="92"/>
      <c r="J35" s="92"/>
      <c r="K35" s="92"/>
      <c r="L35" s="228">
        <v>56465</v>
      </c>
      <c r="M35" s="228">
        <v>65819</v>
      </c>
      <c r="N35" s="165">
        <v>56000</v>
      </c>
      <c r="O35" s="165">
        <v>65000</v>
      </c>
      <c r="P35" s="209">
        <v>65000</v>
      </c>
      <c r="Q35" s="209">
        <v>65000</v>
      </c>
      <c r="R35" s="209">
        <v>65000</v>
      </c>
      <c r="S35" s="209">
        <v>65000</v>
      </c>
      <c r="T35" s="209">
        <v>65000</v>
      </c>
    </row>
    <row r="36" spans="1:20" ht="24" customHeight="1">
      <c r="A36" s="1" t="s">
        <v>47</v>
      </c>
      <c r="B36" s="92"/>
      <c r="C36" s="92"/>
      <c r="D36" s="1" t="s">
        <v>544</v>
      </c>
      <c r="E36" s="92"/>
      <c r="F36" s="92"/>
      <c r="G36" s="92"/>
      <c r="H36" s="92"/>
      <c r="I36" s="92"/>
      <c r="J36" s="92"/>
      <c r="K36" s="92"/>
      <c r="L36" s="228">
        <v>9472</v>
      </c>
      <c r="M36" s="228">
        <v>10395</v>
      </c>
      <c r="N36" s="165">
        <v>7500</v>
      </c>
      <c r="O36" s="165">
        <v>10000</v>
      </c>
      <c r="P36" s="250">
        <v>9500</v>
      </c>
      <c r="Q36" s="250">
        <v>9500</v>
      </c>
      <c r="R36" s="250">
        <v>9500</v>
      </c>
      <c r="S36" s="250">
        <v>9500</v>
      </c>
      <c r="T36" s="250">
        <v>9500</v>
      </c>
    </row>
    <row r="37" spans="1:20" ht="24" customHeight="1">
      <c r="A37" s="1" t="s">
        <v>46</v>
      </c>
      <c r="B37" s="92"/>
      <c r="C37" s="92"/>
      <c r="D37" s="1" t="s">
        <v>50</v>
      </c>
      <c r="E37" s="92"/>
      <c r="F37" s="92"/>
      <c r="G37" s="92"/>
      <c r="H37" s="92"/>
      <c r="I37" s="92"/>
      <c r="J37" s="92"/>
      <c r="K37" s="92"/>
      <c r="L37" s="228">
        <v>298562</v>
      </c>
      <c r="M37" s="229">
        <v>476202</v>
      </c>
      <c r="N37" s="165">
        <v>350000</v>
      </c>
      <c r="O37" s="165">
        <v>425000</v>
      </c>
      <c r="P37" s="250">
        <v>400000</v>
      </c>
      <c r="Q37" s="250">
        <v>350000</v>
      </c>
      <c r="R37" s="250">
        <v>350000</v>
      </c>
      <c r="S37" s="250">
        <v>350000</v>
      </c>
      <c r="T37" s="250">
        <v>350000</v>
      </c>
    </row>
    <row r="38" spans="1:20" ht="24" customHeight="1">
      <c r="A38" s="1" t="s">
        <v>53</v>
      </c>
      <c r="B38" s="98"/>
      <c r="C38" s="98"/>
      <c r="D38" s="1" t="s">
        <v>775</v>
      </c>
      <c r="E38" s="98"/>
      <c r="F38" s="98"/>
      <c r="G38" s="98"/>
      <c r="H38" s="98"/>
      <c r="I38" s="98"/>
      <c r="J38" s="98"/>
      <c r="K38" s="98"/>
      <c r="L38" s="228">
        <v>44597</v>
      </c>
      <c r="M38" s="228">
        <v>37822</v>
      </c>
      <c r="N38" s="165">
        <v>45000</v>
      </c>
      <c r="O38" s="165">
        <v>35000</v>
      </c>
      <c r="P38" s="209">
        <v>40000</v>
      </c>
      <c r="Q38" s="209">
        <v>40000</v>
      </c>
      <c r="R38" s="209">
        <v>40000</v>
      </c>
      <c r="S38" s="209">
        <v>40000</v>
      </c>
      <c r="T38" s="209">
        <v>40000</v>
      </c>
    </row>
    <row r="39" spans="1:20" ht="24" customHeight="1">
      <c r="A39" s="1" t="s">
        <v>52</v>
      </c>
      <c r="B39" s="92"/>
      <c r="C39" s="92"/>
      <c r="D39" s="1" t="s">
        <v>210</v>
      </c>
      <c r="E39" s="92"/>
      <c r="F39" s="92"/>
      <c r="G39" s="92"/>
      <c r="H39" s="92"/>
      <c r="I39" s="92"/>
      <c r="J39" s="92"/>
      <c r="K39" s="92"/>
      <c r="L39" s="228">
        <v>27250</v>
      </c>
      <c r="M39" s="228">
        <v>26275</v>
      </c>
      <c r="N39" s="165">
        <v>30000</v>
      </c>
      <c r="O39" s="165">
        <v>25000</v>
      </c>
      <c r="P39" s="209">
        <v>27500</v>
      </c>
      <c r="Q39" s="209">
        <v>27500</v>
      </c>
      <c r="R39" s="209">
        <v>27500</v>
      </c>
      <c r="S39" s="209">
        <v>27500</v>
      </c>
      <c r="T39" s="209">
        <v>27500</v>
      </c>
    </row>
    <row r="40" spans="1:20" ht="24" customHeight="1">
      <c r="A40" s="1" t="s">
        <v>861</v>
      </c>
      <c r="B40" s="92"/>
      <c r="C40" s="92"/>
      <c r="D40" s="1" t="s">
        <v>607</v>
      </c>
      <c r="E40" s="92"/>
      <c r="F40" s="92"/>
      <c r="G40" s="92"/>
      <c r="H40" s="92"/>
      <c r="I40" s="92"/>
      <c r="J40" s="92"/>
      <c r="K40" s="92"/>
      <c r="L40" s="230">
        <v>695</v>
      </c>
      <c r="M40" s="230">
        <v>420</v>
      </c>
      <c r="N40" s="166">
        <v>400</v>
      </c>
      <c r="O40" s="166">
        <v>250</v>
      </c>
      <c r="P40" s="231">
        <v>500</v>
      </c>
      <c r="Q40" s="231">
        <v>500</v>
      </c>
      <c r="R40" s="231">
        <v>500</v>
      </c>
      <c r="S40" s="231">
        <v>500</v>
      </c>
      <c r="T40" s="231">
        <v>500</v>
      </c>
    </row>
    <row r="41" spans="1:20" ht="24" customHeight="1">
      <c r="A41" s="1" t="s">
        <v>51</v>
      </c>
      <c r="B41" s="98"/>
      <c r="C41" s="98"/>
      <c r="D41" s="1" t="s">
        <v>54</v>
      </c>
      <c r="E41" s="98"/>
      <c r="F41" s="98"/>
      <c r="G41" s="98"/>
      <c r="H41" s="98"/>
      <c r="I41" s="98"/>
      <c r="J41" s="98"/>
      <c r="K41" s="98"/>
      <c r="L41" s="228">
        <v>51075</v>
      </c>
      <c r="M41" s="228">
        <v>36209</v>
      </c>
      <c r="N41" s="165">
        <v>50000</v>
      </c>
      <c r="O41" s="165">
        <v>20000</v>
      </c>
      <c r="P41" s="209">
        <v>45000</v>
      </c>
      <c r="Q41" s="209">
        <v>45000</v>
      </c>
      <c r="R41" s="209">
        <v>45000</v>
      </c>
      <c r="S41" s="209">
        <v>45000</v>
      </c>
      <c r="T41" s="209">
        <v>45000</v>
      </c>
    </row>
    <row r="42" spans="1:20" ht="24" customHeight="1">
      <c r="A42" s="1" t="s">
        <v>56</v>
      </c>
      <c r="B42" s="98"/>
      <c r="C42" s="98"/>
      <c r="D42" s="1" t="s">
        <v>57</v>
      </c>
      <c r="E42" s="98"/>
      <c r="F42" s="98"/>
      <c r="G42" s="98"/>
      <c r="H42" s="98"/>
      <c r="I42" s="98"/>
      <c r="J42" s="98"/>
      <c r="K42" s="98"/>
      <c r="L42" s="228">
        <v>1135035</v>
      </c>
      <c r="M42" s="228">
        <v>1203851</v>
      </c>
      <c r="N42" s="165">
        <v>1224875</v>
      </c>
      <c r="O42" s="165">
        <v>1266000</v>
      </c>
      <c r="P42" s="209">
        <v>1297650</v>
      </c>
      <c r="Q42" s="209">
        <v>1330091</v>
      </c>
      <c r="R42" s="209">
        <v>1369994</v>
      </c>
      <c r="S42" s="209">
        <v>1411094</v>
      </c>
      <c r="T42" s="209">
        <v>1453427</v>
      </c>
    </row>
    <row r="43" spans="1:20" ht="24" customHeight="1">
      <c r="A43" s="1" t="s">
        <v>55</v>
      </c>
      <c r="B43" s="92"/>
      <c r="C43" s="92"/>
      <c r="D43" s="1" t="s">
        <v>1155</v>
      </c>
      <c r="E43" s="92"/>
      <c r="F43" s="92"/>
      <c r="G43" s="92"/>
      <c r="H43" s="92"/>
      <c r="I43" s="92"/>
      <c r="J43" s="92"/>
      <c r="K43" s="92"/>
      <c r="L43" s="228">
        <v>163782</v>
      </c>
      <c r="M43" s="228">
        <v>178775</v>
      </c>
      <c r="N43" s="165">
        <v>165000</v>
      </c>
      <c r="O43" s="165">
        <v>165000</v>
      </c>
      <c r="P43" s="209">
        <v>165000</v>
      </c>
      <c r="Q43" s="209">
        <v>165000</v>
      </c>
      <c r="R43" s="209">
        <v>165000</v>
      </c>
      <c r="S43" s="209">
        <v>165000</v>
      </c>
      <c r="T43" s="209">
        <v>165000</v>
      </c>
    </row>
    <row r="44" spans="1:20" ht="24" customHeight="1">
      <c r="A44" s="1" t="s">
        <v>859</v>
      </c>
      <c r="B44" s="98"/>
      <c r="C44" s="98"/>
      <c r="D44" s="1" t="s">
        <v>827</v>
      </c>
      <c r="E44" s="98"/>
      <c r="F44" s="98"/>
      <c r="G44" s="98"/>
      <c r="H44" s="98"/>
      <c r="I44" s="98"/>
      <c r="J44" s="98"/>
      <c r="K44" s="98"/>
      <c r="L44" s="228">
        <v>21213</v>
      </c>
      <c r="M44" s="228">
        <v>21649</v>
      </c>
      <c r="N44" s="165">
        <v>21000</v>
      </c>
      <c r="O44" s="165">
        <v>25000</v>
      </c>
      <c r="P44" s="209">
        <v>25000</v>
      </c>
      <c r="Q44" s="209">
        <v>25000</v>
      </c>
      <c r="R44" s="209">
        <v>25000</v>
      </c>
      <c r="S44" s="209">
        <v>25000</v>
      </c>
      <c r="T44" s="209">
        <v>25000</v>
      </c>
    </row>
    <row r="45" spans="1:20" ht="24" customHeight="1">
      <c r="A45" s="1" t="s">
        <v>1145</v>
      </c>
      <c r="B45" s="98"/>
      <c r="C45" s="98"/>
      <c r="D45" s="1" t="s">
        <v>1143</v>
      </c>
      <c r="E45" s="98"/>
      <c r="F45" s="98"/>
      <c r="G45" s="98"/>
      <c r="H45" s="98"/>
      <c r="I45" s="98"/>
      <c r="J45" s="98"/>
      <c r="K45" s="98"/>
      <c r="L45" s="228">
        <v>188064</v>
      </c>
      <c r="M45" s="228">
        <v>194387</v>
      </c>
      <c r="N45" s="167">
        <v>204836</v>
      </c>
      <c r="O45" s="167">
        <v>204836</v>
      </c>
      <c r="P45" s="228">
        <v>213896</v>
      </c>
      <c r="Q45" s="228">
        <v>220313</v>
      </c>
      <c r="R45" s="228">
        <v>226924</v>
      </c>
      <c r="S45" s="228">
        <v>233732</v>
      </c>
      <c r="T45" s="228">
        <v>240744</v>
      </c>
    </row>
    <row r="46" spans="1:20" ht="24" customHeight="1">
      <c r="A46" s="1" t="s">
        <v>224</v>
      </c>
      <c r="B46" s="92"/>
      <c r="C46" s="92"/>
      <c r="D46" s="1" t="s">
        <v>225</v>
      </c>
      <c r="E46" s="92"/>
      <c r="F46" s="92"/>
      <c r="G46" s="92"/>
      <c r="H46" s="92"/>
      <c r="I46" s="92"/>
      <c r="J46" s="92"/>
      <c r="K46" s="92"/>
      <c r="L46" s="230">
        <v>900</v>
      </c>
      <c r="M46" s="230">
        <v>0</v>
      </c>
      <c r="N46" s="166">
        <v>500</v>
      </c>
      <c r="O46" s="166">
        <v>4103</v>
      </c>
      <c r="P46" s="231">
        <v>500</v>
      </c>
      <c r="Q46" s="231">
        <v>500</v>
      </c>
      <c r="R46" s="231">
        <v>500</v>
      </c>
      <c r="S46" s="231">
        <v>500</v>
      </c>
      <c r="T46" s="231">
        <v>500</v>
      </c>
    </row>
    <row r="47" spans="1:20" ht="24" customHeight="1">
      <c r="A47" s="1" t="s">
        <v>58</v>
      </c>
      <c r="B47" s="98"/>
      <c r="C47" s="98"/>
      <c r="D47" s="415" t="s">
        <v>6</v>
      </c>
      <c r="E47" s="415"/>
      <c r="F47" s="415"/>
      <c r="G47" s="415"/>
      <c r="H47" s="415"/>
      <c r="I47" s="415"/>
      <c r="J47" s="415"/>
      <c r="K47" s="415"/>
      <c r="L47" s="228">
        <v>40479</v>
      </c>
      <c r="M47" s="228">
        <v>90321</v>
      </c>
      <c r="N47" s="165">
        <v>80000</v>
      </c>
      <c r="O47" s="165">
        <v>120000</v>
      </c>
      <c r="P47" s="209">
        <v>89878</v>
      </c>
      <c r="Q47" s="209">
        <v>81226</v>
      </c>
      <c r="R47" s="209">
        <v>80030</v>
      </c>
      <c r="S47" s="209">
        <v>63512</v>
      </c>
      <c r="T47" s="209">
        <v>42701</v>
      </c>
    </row>
    <row r="48" spans="1:20" ht="24" customHeight="1">
      <c r="A48" s="1" t="s">
        <v>1245</v>
      </c>
      <c r="B48" s="98"/>
      <c r="C48" s="98"/>
      <c r="D48" s="98" t="s">
        <v>1246</v>
      </c>
      <c r="E48" s="98"/>
      <c r="F48" s="98"/>
      <c r="G48" s="98"/>
      <c r="H48" s="98"/>
      <c r="I48" s="98"/>
      <c r="J48" s="98"/>
      <c r="K48" s="98"/>
      <c r="L48" s="228">
        <v>8539</v>
      </c>
      <c r="M48" s="228">
        <v>0</v>
      </c>
      <c r="N48" s="165">
        <v>0</v>
      </c>
      <c r="O48" s="165">
        <v>39952</v>
      </c>
      <c r="P48" s="209">
        <v>0</v>
      </c>
      <c r="Q48" s="209">
        <v>0</v>
      </c>
      <c r="R48" s="209">
        <v>0</v>
      </c>
      <c r="S48" s="209">
        <v>0</v>
      </c>
      <c r="T48" s="209">
        <v>0</v>
      </c>
    </row>
    <row r="49" spans="1:21" ht="24" customHeight="1">
      <c r="A49" s="1" t="s">
        <v>585</v>
      </c>
      <c r="B49" s="98"/>
      <c r="C49" s="98"/>
      <c r="D49" s="1" t="s">
        <v>586</v>
      </c>
      <c r="E49" s="98"/>
      <c r="F49" s="98"/>
      <c r="G49" s="98"/>
      <c r="H49" s="98"/>
      <c r="I49" s="98"/>
      <c r="J49" s="98"/>
      <c r="K49" s="98"/>
      <c r="L49" s="230">
        <v>1154</v>
      </c>
      <c r="M49" s="230">
        <v>0</v>
      </c>
      <c r="N49" s="166">
        <v>25000</v>
      </c>
      <c r="O49" s="166">
        <v>11035</v>
      </c>
      <c r="P49" s="231">
        <v>25000</v>
      </c>
      <c r="Q49" s="231">
        <v>25000</v>
      </c>
      <c r="R49" s="231">
        <v>25000</v>
      </c>
      <c r="S49" s="231">
        <v>25000</v>
      </c>
      <c r="T49" s="231">
        <v>25000</v>
      </c>
    </row>
    <row r="50" spans="1:21" ht="24" customHeight="1">
      <c r="A50" s="1" t="s">
        <v>60</v>
      </c>
      <c r="B50" s="92"/>
      <c r="C50" s="92"/>
      <c r="D50" s="1" t="s">
        <v>211</v>
      </c>
      <c r="E50" s="92"/>
      <c r="F50" s="92"/>
      <c r="G50" s="92"/>
      <c r="H50" s="92"/>
      <c r="I50" s="92"/>
      <c r="J50" s="92"/>
      <c r="K50" s="92"/>
      <c r="L50" s="230">
        <v>11582</v>
      </c>
      <c r="M50" s="230">
        <v>2809</v>
      </c>
      <c r="N50" s="166">
        <v>10000</v>
      </c>
      <c r="O50" s="166">
        <v>15000</v>
      </c>
      <c r="P50" s="236">
        <v>15000</v>
      </c>
      <c r="Q50" s="236">
        <v>15000</v>
      </c>
      <c r="R50" s="236">
        <v>15000</v>
      </c>
      <c r="S50" s="236">
        <v>15000</v>
      </c>
      <c r="T50" s="236">
        <v>15000</v>
      </c>
    </row>
    <row r="51" spans="1:21" ht="24" customHeight="1">
      <c r="A51" s="1" t="s">
        <v>201</v>
      </c>
      <c r="B51" s="92"/>
      <c r="C51" s="92"/>
      <c r="D51" s="1" t="s">
        <v>202</v>
      </c>
      <c r="E51" s="92"/>
      <c r="F51" s="92"/>
      <c r="G51" s="92"/>
      <c r="H51" s="92"/>
      <c r="I51" s="92"/>
      <c r="J51" s="92"/>
      <c r="K51" s="92"/>
      <c r="L51" s="230">
        <v>35217</v>
      </c>
      <c r="M51" s="230">
        <v>36358</v>
      </c>
      <c r="N51" s="166">
        <v>35000</v>
      </c>
      <c r="O51" s="166">
        <v>36000</v>
      </c>
      <c r="P51" s="236">
        <v>36000</v>
      </c>
      <c r="Q51" s="236">
        <v>0</v>
      </c>
      <c r="R51" s="236">
        <v>0</v>
      </c>
      <c r="S51" s="236">
        <v>0</v>
      </c>
      <c r="T51" s="236">
        <v>0</v>
      </c>
    </row>
    <row r="52" spans="1:21" ht="24" customHeight="1">
      <c r="A52" s="1" t="s">
        <v>59</v>
      </c>
      <c r="B52" s="98"/>
      <c r="C52" s="98"/>
      <c r="D52" s="1" t="s">
        <v>61</v>
      </c>
      <c r="E52" s="98"/>
      <c r="F52" s="98"/>
      <c r="G52" s="98"/>
      <c r="H52" s="98"/>
      <c r="I52" s="98"/>
      <c r="J52" s="98"/>
      <c r="K52" s="98"/>
      <c r="L52" s="230">
        <v>37626</v>
      </c>
      <c r="M52" s="230">
        <v>27657</v>
      </c>
      <c r="N52" s="166">
        <v>5000</v>
      </c>
      <c r="O52" s="166">
        <v>23000</v>
      </c>
      <c r="P52" s="236">
        <v>12000</v>
      </c>
      <c r="Q52" s="236">
        <v>12000</v>
      </c>
      <c r="R52" s="236">
        <v>12000</v>
      </c>
      <c r="S52" s="236">
        <v>12000</v>
      </c>
      <c r="T52" s="236">
        <v>12000</v>
      </c>
    </row>
    <row r="53" spans="1:21" ht="24" customHeight="1">
      <c r="A53" s="1" t="s">
        <v>212</v>
      </c>
      <c r="B53" s="100"/>
      <c r="C53" s="100"/>
      <c r="D53" s="98" t="s">
        <v>213</v>
      </c>
      <c r="E53" s="100"/>
      <c r="F53" s="100"/>
      <c r="G53" s="100"/>
      <c r="H53" s="100"/>
      <c r="I53" s="100"/>
      <c r="J53" s="100"/>
      <c r="K53" s="100"/>
      <c r="L53" s="230">
        <v>7100</v>
      </c>
      <c r="M53" s="230">
        <v>7435</v>
      </c>
      <c r="N53" s="166">
        <v>7000</v>
      </c>
      <c r="O53" s="166">
        <v>7000</v>
      </c>
      <c r="P53" s="231">
        <v>7000</v>
      </c>
      <c r="Q53" s="231">
        <v>7000</v>
      </c>
      <c r="R53" s="231">
        <v>7000</v>
      </c>
      <c r="S53" s="231">
        <v>7000</v>
      </c>
      <c r="T53" s="231">
        <v>7000</v>
      </c>
    </row>
    <row r="54" spans="1:21" ht="24" customHeight="1">
      <c r="A54" s="1" t="s">
        <v>62</v>
      </c>
      <c r="B54" s="92"/>
      <c r="C54" s="92"/>
      <c r="D54" s="1" t="s">
        <v>7</v>
      </c>
      <c r="E54" s="92"/>
      <c r="F54" s="92"/>
      <c r="G54" s="92"/>
      <c r="H54" s="92"/>
      <c r="I54" s="92"/>
      <c r="J54" s="92"/>
      <c r="K54" s="92"/>
      <c r="L54" s="228">
        <v>12143</v>
      </c>
      <c r="M54" s="229">
        <v>18232</v>
      </c>
      <c r="N54" s="165">
        <v>13000</v>
      </c>
      <c r="O54" s="165">
        <v>14200</v>
      </c>
      <c r="P54" s="209">
        <v>13000</v>
      </c>
      <c r="Q54" s="209">
        <v>13000</v>
      </c>
      <c r="R54" s="209">
        <v>13000</v>
      </c>
      <c r="S54" s="209">
        <v>13000</v>
      </c>
      <c r="T54" s="209">
        <v>13000</v>
      </c>
    </row>
    <row r="55" spans="1:21" ht="24" customHeight="1">
      <c r="A55" s="1" t="s">
        <v>860</v>
      </c>
      <c r="B55" s="92"/>
      <c r="C55" s="92"/>
      <c r="D55" s="98" t="s">
        <v>968</v>
      </c>
      <c r="E55" s="92"/>
      <c r="F55" s="92"/>
      <c r="G55" s="92"/>
      <c r="H55" s="92"/>
      <c r="I55" s="92"/>
      <c r="J55" s="92"/>
      <c r="K55" s="92"/>
      <c r="L55" s="232">
        <v>92125</v>
      </c>
      <c r="M55" s="232">
        <v>29917</v>
      </c>
      <c r="N55" s="168">
        <v>47180</v>
      </c>
      <c r="O55" s="168">
        <v>35000</v>
      </c>
      <c r="P55" s="233">
        <v>35000</v>
      </c>
      <c r="Q55" s="233">
        <v>35000</v>
      </c>
      <c r="R55" s="233">
        <v>35000</v>
      </c>
      <c r="S55" s="233">
        <v>35000</v>
      </c>
      <c r="T55" s="233">
        <v>35000</v>
      </c>
    </row>
    <row r="56" spans="1:21" ht="15" customHeight="1">
      <c r="A56" s="92"/>
      <c r="B56" s="92"/>
      <c r="C56" s="92"/>
      <c r="D56" s="100"/>
      <c r="E56" s="100"/>
      <c r="F56" s="100"/>
      <c r="G56" s="100"/>
      <c r="H56" s="100"/>
      <c r="I56" s="100"/>
      <c r="J56" s="100"/>
      <c r="K56" s="100"/>
      <c r="L56" s="234"/>
      <c r="M56" s="234"/>
      <c r="N56" s="169"/>
      <c r="O56" s="169"/>
      <c r="P56" s="227"/>
      <c r="Q56" s="227"/>
      <c r="R56" s="227"/>
      <c r="S56" s="227"/>
      <c r="T56" s="227"/>
    </row>
    <row r="57" spans="1:21" s="92" customFormat="1" ht="24" customHeight="1">
      <c r="A57" s="162"/>
      <c r="K57" s="101" t="s">
        <v>442</v>
      </c>
      <c r="L57" s="235">
        <f t="shared" ref="L57" si="0">SUM(L9:L56)</f>
        <v>15502203</v>
      </c>
      <c r="M57" s="235">
        <f t="shared" ref="M57:S57" si="1">SUM(M9:M56)</f>
        <v>16422323</v>
      </c>
      <c r="N57" s="170">
        <f t="shared" si="1"/>
        <v>16469238</v>
      </c>
      <c r="O57" s="170">
        <f t="shared" si="1"/>
        <v>16844855</v>
      </c>
      <c r="P57" s="235">
        <f t="shared" si="1"/>
        <v>16933486</v>
      </c>
      <c r="Q57" s="235">
        <f t="shared" si="1"/>
        <v>17305240</v>
      </c>
      <c r="R57" s="235">
        <f t="shared" si="1"/>
        <v>17611027</v>
      </c>
      <c r="S57" s="235">
        <f t="shared" si="1"/>
        <v>17905513</v>
      </c>
      <c r="T57" s="235">
        <f>SUM(T9:T56)</f>
        <v>18202549</v>
      </c>
      <c r="U57" s="212"/>
    </row>
    <row r="58" spans="1:21" ht="15" customHeight="1">
      <c r="A58" s="331"/>
      <c r="B58" s="331"/>
      <c r="C58" s="331"/>
      <c r="D58" s="331"/>
      <c r="E58" s="331"/>
      <c r="F58" s="331"/>
      <c r="G58" s="331"/>
      <c r="H58" s="331"/>
      <c r="I58" s="331"/>
      <c r="J58" s="331"/>
      <c r="K58" s="331"/>
      <c r="L58" s="234"/>
      <c r="M58" s="234"/>
      <c r="N58" s="169"/>
      <c r="O58" s="169"/>
      <c r="P58" s="227"/>
      <c r="Q58" s="227"/>
      <c r="R58" s="227"/>
      <c r="S58" s="227"/>
      <c r="T58" s="227"/>
    </row>
    <row r="59" spans="1:21" ht="24" customHeight="1">
      <c r="A59" s="101" t="s">
        <v>452</v>
      </c>
      <c r="B59" s="92"/>
      <c r="C59" s="92"/>
      <c r="D59" s="92"/>
      <c r="E59" s="92"/>
      <c r="F59" s="92"/>
      <c r="G59" s="92"/>
      <c r="H59" s="92"/>
      <c r="I59" s="92"/>
      <c r="J59" s="92"/>
      <c r="K59" s="92"/>
      <c r="L59" s="234"/>
      <c r="M59" s="234"/>
      <c r="N59" s="169"/>
      <c r="O59" s="169"/>
      <c r="P59" s="227"/>
      <c r="Q59" s="227"/>
      <c r="R59" s="227"/>
      <c r="S59" s="227"/>
      <c r="T59" s="227"/>
    </row>
    <row r="60" spans="1:21" ht="24" customHeight="1">
      <c r="A60" s="1" t="s">
        <v>67</v>
      </c>
      <c r="B60" s="92"/>
      <c r="C60" s="92"/>
      <c r="D60" s="1" t="s">
        <v>74</v>
      </c>
      <c r="E60" s="92"/>
      <c r="F60" s="92"/>
      <c r="G60" s="92"/>
      <c r="H60" s="92"/>
      <c r="I60" s="92"/>
      <c r="J60" s="92"/>
      <c r="K60" s="92"/>
      <c r="L60" s="230">
        <v>9970</v>
      </c>
      <c r="M60" s="230">
        <v>9570</v>
      </c>
      <c r="N60" s="166">
        <v>11000</v>
      </c>
      <c r="O60" s="166">
        <v>10000</v>
      </c>
      <c r="P60" s="231">
        <v>10500</v>
      </c>
      <c r="Q60" s="231">
        <v>10500</v>
      </c>
      <c r="R60" s="231">
        <v>10500</v>
      </c>
      <c r="S60" s="231">
        <v>18000</v>
      </c>
      <c r="T60" s="231">
        <v>18000</v>
      </c>
    </row>
    <row r="61" spans="1:21" ht="24" customHeight="1">
      <c r="A61" s="1" t="s">
        <v>66</v>
      </c>
      <c r="B61" s="92"/>
      <c r="C61" s="92"/>
      <c r="D61" s="1" t="s">
        <v>73</v>
      </c>
      <c r="E61" s="92"/>
      <c r="F61" s="92"/>
      <c r="G61" s="92"/>
      <c r="H61" s="92"/>
      <c r="I61" s="92"/>
      <c r="J61" s="92"/>
      <c r="K61" s="92"/>
      <c r="L61" s="230">
        <v>1000</v>
      </c>
      <c r="M61" s="230">
        <v>1000</v>
      </c>
      <c r="N61" s="166">
        <v>1000</v>
      </c>
      <c r="O61" s="166">
        <v>1000</v>
      </c>
      <c r="P61" s="231">
        <v>1000</v>
      </c>
      <c r="Q61" s="231">
        <v>1000</v>
      </c>
      <c r="R61" s="231">
        <v>1000</v>
      </c>
      <c r="S61" s="231">
        <v>1000</v>
      </c>
      <c r="T61" s="231">
        <v>1000</v>
      </c>
    </row>
    <row r="62" spans="1:21" ht="24" customHeight="1">
      <c r="A62" s="1" t="s">
        <v>65</v>
      </c>
      <c r="B62" s="92"/>
      <c r="C62" s="92"/>
      <c r="D62" s="1" t="s">
        <v>72</v>
      </c>
      <c r="E62" s="92"/>
      <c r="F62" s="92"/>
      <c r="G62" s="92"/>
      <c r="H62" s="92"/>
      <c r="I62" s="92"/>
      <c r="J62" s="92"/>
      <c r="K62" s="92"/>
      <c r="L62" s="230">
        <v>7035</v>
      </c>
      <c r="M62" s="230">
        <v>7087</v>
      </c>
      <c r="N62" s="166">
        <v>0</v>
      </c>
      <c r="O62" s="166">
        <v>600</v>
      </c>
      <c r="P62" s="231">
        <v>0</v>
      </c>
      <c r="Q62" s="231">
        <v>0</v>
      </c>
      <c r="R62" s="231">
        <v>0</v>
      </c>
      <c r="S62" s="231">
        <v>0</v>
      </c>
      <c r="T62" s="231">
        <v>0</v>
      </c>
    </row>
    <row r="63" spans="1:21" ht="24" customHeight="1">
      <c r="A63" s="1" t="s">
        <v>64</v>
      </c>
      <c r="B63" s="92"/>
      <c r="C63" s="92"/>
      <c r="D63" s="1" t="s">
        <v>71</v>
      </c>
      <c r="E63" s="92"/>
      <c r="F63" s="92"/>
      <c r="G63" s="92"/>
      <c r="H63" s="92"/>
      <c r="I63" s="92"/>
      <c r="J63" s="92"/>
      <c r="K63" s="92"/>
      <c r="L63" s="230">
        <v>1000</v>
      </c>
      <c r="M63" s="230">
        <v>1000</v>
      </c>
      <c r="N63" s="166">
        <v>0</v>
      </c>
      <c r="O63" s="166">
        <v>0</v>
      </c>
      <c r="P63" s="231">
        <v>0</v>
      </c>
      <c r="Q63" s="231">
        <v>0</v>
      </c>
      <c r="R63" s="231">
        <v>0</v>
      </c>
      <c r="S63" s="231">
        <v>0</v>
      </c>
      <c r="T63" s="231">
        <v>0</v>
      </c>
    </row>
    <row r="64" spans="1:21" ht="24" customHeight="1">
      <c r="A64" s="1" t="s">
        <v>63</v>
      </c>
      <c r="B64" s="92"/>
      <c r="C64" s="92"/>
      <c r="D64" s="1" t="s">
        <v>70</v>
      </c>
      <c r="E64" s="92"/>
      <c r="F64" s="92"/>
      <c r="G64" s="92"/>
      <c r="H64" s="92"/>
      <c r="I64" s="92"/>
      <c r="J64" s="92"/>
      <c r="K64" s="92"/>
      <c r="L64" s="230">
        <v>48225</v>
      </c>
      <c r="M64" s="230">
        <v>46825</v>
      </c>
      <c r="N64" s="166">
        <v>50000</v>
      </c>
      <c r="O64" s="166">
        <v>49000</v>
      </c>
      <c r="P64" s="231">
        <v>50000</v>
      </c>
      <c r="Q64" s="231">
        <v>50000</v>
      </c>
      <c r="R64" s="231">
        <v>50000</v>
      </c>
      <c r="S64" s="231">
        <v>72800</v>
      </c>
      <c r="T64" s="231">
        <v>72800</v>
      </c>
    </row>
    <row r="65" spans="1:20" ht="24" customHeight="1">
      <c r="A65" s="1" t="s">
        <v>907</v>
      </c>
      <c r="B65" s="92"/>
      <c r="C65" s="92"/>
      <c r="D65" s="1" t="s">
        <v>69</v>
      </c>
      <c r="E65" s="92"/>
      <c r="F65" s="92"/>
      <c r="G65" s="92"/>
      <c r="H65" s="92"/>
      <c r="I65" s="92"/>
      <c r="J65" s="92"/>
      <c r="K65" s="92"/>
      <c r="L65" s="230">
        <v>451388</v>
      </c>
      <c r="M65" s="230">
        <v>507566</v>
      </c>
      <c r="N65" s="166">
        <v>538095</v>
      </c>
      <c r="O65" s="166">
        <v>531500</v>
      </c>
      <c r="P65" s="231">
        <v>550247</v>
      </c>
      <c r="Q65" s="231">
        <v>566754</v>
      </c>
      <c r="R65" s="231">
        <v>583757</v>
      </c>
      <c r="S65" s="231">
        <v>601270</v>
      </c>
      <c r="T65" s="231">
        <v>619308</v>
      </c>
    </row>
    <row r="66" spans="1:20" ht="24" customHeight="1">
      <c r="A66" s="1" t="s">
        <v>76</v>
      </c>
      <c r="B66" s="92"/>
      <c r="C66" s="92"/>
      <c r="D66" s="1" t="s">
        <v>8</v>
      </c>
      <c r="E66" s="92"/>
      <c r="F66" s="92"/>
      <c r="G66" s="92"/>
      <c r="H66" s="92"/>
      <c r="I66" s="92"/>
      <c r="J66" s="92"/>
      <c r="K66" s="92"/>
      <c r="L66" s="228">
        <v>48542</v>
      </c>
      <c r="M66" s="228">
        <v>51208</v>
      </c>
      <c r="N66" s="166">
        <v>49367</v>
      </c>
      <c r="O66" s="166">
        <v>53000</v>
      </c>
      <c r="P66" s="231">
        <v>62251</v>
      </c>
      <c r="Q66" s="209">
        <v>64893</v>
      </c>
      <c r="R66" s="209">
        <v>68533</v>
      </c>
      <c r="S66" s="209">
        <v>72152</v>
      </c>
      <c r="T66" s="209">
        <v>74317</v>
      </c>
    </row>
    <row r="67" spans="1:20" ht="24" customHeight="1">
      <c r="A67" s="1" t="s">
        <v>75</v>
      </c>
      <c r="B67" s="92"/>
      <c r="C67" s="92"/>
      <c r="D67" s="1" t="s">
        <v>9</v>
      </c>
      <c r="E67" s="92"/>
      <c r="F67" s="92"/>
      <c r="G67" s="92"/>
      <c r="H67" s="92"/>
      <c r="I67" s="92"/>
      <c r="J67" s="92"/>
      <c r="K67" s="92"/>
      <c r="L67" s="228">
        <v>35304</v>
      </c>
      <c r="M67" s="228">
        <v>38889</v>
      </c>
      <c r="N67" s="166">
        <v>41686</v>
      </c>
      <c r="O67" s="166">
        <v>41686</v>
      </c>
      <c r="P67" s="231">
        <v>43010</v>
      </c>
      <c r="Q67" s="231">
        <v>44300</v>
      </c>
      <c r="R67" s="231">
        <v>45629</v>
      </c>
      <c r="S67" s="231">
        <v>46998</v>
      </c>
      <c r="T67" s="231">
        <v>48408</v>
      </c>
    </row>
    <row r="68" spans="1:20" ht="24" customHeight="1">
      <c r="A68" s="1" t="s">
        <v>467</v>
      </c>
      <c r="B68" s="92"/>
      <c r="C68" s="92"/>
      <c r="D68" s="1" t="s">
        <v>13</v>
      </c>
      <c r="E68" s="92"/>
      <c r="F68" s="92"/>
      <c r="G68" s="92"/>
      <c r="H68" s="92"/>
      <c r="I68" s="92"/>
      <c r="J68" s="92"/>
      <c r="K68" s="92"/>
      <c r="L68" s="228">
        <v>109134</v>
      </c>
      <c r="M68" s="228">
        <v>116611</v>
      </c>
      <c r="N68" s="166">
        <v>120064</v>
      </c>
      <c r="O68" s="166">
        <v>117098</v>
      </c>
      <c r="P68" s="231">
        <v>97664</v>
      </c>
      <c r="Q68" s="209">
        <v>105477</v>
      </c>
      <c r="R68" s="209">
        <v>113915</v>
      </c>
      <c r="S68" s="209">
        <v>123028</v>
      </c>
      <c r="T68" s="209">
        <v>132870</v>
      </c>
    </row>
    <row r="69" spans="1:20" ht="24" customHeight="1">
      <c r="A69" s="1" t="s">
        <v>468</v>
      </c>
      <c r="B69" s="92"/>
      <c r="C69" s="92"/>
      <c r="D69" s="1" t="s">
        <v>165</v>
      </c>
      <c r="E69" s="92"/>
      <c r="F69" s="92"/>
      <c r="G69" s="92"/>
      <c r="H69" s="92"/>
      <c r="I69" s="92"/>
      <c r="J69" s="92"/>
      <c r="K69" s="92"/>
      <c r="L69" s="228">
        <v>543</v>
      </c>
      <c r="M69" s="228">
        <v>494</v>
      </c>
      <c r="N69" s="166">
        <v>428</v>
      </c>
      <c r="O69" s="166">
        <v>428</v>
      </c>
      <c r="P69" s="231">
        <v>428</v>
      </c>
      <c r="Q69" s="209">
        <v>432</v>
      </c>
      <c r="R69" s="209">
        <v>436</v>
      </c>
      <c r="S69" s="209">
        <v>440</v>
      </c>
      <c r="T69" s="209">
        <v>444</v>
      </c>
    </row>
    <row r="70" spans="1:20" ht="24" customHeight="1">
      <c r="A70" s="1" t="s">
        <v>469</v>
      </c>
      <c r="B70" s="92"/>
      <c r="C70" s="92"/>
      <c r="D70" s="1" t="s">
        <v>491</v>
      </c>
      <c r="E70" s="92"/>
      <c r="F70" s="92"/>
      <c r="G70" s="92"/>
      <c r="H70" s="92"/>
      <c r="I70" s="92"/>
      <c r="J70" s="92"/>
      <c r="K70" s="92"/>
      <c r="L70" s="228">
        <v>7013</v>
      </c>
      <c r="M70" s="228">
        <v>7853</v>
      </c>
      <c r="N70" s="166">
        <v>7853</v>
      </c>
      <c r="O70" s="166">
        <v>7853</v>
      </c>
      <c r="P70" s="231">
        <v>7089</v>
      </c>
      <c r="Q70" s="209">
        <v>7443</v>
      </c>
      <c r="R70" s="209">
        <v>7815</v>
      </c>
      <c r="S70" s="209">
        <v>8206</v>
      </c>
      <c r="T70" s="209">
        <v>8616</v>
      </c>
    </row>
    <row r="71" spans="1:20" ht="24" customHeight="1">
      <c r="A71" s="1" t="s">
        <v>492</v>
      </c>
      <c r="B71" s="92"/>
      <c r="C71" s="92"/>
      <c r="D71" s="1" t="s">
        <v>493</v>
      </c>
      <c r="E71" s="92"/>
      <c r="F71" s="92"/>
      <c r="G71" s="92"/>
      <c r="H71" s="92"/>
      <c r="I71" s="92"/>
      <c r="J71" s="92"/>
      <c r="K71" s="92"/>
      <c r="L71" s="228">
        <v>961</v>
      </c>
      <c r="M71" s="228">
        <v>1130</v>
      </c>
      <c r="N71" s="166">
        <v>1130</v>
      </c>
      <c r="O71" s="166">
        <v>1130</v>
      </c>
      <c r="P71" s="209">
        <v>1130</v>
      </c>
      <c r="Q71" s="209">
        <v>1164</v>
      </c>
      <c r="R71" s="209">
        <v>1199</v>
      </c>
      <c r="S71" s="209">
        <v>1235</v>
      </c>
      <c r="T71" s="209">
        <v>1272</v>
      </c>
    </row>
    <row r="72" spans="1:20" ht="24" customHeight="1">
      <c r="A72" s="1" t="s">
        <v>1074</v>
      </c>
      <c r="B72" s="92"/>
      <c r="C72" s="92"/>
      <c r="D72" s="1" t="s">
        <v>91</v>
      </c>
      <c r="E72" s="92"/>
      <c r="F72" s="92"/>
      <c r="G72" s="92"/>
      <c r="H72" s="92"/>
      <c r="I72" s="92"/>
      <c r="J72" s="92"/>
      <c r="K72" s="92"/>
      <c r="L72" s="228">
        <v>5110</v>
      </c>
      <c r="M72" s="228">
        <v>12864</v>
      </c>
      <c r="N72" s="165">
        <v>0</v>
      </c>
      <c r="O72" s="165">
        <v>0</v>
      </c>
      <c r="P72" s="209">
        <v>0</v>
      </c>
      <c r="Q72" s="209">
        <v>0</v>
      </c>
      <c r="R72" s="209">
        <v>0</v>
      </c>
      <c r="S72" s="209">
        <v>0</v>
      </c>
      <c r="T72" s="209">
        <v>0</v>
      </c>
    </row>
    <row r="73" spans="1:20" ht="24" customHeight="1">
      <c r="A73" s="1" t="s">
        <v>84</v>
      </c>
      <c r="B73" s="92"/>
      <c r="C73" s="92"/>
      <c r="D73" s="1" t="s">
        <v>90</v>
      </c>
      <c r="E73" s="92"/>
      <c r="F73" s="92"/>
      <c r="G73" s="92"/>
      <c r="H73" s="92"/>
      <c r="I73" s="92"/>
      <c r="J73" s="92"/>
      <c r="K73" s="92"/>
      <c r="L73" s="230">
        <v>16060</v>
      </c>
      <c r="M73" s="230">
        <v>10167</v>
      </c>
      <c r="N73" s="166">
        <v>17000</v>
      </c>
      <c r="O73" s="166">
        <v>17000</v>
      </c>
      <c r="P73" s="236">
        <v>16000</v>
      </c>
      <c r="Q73" s="236">
        <v>17000</v>
      </c>
      <c r="R73" s="236">
        <v>17000</v>
      </c>
      <c r="S73" s="236">
        <v>17000</v>
      </c>
      <c r="T73" s="236">
        <v>17000</v>
      </c>
    </row>
    <row r="74" spans="1:20" ht="24" customHeight="1">
      <c r="A74" s="1" t="s">
        <v>83</v>
      </c>
      <c r="B74" s="92"/>
      <c r="C74" s="92"/>
      <c r="D74" s="1" t="s">
        <v>893</v>
      </c>
      <c r="E74" s="92"/>
      <c r="F74" s="92"/>
      <c r="G74" s="92"/>
      <c r="H74" s="92"/>
      <c r="I74" s="92"/>
      <c r="J74" s="92"/>
      <c r="K74" s="92"/>
      <c r="L74" s="230">
        <v>11408</v>
      </c>
      <c r="M74" s="230">
        <v>6952</v>
      </c>
      <c r="N74" s="166">
        <v>10000</v>
      </c>
      <c r="O74" s="166">
        <v>10000</v>
      </c>
      <c r="P74" s="236">
        <v>10000</v>
      </c>
      <c r="Q74" s="236">
        <v>10000</v>
      </c>
      <c r="R74" s="236">
        <v>10000</v>
      </c>
      <c r="S74" s="236">
        <v>10000</v>
      </c>
      <c r="T74" s="236">
        <v>10000</v>
      </c>
    </row>
    <row r="75" spans="1:20" ht="24" customHeight="1">
      <c r="A75" s="1" t="s">
        <v>1188</v>
      </c>
      <c r="B75" s="92"/>
      <c r="C75" s="92"/>
      <c r="D75" s="332" t="s">
        <v>1189</v>
      </c>
      <c r="E75" s="162"/>
      <c r="F75" s="162"/>
      <c r="G75" s="162"/>
      <c r="H75" s="162"/>
      <c r="I75" s="162"/>
      <c r="J75" s="162"/>
      <c r="K75" s="162"/>
      <c r="L75" s="230">
        <v>0</v>
      </c>
      <c r="M75" s="230">
        <v>2081</v>
      </c>
      <c r="N75" s="166">
        <v>3767</v>
      </c>
      <c r="O75" s="166">
        <v>3767</v>
      </c>
      <c r="P75" s="236">
        <v>0</v>
      </c>
      <c r="Q75" s="236">
        <v>3634</v>
      </c>
      <c r="R75" s="236">
        <v>8334</v>
      </c>
      <c r="S75" s="236">
        <v>0</v>
      </c>
      <c r="T75" s="236">
        <v>3970</v>
      </c>
    </row>
    <row r="76" spans="1:20" ht="24" customHeight="1">
      <c r="A76" s="1" t="s">
        <v>82</v>
      </c>
      <c r="B76" s="92"/>
      <c r="C76" s="92"/>
      <c r="D76" s="1" t="s">
        <v>89</v>
      </c>
      <c r="E76" s="92"/>
      <c r="F76" s="92"/>
      <c r="G76" s="92"/>
      <c r="H76" s="92"/>
      <c r="I76" s="92"/>
      <c r="J76" s="92"/>
      <c r="K76" s="92"/>
      <c r="L76" s="230">
        <v>2547</v>
      </c>
      <c r="M76" s="230">
        <v>2269</v>
      </c>
      <c r="N76" s="166">
        <v>5000</v>
      </c>
      <c r="O76" s="166">
        <v>5000</v>
      </c>
      <c r="P76" s="236">
        <v>4000</v>
      </c>
      <c r="Q76" s="236">
        <v>5000</v>
      </c>
      <c r="R76" s="236">
        <v>5000</v>
      </c>
      <c r="S76" s="236">
        <v>5000</v>
      </c>
      <c r="T76" s="236">
        <v>5000</v>
      </c>
    </row>
    <row r="77" spans="1:20" ht="24" customHeight="1">
      <c r="A77" s="1" t="s">
        <v>81</v>
      </c>
      <c r="B77" s="92"/>
      <c r="C77" s="92"/>
      <c r="D77" s="1" t="s">
        <v>894</v>
      </c>
      <c r="E77" s="92"/>
      <c r="F77" s="92"/>
      <c r="G77" s="92"/>
      <c r="H77" s="92"/>
      <c r="I77" s="92"/>
      <c r="J77" s="92"/>
      <c r="K77" s="92"/>
      <c r="L77" s="230">
        <v>4139</v>
      </c>
      <c r="M77" s="230">
        <v>2456</v>
      </c>
      <c r="N77" s="166">
        <v>3250</v>
      </c>
      <c r="O77" s="166">
        <v>3250</v>
      </c>
      <c r="P77" s="236">
        <v>3250</v>
      </c>
      <c r="Q77" s="236">
        <v>3250</v>
      </c>
      <c r="R77" s="236">
        <v>3250</v>
      </c>
      <c r="S77" s="236">
        <v>3250</v>
      </c>
      <c r="T77" s="236">
        <v>3250</v>
      </c>
    </row>
    <row r="78" spans="1:20" ht="24" customHeight="1">
      <c r="A78" s="1" t="s">
        <v>80</v>
      </c>
      <c r="B78" s="92"/>
      <c r="C78" s="92"/>
      <c r="D78" s="1" t="s">
        <v>214</v>
      </c>
      <c r="E78" s="92"/>
      <c r="F78" s="92"/>
      <c r="G78" s="92"/>
      <c r="H78" s="92"/>
      <c r="I78" s="92"/>
      <c r="J78" s="92"/>
      <c r="K78" s="92"/>
      <c r="L78" s="230">
        <v>17634</v>
      </c>
      <c r="M78" s="230">
        <v>17788</v>
      </c>
      <c r="N78" s="166">
        <v>19000</v>
      </c>
      <c r="O78" s="166">
        <v>19000</v>
      </c>
      <c r="P78" s="236">
        <v>22300</v>
      </c>
      <c r="Q78" s="236">
        <v>22300</v>
      </c>
      <c r="R78" s="236">
        <v>22300</v>
      </c>
      <c r="S78" s="236">
        <v>22300</v>
      </c>
      <c r="T78" s="236">
        <v>22300</v>
      </c>
    </row>
    <row r="79" spans="1:20" ht="24" customHeight="1">
      <c r="A79" s="1" t="s">
        <v>587</v>
      </c>
      <c r="B79" s="92"/>
      <c r="C79" s="92"/>
      <c r="D79" s="1" t="s">
        <v>49</v>
      </c>
      <c r="E79" s="92"/>
      <c r="F79" s="92"/>
      <c r="G79" s="92"/>
      <c r="H79" s="92"/>
      <c r="I79" s="92"/>
      <c r="J79" s="92"/>
      <c r="K79" s="92"/>
      <c r="L79" s="230">
        <v>51</v>
      </c>
      <c r="M79" s="230">
        <v>183</v>
      </c>
      <c r="N79" s="166">
        <v>500</v>
      </c>
      <c r="O79" s="166">
        <v>500</v>
      </c>
      <c r="P79" s="231">
        <v>500</v>
      </c>
      <c r="Q79" s="231">
        <v>500</v>
      </c>
      <c r="R79" s="231">
        <v>500</v>
      </c>
      <c r="S79" s="231">
        <v>500</v>
      </c>
      <c r="T79" s="231">
        <v>500</v>
      </c>
    </row>
    <row r="80" spans="1:20" ht="24" customHeight="1">
      <c r="A80" s="1" t="s">
        <v>186</v>
      </c>
      <c r="B80" s="92"/>
      <c r="C80" s="92"/>
      <c r="D80" s="1" t="s">
        <v>87</v>
      </c>
      <c r="E80" s="92"/>
      <c r="F80" s="92"/>
      <c r="G80" s="92"/>
      <c r="H80" s="92"/>
      <c r="I80" s="92"/>
      <c r="J80" s="92"/>
      <c r="K80" s="92"/>
      <c r="L80" s="230">
        <v>2864</v>
      </c>
      <c r="M80" s="230">
        <v>7808</v>
      </c>
      <c r="N80" s="166">
        <v>5000</v>
      </c>
      <c r="O80" s="166">
        <v>5000</v>
      </c>
      <c r="P80" s="236">
        <v>10000</v>
      </c>
      <c r="Q80" s="236">
        <v>10000</v>
      </c>
      <c r="R80" s="236">
        <v>10000</v>
      </c>
      <c r="S80" s="236">
        <v>10000</v>
      </c>
      <c r="T80" s="236">
        <v>10000</v>
      </c>
    </row>
    <row r="81" spans="1:21" ht="24" customHeight="1">
      <c r="A81" s="1" t="s">
        <v>79</v>
      </c>
      <c r="B81" s="92"/>
      <c r="C81" s="92"/>
      <c r="D81" s="1" t="s">
        <v>88</v>
      </c>
      <c r="E81" s="92"/>
      <c r="F81" s="92"/>
      <c r="G81" s="92"/>
      <c r="H81" s="92"/>
      <c r="I81" s="92"/>
      <c r="J81" s="92"/>
      <c r="K81" s="92"/>
      <c r="L81" s="230">
        <v>1802</v>
      </c>
      <c r="M81" s="230">
        <v>1518</v>
      </c>
      <c r="N81" s="166">
        <v>3000</v>
      </c>
      <c r="O81" s="166">
        <v>3000</v>
      </c>
      <c r="P81" s="231">
        <v>3000</v>
      </c>
      <c r="Q81" s="231">
        <v>3000</v>
      </c>
      <c r="R81" s="231">
        <v>3000</v>
      </c>
      <c r="S81" s="231">
        <v>3000</v>
      </c>
      <c r="T81" s="231">
        <v>3000</v>
      </c>
    </row>
    <row r="82" spans="1:21" ht="24" customHeight="1">
      <c r="A82" s="1" t="s">
        <v>819</v>
      </c>
      <c r="B82" s="98"/>
      <c r="C82" s="98"/>
      <c r="D82" s="1" t="s">
        <v>895</v>
      </c>
      <c r="E82" s="98"/>
      <c r="F82" s="98"/>
      <c r="G82" s="98"/>
      <c r="H82" s="98"/>
      <c r="I82" s="98"/>
      <c r="J82" s="98"/>
      <c r="K82" s="98"/>
      <c r="L82" s="228">
        <v>19620</v>
      </c>
      <c r="M82" s="228">
        <v>21775</v>
      </c>
      <c r="N82" s="165">
        <v>20000</v>
      </c>
      <c r="O82" s="165">
        <v>20000</v>
      </c>
      <c r="P82" s="209">
        <v>22000</v>
      </c>
      <c r="Q82" s="209">
        <v>22000</v>
      </c>
      <c r="R82" s="209">
        <v>22000</v>
      </c>
      <c r="S82" s="209">
        <v>22000</v>
      </c>
      <c r="T82" s="209">
        <v>22000</v>
      </c>
    </row>
    <row r="83" spans="1:21" ht="24" customHeight="1">
      <c r="A83" s="1" t="s">
        <v>78</v>
      </c>
      <c r="B83" s="92"/>
      <c r="C83" s="92"/>
      <c r="D83" s="332" t="s">
        <v>10</v>
      </c>
      <c r="E83" s="92"/>
      <c r="F83" s="92"/>
      <c r="G83" s="92"/>
      <c r="H83" s="92"/>
      <c r="I83" s="92"/>
      <c r="J83" s="92"/>
      <c r="K83" s="92"/>
      <c r="L83" s="230">
        <v>10451</v>
      </c>
      <c r="M83" s="230">
        <v>6791</v>
      </c>
      <c r="N83" s="166">
        <v>12000</v>
      </c>
      <c r="O83" s="166">
        <v>12000</v>
      </c>
      <c r="P83" s="231">
        <v>12000</v>
      </c>
      <c r="Q83" s="231">
        <v>12000</v>
      </c>
      <c r="R83" s="231">
        <v>12000</v>
      </c>
      <c r="S83" s="231">
        <v>12000</v>
      </c>
      <c r="T83" s="231">
        <v>12000</v>
      </c>
    </row>
    <row r="84" spans="1:21" ht="24" customHeight="1">
      <c r="A84" s="1" t="s">
        <v>77</v>
      </c>
      <c r="B84" s="92"/>
      <c r="C84" s="92"/>
      <c r="D84" s="1" t="s">
        <v>17</v>
      </c>
      <c r="E84" s="92"/>
      <c r="F84" s="92"/>
      <c r="G84" s="92"/>
      <c r="H84" s="92"/>
      <c r="I84" s="92"/>
      <c r="J84" s="92"/>
      <c r="K84" s="92"/>
      <c r="L84" s="230">
        <v>26800</v>
      </c>
      <c r="M84" s="230">
        <v>29317</v>
      </c>
      <c r="N84" s="166">
        <v>20787</v>
      </c>
      <c r="O84" s="166">
        <v>30000</v>
      </c>
      <c r="P84" s="231">
        <v>31800</v>
      </c>
      <c r="Q84" s="231">
        <v>33708</v>
      </c>
      <c r="R84" s="231">
        <v>35730</v>
      </c>
      <c r="S84" s="231">
        <v>37874</v>
      </c>
      <c r="T84" s="231">
        <v>40146</v>
      </c>
    </row>
    <row r="85" spans="1:21" ht="24" customHeight="1">
      <c r="A85" s="1" t="s">
        <v>545</v>
      </c>
      <c r="B85" s="92"/>
      <c r="C85" s="92"/>
      <c r="D85" s="332" t="s">
        <v>85</v>
      </c>
      <c r="E85" s="92"/>
      <c r="F85" s="92"/>
      <c r="G85" s="92"/>
      <c r="H85" s="92"/>
      <c r="I85" s="92"/>
      <c r="J85" s="92"/>
      <c r="K85" s="92"/>
      <c r="L85" s="230">
        <v>2102</v>
      </c>
      <c r="M85" s="230">
        <v>1844</v>
      </c>
      <c r="N85" s="166">
        <v>3000</v>
      </c>
      <c r="O85" s="166">
        <v>3000</v>
      </c>
      <c r="P85" s="231">
        <v>3000</v>
      </c>
      <c r="Q85" s="231">
        <v>3000</v>
      </c>
      <c r="R85" s="231">
        <v>3000</v>
      </c>
      <c r="S85" s="231">
        <v>3000</v>
      </c>
      <c r="T85" s="231">
        <v>3000</v>
      </c>
    </row>
    <row r="86" spans="1:21" ht="24" customHeight="1">
      <c r="A86" s="1" t="s">
        <v>187</v>
      </c>
      <c r="B86" s="92"/>
      <c r="C86" s="92"/>
      <c r="D86" s="332" t="s">
        <v>86</v>
      </c>
      <c r="E86" s="92"/>
      <c r="F86" s="92"/>
      <c r="G86" s="92"/>
      <c r="H86" s="92"/>
      <c r="I86" s="92"/>
      <c r="J86" s="92"/>
      <c r="K86" s="92"/>
      <c r="L86" s="230">
        <v>11322</v>
      </c>
      <c r="M86" s="230">
        <v>11416</v>
      </c>
      <c r="N86" s="166">
        <v>11757</v>
      </c>
      <c r="O86" s="166">
        <v>11515</v>
      </c>
      <c r="P86" s="231">
        <v>12181</v>
      </c>
      <c r="Q86" s="231">
        <v>12546</v>
      </c>
      <c r="R86" s="231">
        <v>12922</v>
      </c>
      <c r="S86" s="231">
        <v>13310</v>
      </c>
      <c r="T86" s="231">
        <v>13709</v>
      </c>
    </row>
    <row r="87" spans="1:21" ht="24" customHeight="1">
      <c r="A87" s="1" t="s">
        <v>92</v>
      </c>
      <c r="B87" s="92"/>
      <c r="C87" s="92"/>
      <c r="D87" s="1" t="s">
        <v>11</v>
      </c>
      <c r="E87" s="92"/>
      <c r="F87" s="92"/>
      <c r="G87" s="92"/>
      <c r="H87" s="92"/>
      <c r="I87" s="92"/>
      <c r="J87" s="92"/>
      <c r="K87" s="92"/>
      <c r="L87" s="237">
        <v>8832</v>
      </c>
      <c r="M87" s="237">
        <v>10280</v>
      </c>
      <c r="N87" s="171">
        <v>10000</v>
      </c>
      <c r="O87" s="171">
        <v>10000</v>
      </c>
      <c r="P87" s="402">
        <v>19000</v>
      </c>
      <c r="Q87" s="238">
        <v>10000</v>
      </c>
      <c r="R87" s="238">
        <v>10000</v>
      </c>
      <c r="S87" s="238">
        <v>10000</v>
      </c>
      <c r="T87" s="238">
        <v>10000</v>
      </c>
    </row>
    <row r="88" spans="1:21" s="92" customFormat="1" ht="24" customHeight="1">
      <c r="A88" s="1"/>
      <c r="D88" s="1"/>
      <c r="L88" s="239">
        <f t="shared" ref="L88" si="2">SUM(L60:L87)</f>
        <v>860857</v>
      </c>
      <c r="M88" s="239">
        <f t="shared" ref="M88:T88" si="3">SUM(M60:M87)</f>
        <v>934742</v>
      </c>
      <c r="N88" s="172">
        <f t="shared" si="3"/>
        <v>964684</v>
      </c>
      <c r="O88" s="172">
        <f t="shared" si="3"/>
        <v>966327</v>
      </c>
      <c r="P88" s="240">
        <f t="shared" si="3"/>
        <v>992350</v>
      </c>
      <c r="Q88" s="240">
        <f t="shared" si="3"/>
        <v>1019901</v>
      </c>
      <c r="R88" s="240">
        <f t="shared" si="3"/>
        <v>1057820</v>
      </c>
      <c r="S88" s="240">
        <f t="shared" si="3"/>
        <v>1114363</v>
      </c>
      <c r="T88" s="240">
        <f t="shared" si="3"/>
        <v>1152910</v>
      </c>
      <c r="U88" s="212"/>
    </row>
    <row r="89" spans="1:21" ht="15" customHeight="1">
      <c r="A89" s="1"/>
      <c r="B89" s="92"/>
      <c r="C89" s="92"/>
      <c r="D89" s="1"/>
      <c r="E89" s="92"/>
      <c r="F89" s="92"/>
      <c r="G89" s="92"/>
      <c r="H89" s="92"/>
      <c r="I89" s="92"/>
      <c r="J89" s="92"/>
      <c r="K89" s="92"/>
      <c r="L89" s="230"/>
      <c r="M89" s="230"/>
      <c r="N89" s="166"/>
      <c r="O89" s="166"/>
      <c r="P89" s="231"/>
      <c r="Q89" s="231"/>
      <c r="R89" s="231"/>
      <c r="S89" s="231"/>
      <c r="T89" s="231"/>
    </row>
    <row r="90" spans="1:21" ht="24" customHeight="1">
      <c r="A90" s="101" t="s">
        <v>443</v>
      </c>
      <c r="B90" s="92"/>
      <c r="C90" s="92"/>
      <c r="D90" s="92"/>
      <c r="E90" s="92"/>
      <c r="F90" s="92"/>
      <c r="G90" s="92"/>
      <c r="H90" s="92"/>
      <c r="I90" s="92"/>
      <c r="J90" s="92"/>
      <c r="K90" s="92"/>
      <c r="L90" s="234"/>
      <c r="M90" s="234"/>
      <c r="N90" s="169"/>
      <c r="O90" s="169"/>
      <c r="P90" s="227"/>
      <c r="Q90" s="227"/>
      <c r="R90" s="227"/>
      <c r="S90" s="227"/>
      <c r="T90" s="227"/>
    </row>
    <row r="91" spans="1:21" ht="24" customHeight="1">
      <c r="A91" s="1" t="s">
        <v>94</v>
      </c>
      <c r="B91" s="100"/>
      <c r="C91" s="100"/>
      <c r="D91" s="1" t="s">
        <v>781</v>
      </c>
      <c r="E91" s="100"/>
      <c r="F91" s="100"/>
      <c r="G91" s="100"/>
      <c r="H91" s="100"/>
      <c r="I91" s="100"/>
      <c r="J91" s="100"/>
      <c r="K91" s="100"/>
      <c r="L91" s="228">
        <v>251587</v>
      </c>
      <c r="M91" s="228">
        <v>271575</v>
      </c>
      <c r="N91" s="166">
        <v>301372</v>
      </c>
      <c r="O91" s="166">
        <v>293000</v>
      </c>
      <c r="P91" s="231">
        <v>324856</v>
      </c>
      <c r="Q91" s="231">
        <v>334602</v>
      </c>
      <c r="R91" s="231">
        <v>344640</v>
      </c>
      <c r="S91" s="231">
        <v>354979</v>
      </c>
      <c r="T91" s="231">
        <v>365628</v>
      </c>
    </row>
    <row r="92" spans="1:21" ht="24" customHeight="1">
      <c r="A92" s="1" t="s">
        <v>96</v>
      </c>
      <c r="B92" s="98"/>
      <c r="C92" s="98"/>
      <c r="D92" s="1" t="s">
        <v>8</v>
      </c>
      <c r="E92" s="98"/>
      <c r="F92" s="98"/>
      <c r="G92" s="98"/>
      <c r="H92" s="98"/>
      <c r="I92" s="98"/>
      <c r="J92" s="98"/>
      <c r="K92" s="98"/>
      <c r="L92" s="228">
        <v>27110</v>
      </c>
      <c r="M92" s="228">
        <v>27428</v>
      </c>
      <c r="N92" s="166">
        <v>27649</v>
      </c>
      <c r="O92" s="166">
        <v>29500</v>
      </c>
      <c r="P92" s="231">
        <v>36752</v>
      </c>
      <c r="Q92" s="209">
        <v>38312</v>
      </c>
      <c r="R92" s="209">
        <v>40461</v>
      </c>
      <c r="S92" s="209">
        <v>42597</v>
      </c>
      <c r="T92" s="209">
        <v>43875</v>
      </c>
    </row>
    <row r="93" spans="1:21" ht="24" customHeight="1">
      <c r="A93" s="1" t="s">
        <v>95</v>
      </c>
      <c r="B93" s="92"/>
      <c r="C93" s="92"/>
      <c r="D93" s="1" t="s">
        <v>9</v>
      </c>
      <c r="E93" s="92"/>
      <c r="F93" s="92"/>
      <c r="G93" s="92"/>
      <c r="H93" s="92"/>
      <c r="I93" s="92"/>
      <c r="J93" s="92"/>
      <c r="K93" s="92"/>
      <c r="L93" s="228">
        <v>18776</v>
      </c>
      <c r="M93" s="228">
        <v>19526</v>
      </c>
      <c r="N93" s="166">
        <v>21574</v>
      </c>
      <c r="O93" s="166">
        <v>21574</v>
      </c>
      <c r="P93" s="231">
        <v>23420</v>
      </c>
      <c r="Q93" s="231">
        <v>24123</v>
      </c>
      <c r="R93" s="231">
        <v>24847</v>
      </c>
      <c r="S93" s="231">
        <v>25592</v>
      </c>
      <c r="T93" s="231">
        <v>26360</v>
      </c>
    </row>
    <row r="94" spans="1:21" ht="24" customHeight="1">
      <c r="A94" s="1" t="s">
        <v>470</v>
      </c>
      <c r="B94" s="92"/>
      <c r="C94" s="92"/>
      <c r="D94" s="1" t="s">
        <v>13</v>
      </c>
      <c r="E94" s="92"/>
      <c r="F94" s="92"/>
      <c r="G94" s="92"/>
      <c r="H94" s="92"/>
      <c r="I94" s="92"/>
      <c r="J94" s="92"/>
      <c r="K94" s="92"/>
      <c r="L94" s="228">
        <v>54102</v>
      </c>
      <c r="M94" s="228">
        <v>59400</v>
      </c>
      <c r="N94" s="166">
        <v>64351</v>
      </c>
      <c r="O94" s="166">
        <v>53684</v>
      </c>
      <c r="P94" s="236">
        <v>57566</v>
      </c>
      <c r="Q94" s="209">
        <v>62171</v>
      </c>
      <c r="R94" s="209">
        <v>67145</v>
      </c>
      <c r="S94" s="209">
        <v>72517</v>
      </c>
      <c r="T94" s="209">
        <v>78318</v>
      </c>
    </row>
    <row r="95" spans="1:21" ht="24" customHeight="1">
      <c r="A95" s="1" t="s">
        <v>471</v>
      </c>
      <c r="B95" s="92"/>
      <c r="C95" s="92"/>
      <c r="D95" s="1" t="s">
        <v>165</v>
      </c>
      <c r="E95" s="92"/>
      <c r="F95" s="92"/>
      <c r="G95" s="92"/>
      <c r="H95" s="92"/>
      <c r="I95" s="92"/>
      <c r="J95" s="92"/>
      <c r="K95" s="92"/>
      <c r="L95" s="228">
        <v>334</v>
      </c>
      <c r="M95" s="228">
        <v>246</v>
      </c>
      <c r="N95" s="166">
        <v>246</v>
      </c>
      <c r="O95" s="166">
        <v>246</v>
      </c>
      <c r="P95" s="231">
        <v>246</v>
      </c>
      <c r="Q95" s="209">
        <v>248</v>
      </c>
      <c r="R95" s="209">
        <v>250</v>
      </c>
      <c r="S95" s="209">
        <v>253</v>
      </c>
      <c r="T95" s="209">
        <v>256</v>
      </c>
    </row>
    <row r="96" spans="1:21" ht="24" customHeight="1">
      <c r="A96" s="1" t="s">
        <v>472</v>
      </c>
      <c r="B96" s="92"/>
      <c r="C96" s="92"/>
      <c r="D96" s="1" t="s">
        <v>491</v>
      </c>
      <c r="E96" s="92"/>
      <c r="F96" s="92"/>
      <c r="G96" s="92"/>
      <c r="H96" s="92"/>
      <c r="I96" s="92"/>
      <c r="J96" s="92"/>
      <c r="K96" s="92"/>
      <c r="L96" s="228">
        <v>5319</v>
      </c>
      <c r="M96" s="228">
        <v>5192</v>
      </c>
      <c r="N96" s="166">
        <v>5192</v>
      </c>
      <c r="O96" s="166">
        <v>5192</v>
      </c>
      <c r="P96" s="231">
        <v>4604</v>
      </c>
      <c r="Q96" s="209">
        <v>4834</v>
      </c>
      <c r="R96" s="209">
        <v>5076</v>
      </c>
      <c r="S96" s="209">
        <v>5330</v>
      </c>
      <c r="T96" s="209">
        <v>5597</v>
      </c>
    </row>
    <row r="97" spans="1:21" ht="24" customHeight="1">
      <c r="A97" s="1" t="s">
        <v>494</v>
      </c>
      <c r="B97" s="92"/>
      <c r="C97" s="92"/>
      <c r="D97" s="1" t="s">
        <v>493</v>
      </c>
      <c r="E97" s="92"/>
      <c r="F97" s="92"/>
      <c r="G97" s="92"/>
      <c r="H97" s="92"/>
      <c r="I97" s="92"/>
      <c r="J97" s="92"/>
      <c r="K97" s="92"/>
      <c r="L97" s="228">
        <v>707</v>
      </c>
      <c r="M97" s="228">
        <v>707</v>
      </c>
      <c r="N97" s="166">
        <v>707</v>
      </c>
      <c r="O97" s="166">
        <v>707</v>
      </c>
      <c r="P97" s="209">
        <v>707</v>
      </c>
      <c r="Q97" s="209">
        <v>728</v>
      </c>
      <c r="R97" s="209">
        <v>750</v>
      </c>
      <c r="S97" s="209">
        <v>773</v>
      </c>
      <c r="T97" s="209">
        <v>796</v>
      </c>
    </row>
    <row r="98" spans="1:21" ht="24" customHeight="1">
      <c r="A98" s="1" t="s">
        <v>103</v>
      </c>
      <c r="B98" s="98"/>
      <c r="C98" s="98"/>
      <c r="D98" s="1" t="s">
        <v>90</v>
      </c>
      <c r="E98" s="98"/>
      <c r="F98" s="98"/>
      <c r="G98" s="98"/>
      <c r="H98" s="98"/>
      <c r="I98" s="98"/>
      <c r="J98" s="98"/>
      <c r="K98" s="98"/>
      <c r="L98" s="228">
        <v>3515</v>
      </c>
      <c r="M98" s="228">
        <v>2432</v>
      </c>
      <c r="N98" s="165">
        <v>3500</v>
      </c>
      <c r="O98" s="165">
        <v>3500</v>
      </c>
      <c r="P98" s="209">
        <v>3500</v>
      </c>
      <c r="Q98" s="209">
        <v>3500</v>
      </c>
      <c r="R98" s="209">
        <v>3500</v>
      </c>
      <c r="S98" s="209">
        <v>3500</v>
      </c>
      <c r="T98" s="209">
        <v>3500</v>
      </c>
    </row>
    <row r="99" spans="1:21" ht="24" customHeight="1">
      <c r="A99" s="1" t="s">
        <v>188</v>
      </c>
      <c r="B99" s="92"/>
      <c r="C99" s="92"/>
      <c r="D99" s="1" t="s">
        <v>104</v>
      </c>
      <c r="E99" s="92"/>
      <c r="F99" s="92"/>
      <c r="G99" s="92"/>
      <c r="H99" s="92"/>
      <c r="I99" s="92"/>
      <c r="J99" s="92"/>
      <c r="K99" s="92"/>
      <c r="L99" s="228">
        <v>29000</v>
      </c>
      <c r="M99" s="228">
        <v>29800</v>
      </c>
      <c r="N99" s="165">
        <v>34100</v>
      </c>
      <c r="O99" s="165">
        <v>30600</v>
      </c>
      <c r="P99" s="250">
        <v>31400</v>
      </c>
      <c r="Q99" s="209">
        <v>35900</v>
      </c>
      <c r="R99" s="209">
        <v>40000</v>
      </c>
      <c r="S99" s="209">
        <v>40000</v>
      </c>
      <c r="T99" s="209">
        <v>40000</v>
      </c>
    </row>
    <row r="100" spans="1:21" ht="24" customHeight="1">
      <c r="A100" s="1" t="s">
        <v>102</v>
      </c>
      <c r="B100" s="92"/>
      <c r="C100" s="92"/>
      <c r="D100" s="1" t="s">
        <v>893</v>
      </c>
      <c r="E100" s="92"/>
      <c r="F100" s="92"/>
      <c r="G100" s="92"/>
      <c r="H100" s="92"/>
      <c r="I100" s="92"/>
      <c r="J100" s="92"/>
      <c r="K100" s="92"/>
      <c r="L100" s="228">
        <v>446</v>
      </c>
      <c r="M100" s="228">
        <v>160</v>
      </c>
      <c r="N100" s="165">
        <v>1000</v>
      </c>
      <c r="O100" s="165">
        <v>500</v>
      </c>
      <c r="P100" s="209">
        <v>600</v>
      </c>
      <c r="Q100" s="209">
        <v>600</v>
      </c>
      <c r="R100" s="209">
        <v>600</v>
      </c>
      <c r="S100" s="209">
        <v>600</v>
      </c>
      <c r="T100" s="209">
        <v>600</v>
      </c>
    </row>
    <row r="101" spans="1:21" ht="24" customHeight="1">
      <c r="A101" s="1" t="s">
        <v>1190</v>
      </c>
      <c r="B101" s="92"/>
      <c r="C101" s="92"/>
      <c r="D101" s="343" t="s">
        <v>1189</v>
      </c>
      <c r="E101" s="92"/>
      <c r="F101" s="92"/>
      <c r="G101" s="92"/>
      <c r="H101" s="92"/>
      <c r="I101" s="92"/>
      <c r="J101" s="92"/>
      <c r="K101" s="92"/>
      <c r="L101" s="230">
        <v>0</v>
      </c>
      <c r="M101" s="230">
        <v>0</v>
      </c>
      <c r="N101" s="166">
        <v>1900</v>
      </c>
      <c r="O101" s="166">
        <v>1900</v>
      </c>
      <c r="P101" s="231">
        <v>1957</v>
      </c>
      <c r="Q101" s="231">
        <v>2016</v>
      </c>
      <c r="R101" s="231">
        <v>2076</v>
      </c>
      <c r="S101" s="231">
        <v>2138</v>
      </c>
      <c r="T101" s="236">
        <v>2203</v>
      </c>
    </row>
    <row r="102" spans="1:21" ht="24" customHeight="1">
      <c r="A102" s="1" t="s">
        <v>101</v>
      </c>
      <c r="B102" s="98"/>
      <c r="C102" s="98"/>
      <c r="D102" s="1" t="s">
        <v>894</v>
      </c>
      <c r="E102" s="98"/>
      <c r="F102" s="98"/>
      <c r="G102" s="92"/>
      <c r="H102" s="92"/>
      <c r="I102" s="92"/>
      <c r="J102" s="92"/>
      <c r="K102" s="92"/>
      <c r="L102" s="228">
        <v>2989</v>
      </c>
      <c r="M102" s="228">
        <v>2804</v>
      </c>
      <c r="N102" s="165">
        <v>3500</v>
      </c>
      <c r="O102" s="165">
        <v>3500</v>
      </c>
      <c r="P102" s="209">
        <v>3500</v>
      </c>
      <c r="Q102" s="209">
        <v>3500</v>
      </c>
      <c r="R102" s="209">
        <v>3500</v>
      </c>
      <c r="S102" s="209">
        <v>3500</v>
      </c>
      <c r="T102" s="209">
        <v>3500</v>
      </c>
    </row>
    <row r="103" spans="1:21" ht="24" customHeight="1">
      <c r="A103" s="1" t="s">
        <v>100</v>
      </c>
      <c r="B103" s="92"/>
      <c r="C103" s="92"/>
      <c r="D103" s="1" t="s">
        <v>214</v>
      </c>
      <c r="E103" s="92"/>
      <c r="F103" s="92"/>
      <c r="G103" s="92"/>
      <c r="H103" s="92"/>
      <c r="I103" s="92"/>
      <c r="J103" s="92"/>
      <c r="K103" s="92"/>
      <c r="L103" s="228">
        <v>1104</v>
      </c>
      <c r="M103" s="228">
        <v>1165</v>
      </c>
      <c r="N103" s="165">
        <v>1250</v>
      </c>
      <c r="O103" s="165">
        <v>1000</v>
      </c>
      <c r="P103" s="209">
        <v>1000</v>
      </c>
      <c r="Q103" s="209">
        <v>1000</v>
      </c>
      <c r="R103" s="209">
        <v>1000</v>
      </c>
      <c r="S103" s="209">
        <v>1000</v>
      </c>
      <c r="T103" s="209">
        <v>1000</v>
      </c>
    </row>
    <row r="104" spans="1:21" ht="24" customHeight="1">
      <c r="A104" s="1" t="s">
        <v>99</v>
      </c>
      <c r="B104" s="92"/>
      <c r="C104" s="92"/>
      <c r="D104" s="1" t="s">
        <v>88</v>
      </c>
      <c r="E104" s="92"/>
      <c r="F104" s="92"/>
      <c r="G104" s="98"/>
      <c r="H104" s="98"/>
      <c r="I104" s="98"/>
      <c r="J104" s="98"/>
      <c r="K104" s="98"/>
      <c r="L104" s="228">
        <v>897</v>
      </c>
      <c r="M104" s="228">
        <v>991</v>
      </c>
      <c r="N104" s="165">
        <v>1200</v>
      </c>
      <c r="O104" s="165">
        <v>1200</v>
      </c>
      <c r="P104" s="209">
        <v>1200</v>
      </c>
      <c r="Q104" s="209">
        <v>1200</v>
      </c>
      <c r="R104" s="209">
        <v>1200</v>
      </c>
      <c r="S104" s="209">
        <v>1200</v>
      </c>
      <c r="T104" s="209">
        <v>1200</v>
      </c>
    </row>
    <row r="105" spans="1:21" ht="24" customHeight="1">
      <c r="A105" s="1" t="s">
        <v>189</v>
      </c>
      <c r="B105" s="98"/>
      <c r="C105" s="98"/>
      <c r="D105" s="332" t="s">
        <v>895</v>
      </c>
      <c r="E105" s="98"/>
      <c r="F105" s="98"/>
      <c r="G105" s="98"/>
      <c r="H105" s="98"/>
      <c r="I105" s="98"/>
      <c r="J105" s="92"/>
      <c r="K105" s="92"/>
      <c r="L105" s="228">
        <v>985</v>
      </c>
      <c r="M105" s="228">
        <v>1165</v>
      </c>
      <c r="N105" s="165">
        <v>1500</v>
      </c>
      <c r="O105" s="165">
        <v>1500</v>
      </c>
      <c r="P105" s="209">
        <v>1500</v>
      </c>
      <c r="Q105" s="209">
        <v>1500</v>
      </c>
      <c r="R105" s="209">
        <v>1500</v>
      </c>
      <c r="S105" s="209">
        <v>1500</v>
      </c>
      <c r="T105" s="209">
        <v>1500</v>
      </c>
    </row>
    <row r="106" spans="1:21" ht="24" customHeight="1">
      <c r="A106" s="1" t="s">
        <v>98</v>
      </c>
      <c r="B106" s="98"/>
      <c r="C106" s="98"/>
      <c r="D106" s="332" t="s">
        <v>10</v>
      </c>
      <c r="E106" s="98"/>
      <c r="F106" s="98"/>
      <c r="G106" s="92"/>
      <c r="H106" s="92"/>
      <c r="I106" s="92"/>
      <c r="J106" s="92"/>
      <c r="K106" s="92"/>
      <c r="L106" s="241">
        <v>43325</v>
      </c>
      <c r="M106" s="241">
        <v>48322</v>
      </c>
      <c r="N106" s="173">
        <v>60000</v>
      </c>
      <c r="O106" s="173">
        <v>60000</v>
      </c>
      <c r="P106" s="335">
        <v>65000</v>
      </c>
      <c r="Q106" s="335">
        <v>65000</v>
      </c>
      <c r="R106" s="335">
        <v>65000</v>
      </c>
      <c r="S106" s="335">
        <v>65000</v>
      </c>
      <c r="T106" s="335">
        <v>65000</v>
      </c>
    </row>
    <row r="107" spans="1:21" ht="24" customHeight="1">
      <c r="A107" s="1" t="s">
        <v>97</v>
      </c>
      <c r="B107" s="92"/>
      <c r="C107" s="92"/>
      <c r="D107" s="332" t="s">
        <v>85</v>
      </c>
      <c r="E107" s="92"/>
      <c r="F107" s="92"/>
      <c r="G107" s="92"/>
      <c r="H107" s="92"/>
      <c r="I107" s="92"/>
      <c r="J107" s="98"/>
      <c r="K107" s="98"/>
      <c r="L107" s="241">
        <v>1941</v>
      </c>
      <c r="M107" s="241">
        <v>1666</v>
      </c>
      <c r="N107" s="165">
        <v>2200</v>
      </c>
      <c r="O107" s="165">
        <v>2200</v>
      </c>
      <c r="P107" s="231">
        <v>2200</v>
      </c>
      <c r="Q107" s="209">
        <v>2200</v>
      </c>
      <c r="R107" s="209">
        <v>2200</v>
      </c>
      <c r="S107" s="209">
        <v>2200</v>
      </c>
      <c r="T107" s="209">
        <v>2200</v>
      </c>
    </row>
    <row r="108" spans="1:21" ht="24" customHeight="1">
      <c r="A108" s="1" t="s">
        <v>105</v>
      </c>
      <c r="B108" s="92"/>
      <c r="C108" s="92"/>
      <c r="D108" s="1" t="s">
        <v>11</v>
      </c>
      <c r="E108" s="92"/>
      <c r="F108" s="92"/>
      <c r="G108" s="92"/>
      <c r="H108" s="92"/>
      <c r="I108" s="92"/>
      <c r="J108" s="92"/>
      <c r="K108" s="92"/>
      <c r="L108" s="232">
        <v>1898</v>
      </c>
      <c r="M108" s="232">
        <v>1345</v>
      </c>
      <c r="N108" s="168">
        <v>2500</v>
      </c>
      <c r="O108" s="168">
        <v>2500</v>
      </c>
      <c r="P108" s="233">
        <v>2500</v>
      </c>
      <c r="Q108" s="233">
        <v>2500</v>
      </c>
      <c r="R108" s="233">
        <v>2500</v>
      </c>
      <c r="S108" s="233">
        <v>2500</v>
      </c>
      <c r="T108" s="233">
        <v>2500</v>
      </c>
    </row>
    <row r="109" spans="1:21" s="92" customFormat="1" ht="24" customHeight="1">
      <c r="A109" s="1"/>
      <c r="D109" s="1"/>
      <c r="K109" s="109"/>
      <c r="L109" s="239">
        <f t="shared" ref="L109" si="4">SUM(L91:L108)</f>
        <v>444035</v>
      </c>
      <c r="M109" s="239">
        <f t="shared" ref="M109:T109" si="5">SUM(M91:M108)</f>
        <v>473924</v>
      </c>
      <c r="N109" s="174">
        <f t="shared" si="5"/>
        <v>533741</v>
      </c>
      <c r="O109" s="174">
        <f>SUM(O91:O108)</f>
        <v>512303</v>
      </c>
      <c r="P109" s="239">
        <f t="shared" si="5"/>
        <v>562508</v>
      </c>
      <c r="Q109" s="239">
        <f t="shared" si="5"/>
        <v>583934</v>
      </c>
      <c r="R109" s="239">
        <f t="shared" si="5"/>
        <v>606245</v>
      </c>
      <c r="S109" s="239">
        <f t="shared" si="5"/>
        <v>625179</v>
      </c>
      <c r="T109" s="239">
        <f t="shared" si="5"/>
        <v>644033</v>
      </c>
      <c r="U109" s="212"/>
    </row>
    <row r="110" spans="1:21" ht="15" customHeight="1">
      <c r="A110" s="330"/>
      <c r="B110" s="331"/>
      <c r="C110" s="331"/>
      <c r="D110" s="330"/>
      <c r="E110" s="331"/>
      <c r="F110" s="331"/>
      <c r="G110" s="331"/>
      <c r="H110" s="331"/>
      <c r="I110" s="331"/>
      <c r="J110" s="331"/>
      <c r="K110" s="331"/>
      <c r="L110" s="228"/>
      <c r="M110" s="228"/>
      <c r="N110" s="165"/>
      <c r="O110" s="165"/>
      <c r="P110" s="209"/>
      <c r="Q110" s="209"/>
      <c r="R110" s="209"/>
      <c r="S110" s="209"/>
      <c r="T110" s="209"/>
    </row>
    <row r="111" spans="1:21" ht="24" customHeight="1">
      <c r="A111" s="101" t="s">
        <v>444</v>
      </c>
      <c r="B111" s="92"/>
      <c r="C111" s="92"/>
      <c r="D111" s="92"/>
      <c r="E111" s="92"/>
      <c r="F111" s="92"/>
      <c r="G111" s="92"/>
      <c r="H111" s="92"/>
      <c r="I111" s="92"/>
      <c r="J111" s="92"/>
      <c r="K111" s="92"/>
      <c r="L111" s="234"/>
      <c r="M111" s="234"/>
      <c r="N111" s="169"/>
      <c r="O111" s="169"/>
      <c r="P111" s="285"/>
      <c r="Q111" s="285"/>
      <c r="R111" s="285"/>
      <c r="S111" s="285"/>
      <c r="T111" s="285"/>
    </row>
    <row r="112" spans="1:21" ht="24" customHeight="1">
      <c r="A112" s="1" t="s">
        <v>887</v>
      </c>
      <c r="B112" s="100"/>
      <c r="C112" s="100"/>
      <c r="D112" s="1" t="s">
        <v>113</v>
      </c>
      <c r="E112" s="100"/>
      <c r="F112" s="100"/>
      <c r="G112" s="100"/>
      <c r="H112" s="100"/>
      <c r="I112" s="100"/>
      <c r="J112" s="100"/>
      <c r="K112" s="100"/>
      <c r="L112" s="228">
        <v>1652672</v>
      </c>
      <c r="M112" s="229">
        <v>1683202</v>
      </c>
      <c r="N112" s="166">
        <v>1924224</v>
      </c>
      <c r="O112" s="166">
        <v>1890000</v>
      </c>
      <c r="P112" s="236">
        <v>1981203</v>
      </c>
      <c r="Q112" s="236">
        <v>2040639</v>
      </c>
      <c r="R112" s="236">
        <v>2101858</v>
      </c>
      <c r="S112" s="236">
        <v>2164914</v>
      </c>
      <c r="T112" s="236">
        <v>2229861</v>
      </c>
    </row>
    <row r="113" spans="1:20" ht="24" customHeight="1">
      <c r="A113" s="1" t="s">
        <v>601</v>
      </c>
      <c r="B113" s="100"/>
      <c r="C113" s="100"/>
      <c r="D113" s="99" t="s">
        <v>1353</v>
      </c>
      <c r="E113" s="100"/>
      <c r="F113" s="100"/>
      <c r="G113" s="100"/>
      <c r="H113" s="100"/>
      <c r="I113" s="100"/>
      <c r="J113" s="100"/>
      <c r="K113" s="100"/>
      <c r="L113" s="228">
        <v>365716</v>
      </c>
      <c r="M113" s="228">
        <v>445280</v>
      </c>
      <c r="N113" s="166">
        <v>396159</v>
      </c>
      <c r="O113" s="166">
        <v>474500</v>
      </c>
      <c r="P113" s="236">
        <v>394401</v>
      </c>
      <c r="Q113" s="236">
        <v>525493</v>
      </c>
      <c r="R113" s="236">
        <v>541258</v>
      </c>
      <c r="S113" s="236">
        <v>557496</v>
      </c>
      <c r="T113" s="236">
        <v>574221</v>
      </c>
    </row>
    <row r="114" spans="1:20" ht="24" customHeight="1">
      <c r="A114" s="1" t="s">
        <v>110</v>
      </c>
      <c r="B114" s="100"/>
      <c r="C114" s="100"/>
      <c r="D114" s="332" t="s">
        <v>602</v>
      </c>
      <c r="E114" s="338"/>
      <c r="F114" s="338"/>
      <c r="G114" s="338"/>
      <c r="H114" s="338"/>
      <c r="I114" s="338"/>
      <c r="J114" s="338"/>
      <c r="K114" s="338"/>
      <c r="L114" s="228">
        <v>588265</v>
      </c>
      <c r="M114" s="229">
        <v>552940</v>
      </c>
      <c r="N114" s="166">
        <v>644811</v>
      </c>
      <c r="O114" s="166">
        <v>700000</v>
      </c>
      <c r="P114" s="236">
        <v>664437</v>
      </c>
      <c r="Q114" s="236">
        <v>684370</v>
      </c>
      <c r="R114" s="236">
        <v>704901</v>
      </c>
      <c r="S114" s="236">
        <v>726048</v>
      </c>
      <c r="T114" s="236">
        <v>747829</v>
      </c>
    </row>
    <row r="115" spans="1:20" ht="24" customHeight="1">
      <c r="A115" s="1" t="s">
        <v>109</v>
      </c>
      <c r="B115" s="100"/>
      <c r="C115" s="100"/>
      <c r="D115" s="1" t="s">
        <v>112</v>
      </c>
      <c r="E115" s="100"/>
      <c r="F115" s="100"/>
      <c r="G115" s="100"/>
      <c r="H115" s="100"/>
      <c r="I115" s="100"/>
      <c r="J115" s="100"/>
      <c r="K115" s="100"/>
      <c r="L115" s="228">
        <v>141996</v>
      </c>
      <c r="M115" s="228">
        <v>162466</v>
      </c>
      <c r="N115" s="166">
        <v>175554</v>
      </c>
      <c r="O115" s="166">
        <v>170000</v>
      </c>
      <c r="P115" s="231">
        <v>183567</v>
      </c>
      <c r="Q115" s="231">
        <v>189074</v>
      </c>
      <c r="R115" s="231">
        <v>194746</v>
      </c>
      <c r="S115" s="231">
        <v>200588</v>
      </c>
      <c r="T115" s="231">
        <v>206606</v>
      </c>
    </row>
    <row r="116" spans="1:20" ht="24" customHeight="1">
      <c r="A116" s="1" t="s">
        <v>108</v>
      </c>
      <c r="B116" s="100"/>
      <c r="C116" s="100"/>
      <c r="D116" s="1" t="s">
        <v>111</v>
      </c>
      <c r="E116" s="100"/>
      <c r="F116" s="100"/>
      <c r="G116" s="100"/>
      <c r="H116" s="100"/>
      <c r="I116" s="100"/>
      <c r="J116" s="100"/>
      <c r="K116" s="100"/>
      <c r="L116" s="228">
        <v>24855</v>
      </c>
      <c r="M116" s="228">
        <v>29460</v>
      </c>
      <c r="N116" s="165">
        <v>27500</v>
      </c>
      <c r="O116" s="165">
        <v>30000</v>
      </c>
      <c r="P116" s="209">
        <v>30000</v>
      </c>
      <c r="Q116" s="209">
        <v>30000</v>
      </c>
      <c r="R116" s="209">
        <v>30000</v>
      </c>
      <c r="S116" s="209">
        <v>30000</v>
      </c>
      <c r="T116" s="209">
        <v>30000</v>
      </c>
    </row>
    <row r="117" spans="1:20" ht="24" customHeight="1">
      <c r="A117" s="1" t="s">
        <v>107</v>
      </c>
      <c r="B117" s="100"/>
      <c r="C117" s="100"/>
      <c r="D117" s="1" t="s">
        <v>68</v>
      </c>
      <c r="E117" s="100"/>
      <c r="F117" s="100"/>
      <c r="G117" s="100"/>
      <c r="H117" s="100"/>
      <c r="I117" s="100"/>
      <c r="J117" s="100"/>
      <c r="K117" s="100"/>
      <c r="L117" s="228">
        <v>39961</v>
      </c>
      <c r="M117" s="228">
        <v>34390</v>
      </c>
      <c r="N117" s="165">
        <v>70000</v>
      </c>
      <c r="O117" s="165">
        <v>65500</v>
      </c>
      <c r="P117" s="209">
        <v>70000</v>
      </c>
      <c r="Q117" s="209">
        <v>70000</v>
      </c>
      <c r="R117" s="209">
        <v>70000</v>
      </c>
      <c r="S117" s="209">
        <v>70000</v>
      </c>
      <c r="T117" s="209">
        <v>70000</v>
      </c>
    </row>
    <row r="118" spans="1:20" ht="24" customHeight="1">
      <c r="A118" s="1" t="s">
        <v>106</v>
      </c>
      <c r="B118" s="98"/>
      <c r="C118" s="98"/>
      <c r="D118" s="1" t="s">
        <v>14</v>
      </c>
      <c r="E118" s="98"/>
      <c r="F118" s="98"/>
      <c r="G118" s="98"/>
      <c r="H118" s="98"/>
      <c r="I118" s="98"/>
      <c r="J118" s="98"/>
      <c r="K118" s="98"/>
      <c r="L118" s="228">
        <v>97618</v>
      </c>
      <c r="M118" s="228">
        <v>92461</v>
      </c>
      <c r="N118" s="165">
        <v>111000</v>
      </c>
      <c r="O118" s="165">
        <v>111000</v>
      </c>
      <c r="P118" s="209">
        <v>111000</v>
      </c>
      <c r="Q118" s="209">
        <v>111000</v>
      </c>
      <c r="R118" s="209">
        <v>111000</v>
      </c>
      <c r="S118" s="209">
        <v>111000</v>
      </c>
      <c r="T118" s="209">
        <v>111000</v>
      </c>
    </row>
    <row r="119" spans="1:20" ht="24" customHeight="1">
      <c r="A119" s="1" t="s">
        <v>116</v>
      </c>
      <c r="B119" s="98"/>
      <c r="C119" s="98"/>
      <c r="D119" s="1" t="s">
        <v>8</v>
      </c>
      <c r="E119" s="98"/>
      <c r="F119" s="98"/>
      <c r="G119" s="98"/>
      <c r="H119" s="98"/>
      <c r="I119" s="98"/>
      <c r="J119" s="98"/>
      <c r="K119" s="98"/>
      <c r="L119" s="228">
        <v>15192</v>
      </c>
      <c r="M119" s="228">
        <v>16262</v>
      </c>
      <c r="N119" s="166">
        <v>16106</v>
      </c>
      <c r="O119" s="166">
        <v>17000</v>
      </c>
      <c r="P119" s="209">
        <v>20767</v>
      </c>
      <c r="Q119" s="209">
        <v>21649</v>
      </c>
      <c r="R119" s="209">
        <v>22863</v>
      </c>
      <c r="S119" s="209">
        <v>24071</v>
      </c>
      <c r="T119" s="209">
        <v>24793</v>
      </c>
    </row>
    <row r="120" spans="1:20" ht="24" customHeight="1">
      <c r="A120" s="1" t="s">
        <v>115</v>
      </c>
      <c r="B120" s="92"/>
      <c r="C120" s="92"/>
      <c r="D120" s="419" t="s">
        <v>958</v>
      </c>
      <c r="E120" s="419"/>
      <c r="F120" s="419"/>
      <c r="G120" s="419"/>
      <c r="H120" s="419"/>
      <c r="I120" s="419"/>
      <c r="J120" s="419"/>
      <c r="K120" s="419"/>
      <c r="L120" s="228">
        <v>966211</v>
      </c>
      <c r="M120" s="228">
        <v>963361</v>
      </c>
      <c r="N120" s="167">
        <v>1111484</v>
      </c>
      <c r="O120" s="167">
        <v>1111484</v>
      </c>
      <c r="P120" s="229">
        <v>1230604</v>
      </c>
      <c r="Q120" s="229">
        <v>1268042</v>
      </c>
      <c r="R120" s="229">
        <v>1300225</v>
      </c>
      <c r="S120" s="229">
        <v>1332739</v>
      </c>
      <c r="T120" s="229">
        <v>1365760</v>
      </c>
    </row>
    <row r="121" spans="1:20" ht="24" customHeight="1">
      <c r="A121" s="1" t="s">
        <v>114</v>
      </c>
      <c r="B121" s="98"/>
      <c r="C121" s="98"/>
      <c r="D121" s="1" t="s">
        <v>9</v>
      </c>
      <c r="E121" s="98"/>
      <c r="F121" s="98"/>
      <c r="G121" s="98"/>
      <c r="H121" s="98"/>
      <c r="I121" s="98"/>
      <c r="J121" s="98"/>
      <c r="K121" s="98"/>
      <c r="L121" s="228">
        <v>215493</v>
      </c>
      <c r="M121" s="228">
        <v>219536</v>
      </c>
      <c r="N121" s="166">
        <v>245951</v>
      </c>
      <c r="O121" s="166">
        <v>258000</v>
      </c>
      <c r="P121" s="236">
        <v>253963</v>
      </c>
      <c r="Q121" s="236">
        <v>270705</v>
      </c>
      <c r="R121" s="236">
        <v>278826</v>
      </c>
      <c r="S121" s="236">
        <v>287191</v>
      </c>
      <c r="T121" s="236">
        <v>295807</v>
      </c>
    </row>
    <row r="122" spans="1:20" ht="24" customHeight="1">
      <c r="A122" s="1" t="s">
        <v>473</v>
      </c>
      <c r="B122" s="98"/>
      <c r="C122" s="98"/>
      <c r="D122" s="1" t="s">
        <v>13</v>
      </c>
      <c r="E122" s="98"/>
      <c r="F122" s="98"/>
      <c r="G122" s="98"/>
      <c r="H122" s="98"/>
      <c r="I122" s="98"/>
      <c r="J122" s="98"/>
      <c r="K122" s="98"/>
      <c r="L122" s="228">
        <v>659332</v>
      </c>
      <c r="M122" s="228">
        <v>624253</v>
      </c>
      <c r="N122" s="166">
        <v>741025</v>
      </c>
      <c r="O122" s="166">
        <v>629898</v>
      </c>
      <c r="P122" s="236">
        <v>648780</v>
      </c>
      <c r="Q122" s="250">
        <v>735640</v>
      </c>
      <c r="R122" s="250">
        <v>794491</v>
      </c>
      <c r="S122" s="250">
        <v>858050</v>
      </c>
      <c r="T122" s="250">
        <v>926694</v>
      </c>
    </row>
    <row r="123" spans="1:20" ht="24" customHeight="1">
      <c r="A123" s="1" t="s">
        <v>474</v>
      </c>
      <c r="B123" s="98"/>
      <c r="C123" s="98"/>
      <c r="D123" s="1" t="s">
        <v>165</v>
      </c>
      <c r="E123" s="98"/>
      <c r="F123" s="98"/>
      <c r="G123" s="98"/>
      <c r="H123" s="98"/>
      <c r="I123" s="98"/>
      <c r="J123" s="98"/>
      <c r="K123" s="98"/>
      <c r="L123" s="228">
        <v>3620</v>
      </c>
      <c r="M123" s="228">
        <v>2281</v>
      </c>
      <c r="N123" s="166">
        <v>2748</v>
      </c>
      <c r="O123" s="166">
        <v>2562</v>
      </c>
      <c r="P123" s="236">
        <v>2714</v>
      </c>
      <c r="Q123" s="250">
        <v>2825</v>
      </c>
      <c r="R123" s="250">
        <v>2853</v>
      </c>
      <c r="S123" s="250">
        <v>2882</v>
      </c>
      <c r="T123" s="250">
        <v>2911</v>
      </c>
    </row>
    <row r="124" spans="1:20" ht="24" customHeight="1">
      <c r="A124" s="1" t="s">
        <v>475</v>
      </c>
      <c r="B124" s="98"/>
      <c r="C124" s="98"/>
      <c r="D124" s="1" t="s">
        <v>491</v>
      </c>
      <c r="E124" s="98"/>
      <c r="F124" s="98"/>
      <c r="G124" s="98"/>
      <c r="H124" s="98"/>
      <c r="I124" s="98"/>
      <c r="J124" s="98"/>
      <c r="K124" s="98"/>
      <c r="L124" s="228">
        <v>48896</v>
      </c>
      <c r="M124" s="228">
        <v>46051</v>
      </c>
      <c r="N124" s="166">
        <v>50770</v>
      </c>
      <c r="O124" s="166">
        <v>44632</v>
      </c>
      <c r="P124" s="236">
        <v>41677</v>
      </c>
      <c r="Q124" s="250">
        <v>45669</v>
      </c>
      <c r="R124" s="250">
        <v>47952</v>
      </c>
      <c r="S124" s="250">
        <v>50350</v>
      </c>
      <c r="T124" s="250">
        <v>52868</v>
      </c>
    </row>
    <row r="125" spans="1:20" ht="24" customHeight="1">
      <c r="A125" s="1" t="s">
        <v>495</v>
      </c>
      <c r="B125" s="98"/>
      <c r="C125" s="98"/>
      <c r="D125" s="1" t="s">
        <v>493</v>
      </c>
      <c r="E125" s="98"/>
      <c r="F125" s="98"/>
      <c r="G125" s="98"/>
      <c r="H125" s="98"/>
      <c r="I125" s="98"/>
      <c r="J125" s="98"/>
      <c r="K125" s="98"/>
      <c r="L125" s="228">
        <v>6594</v>
      </c>
      <c r="M125" s="228">
        <v>6408</v>
      </c>
      <c r="N125" s="166">
        <v>7080</v>
      </c>
      <c r="O125" s="166">
        <v>6311</v>
      </c>
      <c r="P125" s="250">
        <v>6602</v>
      </c>
      <c r="Q125" s="250">
        <v>7043</v>
      </c>
      <c r="R125" s="250">
        <v>7254</v>
      </c>
      <c r="S125" s="250">
        <v>7472</v>
      </c>
      <c r="T125" s="250">
        <v>7696</v>
      </c>
    </row>
    <row r="126" spans="1:20" ht="24" customHeight="1">
      <c r="A126" s="1" t="s">
        <v>190</v>
      </c>
      <c r="B126" s="92"/>
      <c r="C126" s="92"/>
      <c r="D126" s="332" t="s">
        <v>91</v>
      </c>
      <c r="E126" s="92"/>
      <c r="F126" s="92"/>
      <c r="G126" s="92"/>
      <c r="H126" s="92"/>
      <c r="I126" s="92"/>
      <c r="J126" s="92"/>
      <c r="K126" s="92"/>
      <c r="L126" s="228">
        <v>8442</v>
      </c>
      <c r="M126" s="228">
        <v>10050</v>
      </c>
      <c r="N126" s="165">
        <v>17272</v>
      </c>
      <c r="O126" s="165">
        <v>15000</v>
      </c>
      <c r="P126" s="250">
        <v>15000</v>
      </c>
      <c r="Q126" s="250">
        <v>17654</v>
      </c>
      <c r="R126" s="250">
        <v>6800</v>
      </c>
      <c r="S126" s="250">
        <v>0</v>
      </c>
      <c r="T126" s="250">
        <v>0</v>
      </c>
    </row>
    <row r="127" spans="1:20" ht="24" customHeight="1">
      <c r="A127" s="1" t="s">
        <v>221</v>
      </c>
      <c r="B127" s="92"/>
      <c r="C127" s="92"/>
      <c r="D127" s="332" t="s">
        <v>220</v>
      </c>
      <c r="E127" s="92"/>
      <c r="F127" s="92"/>
      <c r="G127" s="92"/>
      <c r="H127" s="92"/>
      <c r="I127" s="92"/>
      <c r="J127" s="92"/>
      <c r="K127" s="92"/>
      <c r="L127" s="228">
        <v>13844</v>
      </c>
      <c r="M127" s="228">
        <v>9846</v>
      </c>
      <c r="N127" s="165">
        <v>4000</v>
      </c>
      <c r="O127" s="165">
        <v>4000</v>
      </c>
      <c r="P127" s="250">
        <v>17250</v>
      </c>
      <c r="Q127" s="334">
        <v>4000</v>
      </c>
      <c r="R127" s="250">
        <v>6000</v>
      </c>
      <c r="S127" s="250">
        <v>17250</v>
      </c>
      <c r="T127" s="250">
        <v>6000</v>
      </c>
    </row>
    <row r="128" spans="1:20" ht="24" customHeight="1">
      <c r="A128" s="1" t="s">
        <v>191</v>
      </c>
      <c r="B128" s="92"/>
      <c r="C128" s="92"/>
      <c r="D128" s="1" t="s">
        <v>125</v>
      </c>
      <c r="E128" s="92"/>
      <c r="F128" s="92"/>
      <c r="G128" s="92"/>
      <c r="H128" s="92"/>
      <c r="I128" s="92"/>
      <c r="J128" s="92"/>
      <c r="K128" s="92"/>
      <c r="L128" s="228">
        <v>16862</v>
      </c>
      <c r="M128" s="228">
        <v>27103</v>
      </c>
      <c r="N128" s="165">
        <v>21000</v>
      </c>
      <c r="O128" s="165">
        <v>19000</v>
      </c>
      <c r="P128" s="250">
        <v>25500</v>
      </c>
      <c r="Q128" s="250">
        <v>25500</v>
      </c>
      <c r="R128" s="250">
        <v>25500</v>
      </c>
      <c r="S128" s="250">
        <v>25500</v>
      </c>
      <c r="T128" s="250">
        <v>25500</v>
      </c>
    </row>
    <row r="129" spans="1:20" ht="24" customHeight="1">
      <c r="A129" s="1" t="s">
        <v>123</v>
      </c>
      <c r="B129" s="92"/>
      <c r="C129" s="92"/>
      <c r="D129" s="1" t="s">
        <v>893</v>
      </c>
      <c r="E129" s="92"/>
      <c r="F129" s="92"/>
      <c r="G129" s="92"/>
      <c r="H129" s="92"/>
      <c r="I129" s="92"/>
      <c r="J129" s="92"/>
      <c r="K129" s="92"/>
      <c r="L129" s="228">
        <v>7541</v>
      </c>
      <c r="M129" s="228">
        <v>1713</v>
      </c>
      <c r="N129" s="165">
        <v>10000</v>
      </c>
      <c r="O129" s="165">
        <v>5000</v>
      </c>
      <c r="P129" s="250">
        <v>10000</v>
      </c>
      <c r="Q129" s="250">
        <v>10000</v>
      </c>
      <c r="R129" s="250">
        <v>10000</v>
      </c>
      <c r="S129" s="250">
        <v>10000</v>
      </c>
      <c r="T129" s="250">
        <v>10000</v>
      </c>
    </row>
    <row r="130" spans="1:20" ht="24" customHeight="1">
      <c r="A130" s="1" t="s">
        <v>849</v>
      </c>
      <c r="B130" s="92"/>
      <c r="C130" s="92"/>
      <c r="D130" s="1" t="s">
        <v>850</v>
      </c>
      <c r="E130" s="92"/>
      <c r="F130" s="92"/>
      <c r="G130" s="92"/>
      <c r="H130" s="92"/>
      <c r="I130" s="92"/>
      <c r="J130" s="92"/>
      <c r="K130" s="92"/>
      <c r="L130" s="228">
        <v>130208</v>
      </c>
      <c r="M130" s="228">
        <v>77158</v>
      </c>
      <c r="N130" s="165">
        <v>24032</v>
      </c>
      <c r="O130" s="165">
        <v>24032</v>
      </c>
      <c r="P130" s="250">
        <v>43844</v>
      </c>
      <c r="Q130" s="250">
        <v>99950</v>
      </c>
      <c r="R130" s="250">
        <v>164950</v>
      </c>
      <c r="S130" s="250">
        <v>99950</v>
      </c>
      <c r="T130" s="250">
        <v>99950</v>
      </c>
    </row>
    <row r="131" spans="1:20" ht="24" customHeight="1">
      <c r="A131" s="1" t="s">
        <v>1191</v>
      </c>
      <c r="B131" s="92"/>
      <c r="C131" s="92"/>
      <c r="D131" s="343" t="s">
        <v>1189</v>
      </c>
      <c r="E131" s="92"/>
      <c r="F131" s="92"/>
      <c r="G131" s="92"/>
      <c r="H131" s="92"/>
      <c r="I131" s="92"/>
      <c r="J131" s="92"/>
      <c r="K131" s="92"/>
      <c r="L131" s="230">
        <v>0</v>
      </c>
      <c r="M131" s="230">
        <v>6115</v>
      </c>
      <c r="N131" s="166">
        <v>16000</v>
      </c>
      <c r="O131" s="166">
        <v>16000</v>
      </c>
      <c r="P131" s="236">
        <v>0</v>
      </c>
      <c r="Q131" s="236">
        <v>3634</v>
      </c>
      <c r="R131" s="236">
        <v>21155</v>
      </c>
      <c r="S131" s="236">
        <v>3185</v>
      </c>
      <c r="T131" s="236">
        <v>2203</v>
      </c>
    </row>
    <row r="132" spans="1:20" ht="24" customHeight="1">
      <c r="A132" s="1" t="s">
        <v>122</v>
      </c>
      <c r="B132" s="92"/>
      <c r="C132" s="92"/>
      <c r="D132" s="1" t="s">
        <v>894</v>
      </c>
      <c r="E132" s="92"/>
      <c r="F132" s="92"/>
      <c r="G132" s="92"/>
      <c r="H132" s="92"/>
      <c r="I132" s="92"/>
      <c r="J132" s="92"/>
      <c r="K132" s="92"/>
      <c r="L132" s="228">
        <v>5713</v>
      </c>
      <c r="M132" s="228">
        <v>3402</v>
      </c>
      <c r="N132" s="165">
        <v>4500</v>
      </c>
      <c r="O132" s="165">
        <v>4750</v>
      </c>
      <c r="P132" s="209">
        <v>5000</v>
      </c>
      <c r="Q132" s="209">
        <v>5000</v>
      </c>
      <c r="R132" s="209">
        <v>5000</v>
      </c>
      <c r="S132" s="209">
        <v>5000</v>
      </c>
      <c r="T132" s="209">
        <v>5000</v>
      </c>
    </row>
    <row r="133" spans="1:20" ht="24" customHeight="1">
      <c r="A133" s="1" t="s">
        <v>121</v>
      </c>
      <c r="B133" s="92"/>
      <c r="C133" s="92"/>
      <c r="D133" s="1" t="s">
        <v>214</v>
      </c>
      <c r="E133" s="92"/>
      <c r="F133" s="92"/>
      <c r="G133" s="92"/>
      <c r="H133" s="92"/>
      <c r="I133" s="92"/>
      <c r="J133" s="92"/>
      <c r="K133" s="92"/>
      <c r="L133" s="228">
        <v>34985</v>
      </c>
      <c r="M133" s="228">
        <v>42738</v>
      </c>
      <c r="N133" s="165">
        <v>40000</v>
      </c>
      <c r="O133" s="165">
        <v>41000</v>
      </c>
      <c r="P133" s="236">
        <v>42000</v>
      </c>
      <c r="Q133" s="236">
        <v>42000</v>
      </c>
      <c r="R133" s="236">
        <v>42000</v>
      </c>
      <c r="S133" s="236">
        <v>42000</v>
      </c>
      <c r="T133" s="236">
        <v>42000</v>
      </c>
    </row>
    <row r="134" spans="1:20" ht="24" customHeight="1">
      <c r="A134" s="1" t="s">
        <v>120</v>
      </c>
      <c r="B134" s="92"/>
      <c r="C134" s="92"/>
      <c r="D134" s="1" t="s">
        <v>88</v>
      </c>
      <c r="E134" s="92"/>
      <c r="F134" s="92"/>
      <c r="G134" s="92"/>
      <c r="H134" s="92"/>
      <c r="I134" s="92"/>
      <c r="J134" s="92"/>
      <c r="K134" s="92"/>
      <c r="L134" s="228">
        <v>944</v>
      </c>
      <c r="M134" s="228">
        <v>1187</v>
      </c>
      <c r="N134" s="165">
        <v>1600</v>
      </c>
      <c r="O134" s="165">
        <v>1100</v>
      </c>
      <c r="P134" s="209">
        <v>1200</v>
      </c>
      <c r="Q134" s="209">
        <v>1200</v>
      </c>
      <c r="R134" s="209">
        <v>1200</v>
      </c>
      <c r="S134" s="209">
        <v>1200</v>
      </c>
      <c r="T134" s="209">
        <v>1200</v>
      </c>
    </row>
    <row r="135" spans="1:20" ht="24" customHeight="1">
      <c r="A135" s="1" t="s">
        <v>193</v>
      </c>
      <c r="B135" s="92"/>
      <c r="C135" s="92"/>
      <c r="D135" s="332" t="s">
        <v>895</v>
      </c>
      <c r="E135" s="92"/>
      <c r="F135" s="92"/>
      <c r="G135" s="92"/>
      <c r="H135" s="92"/>
      <c r="I135" s="92"/>
      <c r="J135" s="92"/>
      <c r="K135" s="92"/>
      <c r="L135" s="228">
        <v>5985</v>
      </c>
      <c r="M135" s="228">
        <v>10490</v>
      </c>
      <c r="N135" s="165">
        <v>9000</v>
      </c>
      <c r="O135" s="165">
        <v>13000</v>
      </c>
      <c r="P135" s="209">
        <v>10700</v>
      </c>
      <c r="Q135" s="209">
        <v>10700</v>
      </c>
      <c r="R135" s="209">
        <v>10700</v>
      </c>
      <c r="S135" s="209">
        <v>10700</v>
      </c>
      <c r="T135" s="209">
        <v>10700</v>
      </c>
    </row>
    <row r="136" spans="1:20" ht="24" customHeight="1">
      <c r="A136" s="360" t="s">
        <v>119</v>
      </c>
      <c r="B136" s="92"/>
      <c r="C136" s="92"/>
      <c r="D136" s="332" t="s">
        <v>10</v>
      </c>
      <c r="E136" s="92"/>
      <c r="F136" s="92"/>
      <c r="G136" s="92"/>
      <c r="H136" s="92"/>
      <c r="I136" s="92"/>
      <c r="J136" s="92"/>
      <c r="K136" s="92"/>
      <c r="L136" s="228">
        <v>41679</v>
      </c>
      <c r="M136" s="228">
        <v>21328</v>
      </c>
      <c r="N136" s="165">
        <v>42500</v>
      </c>
      <c r="O136" s="165">
        <v>42500</v>
      </c>
      <c r="P136" s="209">
        <v>36750</v>
      </c>
      <c r="Q136" s="209">
        <v>36750</v>
      </c>
      <c r="R136" s="209">
        <v>36750</v>
      </c>
      <c r="S136" s="209">
        <v>36750</v>
      </c>
      <c r="T136" s="209">
        <v>36750</v>
      </c>
    </row>
    <row r="137" spans="1:20" ht="24" customHeight="1">
      <c r="A137" s="1" t="s">
        <v>118</v>
      </c>
      <c r="B137" s="92"/>
      <c r="C137" s="92"/>
      <c r="D137" s="1" t="s">
        <v>842</v>
      </c>
      <c r="E137" s="92"/>
      <c r="F137" s="92"/>
      <c r="G137" s="92"/>
      <c r="H137" s="92"/>
      <c r="I137" s="92"/>
      <c r="J137" s="92"/>
      <c r="K137" s="92"/>
      <c r="L137" s="228">
        <v>12871</v>
      </c>
      <c r="M137" s="228">
        <v>12925</v>
      </c>
      <c r="N137" s="165">
        <v>20000</v>
      </c>
      <c r="O137" s="165">
        <v>20000</v>
      </c>
      <c r="P137" s="209">
        <v>20000</v>
      </c>
      <c r="Q137" s="209">
        <v>20000</v>
      </c>
      <c r="R137" s="209">
        <v>20000</v>
      </c>
      <c r="S137" s="209">
        <v>20000</v>
      </c>
      <c r="T137" s="209">
        <v>20000</v>
      </c>
    </row>
    <row r="138" spans="1:20" ht="24" customHeight="1">
      <c r="A138" s="1" t="s">
        <v>117</v>
      </c>
      <c r="B138" s="92"/>
      <c r="C138" s="92"/>
      <c r="D138" s="1" t="s">
        <v>1083</v>
      </c>
      <c r="E138" s="92"/>
      <c r="F138" s="98"/>
      <c r="G138" s="98"/>
      <c r="H138" s="98"/>
      <c r="I138" s="98"/>
      <c r="J138" s="98"/>
      <c r="K138" s="98"/>
      <c r="L138" s="228">
        <v>1995</v>
      </c>
      <c r="M138" s="228">
        <v>0</v>
      </c>
      <c r="N138" s="165">
        <v>2000</v>
      </c>
      <c r="O138" s="165">
        <v>2000</v>
      </c>
      <c r="P138" s="209">
        <v>2000</v>
      </c>
      <c r="Q138" s="209">
        <v>2000</v>
      </c>
      <c r="R138" s="209">
        <v>2000</v>
      </c>
      <c r="S138" s="209">
        <v>2000</v>
      </c>
      <c r="T138" s="209">
        <v>2000</v>
      </c>
    </row>
    <row r="139" spans="1:20" ht="24" customHeight="1">
      <c r="A139" s="1" t="s">
        <v>232</v>
      </c>
      <c r="B139" s="92"/>
      <c r="C139" s="92"/>
      <c r="D139" s="1" t="s">
        <v>1065</v>
      </c>
      <c r="E139" s="92"/>
      <c r="F139" s="92"/>
      <c r="G139" s="92"/>
      <c r="H139" s="92"/>
      <c r="I139" s="92"/>
      <c r="J139" s="92"/>
      <c r="K139" s="92"/>
      <c r="L139" s="228">
        <v>3584</v>
      </c>
      <c r="M139" s="228">
        <v>3717</v>
      </c>
      <c r="N139" s="165">
        <v>4000</v>
      </c>
      <c r="O139" s="165">
        <v>4000</v>
      </c>
      <c r="P139" s="209">
        <v>4000</v>
      </c>
      <c r="Q139" s="209">
        <v>4000</v>
      </c>
      <c r="R139" s="209">
        <v>4000</v>
      </c>
      <c r="S139" s="209">
        <v>4000</v>
      </c>
      <c r="T139" s="209">
        <v>4000</v>
      </c>
    </row>
    <row r="140" spans="1:20" ht="24" customHeight="1">
      <c r="A140" s="1" t="s">
        <v>192</v>
      </c>
      <c r="B140" s="98"/>
      <c r="C140" s="98"/>
      <c r="D140" s="4" t="s">
        <v>604</v>
      </c>
      <c r="E140" s="98"/>
      <c r="F140" s="92"/>
      <c r="G140" s="92"/>
      <c r="H140" s="92"/>
      <c r="I140" s="92"/>
      <c r="J140" s="92"/>
      <c r="K140" s="92"/>
      <c r="L140" s="228">
        <v>6660</v>
      </c>
      <c r="M140" s="228">
        <v>0</v>
      </c>
      <c r="N140" s="165">
        <v>0</v>
      </c>
      <c r="O140" s="165">
        <v>0</v>
      </c>
      <c r="P140" s="209">
        <v>0</v>
      </c>
      <c r="Q140" s="209">
        <v>0</v>
      </c>
      <c r="R140" s="209">
        <v>0</v>
      </c>
      <c r="S140" s="209">
        <v>0</v>
      </c>
      <c r="T140" s="209">
        <v>0</v>
      </c>
    </row>
    <row r="141" spans="1:20" ht="24" customHeight="1">
      <c r="A141" s="1" t="s">
        <v>546</v>
      </c>
      <c r="B141" s="98"/>
      <c r="C141" s="98"/>
      <c r="D141" s="332" t="s">
        <v>85</v>
      </c>
      <c r="E141" s="98"/>
      <c r="F141" s="92"/>
      <c r="G141" s="92"/>
      <c r="H141" s="92"/>
      <c r="I141" s="92"/>
      <c r="J141" s="92"/>
      <c r="K141" s="92"/>
      <c r="L141" s="228">
        <v>5362</v>
      </c>
      <c r="M141" s="228">
        <v>5702</v>
      </c>
      <c r="N141" s="165">
        <v>7150</v>
      </c>
      <c r="O141" s="165">
        <v>6000</v>
      </c>
      <c r="P141" s="231">
        <v>5600</v>
      </c>
      <c r="Q141" s="231">
        <v>5600</v>
      </c>
      <c r="R141" s="231">
        <v>5600</v>
      </c>
      <c r="S141" s="231">
        <v>5600</v>
      </c>
      <c r="T141" s="231">
        <v>5600</v>
      </c>
    </row>
    <row r="142" spans="1:20" ht="24" customHeight="1">
      <c r="A142" s="1" t="s">
        <v>1099</v>
      </c>
      <c r="B142" s="92"/>
      <c r="C142" s="92"/>
      <c r="D142" s="156" t="s">
        <v>86</v>
      </c>
      <c r="E142" s="92"/>
      <c r="F142" s="92"/>
      <c r="G142" s="92"/>
      <c r="H142" s="92"/>
      <c r="I142" s="92"/>
      <c r="J142" s="92"/>
      <c r="K142" s="92"/>
      <c r="L142" s="230">
        <v>11323</v>
      </c>
      <c r="M142" s="230">
        <v>11416</v>
      </c>
      <c r="N142" s="166">
        <v>11758</v>
      </c>
      <c r="O142" s="166">
        <v>11515</v>
      </c>
      <c r="P142" s="231">
        <v>12181</v>
      </c>
      <c r="Q142" s="231">
        <v>12546</v>
      </c>
      <c r="R142" s="231">
        <v>12922</v>
      </c>
      <c r="S142" s="231">
        <v>13310</v>
      </c>
      <c r="T142" s="231">
        <v>13709</v>
      </c>
    </row>
    <row r="143" spans="1:20" ht="24" customHeight="1">
      <c r="A143" s="1" t="s">
        <v>203</v>
      </c>
      <c r="B143" s="92"/>
      <c r="C143" s="92"/>
      <c r="D143" s="1" t="s">
        <v>897</v>
      </c>
      <c r="E143" s="92"/>
      <c r="F143" s="92"/>
      <c r="G143" s="92"/>
      <c r="H143" s="92"/>
      <c r="I143" s="92"/>
      <c r="J143" s="92"/>
      <c r="K143" s="92"/>
      <c r="L143" s="228">
        <v>46358</v>
      </c>
      <c r="M143" s="228">
        <v>43635</v>
      </c>
      <c r="N143" s="165">
        <v>60000</v>
      </c>
      <c r="O143" s="165">
        <v>50000</v>
      </c>
      <c r="P143" s="209">
        <v>60000</v>
      </c>
      <c r="Q143" s="209">
        <v>60000</v>
      </c>
      <c r="R143" s="209">
        <v>60000</v>
      </c>
      <c r="S143" s="209">
        <v>60000</v>
      </c>
      <c r="T143" s="209">
        <v>60000</v>
      </c>
    </row>
    <row r="144" spans="1:20" ht="24" customHeight="1">
      <c r="A144" s="1" t="s">
        <v>130</v>
      </c>
      <c r="B144" s="92"/>
      <c r="C144" s="92"/>
      <c r="D144" s="332" t="s">
        <v>93</v>
      </c>
      <c r="E144" s="92"/>
      <c r="F144" s="92"/>
      <c r="G144" s="92"/>
      <c r="H144" s="92"/>
      <c r="I144" s="92"/>
      <c r="J144" s="92"/>
      <c r="K144" s="92"/>
      <c r="L144" s="228">
        <v>12312</v>
      </c>
      <c r="M144" s="228">
        <v>29110</v>
      </c>
      <c r="N144" s="165">
        <v>15000</v>
      </c>
      <c r="O144" s="165">
        <v>25000</v>
      </c>
      <c r="P144" s="209">
        <v>15000</v>
      </c>
      <c r="Q144" s="209">
        <v>15000</v>
      </c>
      <c r="R144" s="209">
        <v>15000</v>
      </c>
      <c r="S144" s="209">
        <v>15000</v>
      </c>
      <c r="T144" s="209">
        <v>15000</v>
      </c>
    </row>
    <row r="145" spans="1:21" ht="24" customHeight="1">
      <c r="A145" s="1" t="s">
        <v>129</v>
      </c>
      <c r="B145" s="92"/>
      <c r="C145" s="92"/>
      <c r="D145" s="1" t="s">
        <v>11</v>
      </c>
      <c r="E145" s="92"/>
      <c r="F145" s="92"/>
      <c r="G145" s="92"/>
      <c r="H145" s="92"/>
      <c r="I145" s="92"/>
      <c r="J145" s="92"/>
      <c r="K145" s="92"/>
      <c r="L145" s="228">
        <v>2669</v>
      </c>
      <c r="M145" s="228">
        <v>2665</v>
      </c>
      <c r="N145" s="165">
        <v>4500</v>
      </c>
      <c r="O145" s="165">
        <v>3250</v>
      </c>
      <c r="P145" s="209">
        <v>4500</v>
      </c>
      <c r="Q145" s="209">
        <v>4500</v>
      </c>
      <c r="R145" s="209">
        <v>4500</v>
      </c>
      <c r="S145" s="209">
        <v>4500</v>
      </c>
      <c r="T145" s="209">
        <v>4500</v>
      </c>
    </row>
    <row r="146" spans="1:21" ht="24" customHeight="1">
      <c r="A146" s="1" t="s">
        <v>128</v>
      </c>
      <c r="B146" s="92"/>
      <c r="C146" s="92"/>
      <c r="D146" s="1" t="s">
        <v>12</v>
      </c>
      <c r="E146" s="92"/>
      <c r="F146" s="92"/>
      <c r="G146" s="92"/>
      <c r="H146" s="92"/>
      <c r="I146" s="92"/>
      <c r="J146" s="92"/>
      <c r="K146" s="92"/>
      <c r="L146" s="228">
        <v>13029</v>
      </c>
      <c r="M146" s="229">
        <v>79069</v>
      </c>
      <c r="N146" s="165">
        <v>16000</v>
      </c>
      <c r="O146" s="165">
        <v>10000</v>
      </c>
      <c r="P146" s="209">
        <v>16500</v>
      </c>
      <c r="Q146" s="209">
        <v>16500</v>
      </c>
      <c r="R146" s="209">
        <v>16500</v>
      </c>
      <c r="S146" s="209">
        <v>16500</v>
      </c>
      <c r="T146" s="209">
        <v>16500</v>
      </c>
    </row>
    <row r="147" spans="1:21" ht="24" customHeight="1">
      <c r="A147" s="1" t="s">
        <v>605</v>
      </c>
      <c r="B147" s="92"/>
      <c r="C147" s="92"/>
      <c r="D147" s="1" t="s">
        <v>606</v>
      </c>
      <c r="E147" s="92"/>
      <c r="F147" s="92"/>
      <c r="G147" s="92"/>
      <c r="H147" s="92"/>
      <c r="I147" s="92"/>
      <c r="J147" s="92"/>
      <c r="K147" s="92"/>
      <c r="L147" s="228">
        <v>1883</v>
      </c>
      <c r="M147" s="228">
        <v>1446</v>
      </c>
      <c r="N147" s="165">
        <v>1500</v>
      </c>
      <c r="O147" s="165">
        <v>1500</v>
      </c>
      <c r="P147" s="209">
        <v>1500</v>
      </c>
      <c r="Q147" s="209">
        <v>1500</v>
      </c>
      <c r="R147" s="209">
        <v>1500</v>
      </c>
      <c r="S147" s="209">
        <v>1500</v>
      </c>
      <c r="T147" s="209">
        <v>1500</v>
      </c>
    </row>
    <row r="148" spans="1:21" ht="24" customHeight="1">
      <c r="A148" s="1" t="s">
        <v>209</v>
      </c>
      <c r="B148" s="92"/>
      <c r="C148" s="92"/>
      <c r="D148" s="1" t="s">
        <v>1318</v>
      </c>
      <c r="E148" s="92"/>
      <c r="F148" s="92"/>
      <c r="G148" s="92"/>
      <c r="H148" s="92"/>
      <c r="I148" s="92"/>
      <c r="J148" s="92"/>
      <c r="K148" s="92"/>
      <c r="L148" s="228">
        <v>4149</v>
      </c>
      <c r="M148" s="228">
        <v>7350</v>
      </c>
      <c r="N148" s="165">
        <v>6000</v>
      </c>
      <c r="O148" s="165">
        <v>6000</v>
      </c>
      <c r="P148" s="209">
        <v>3850</v>
      </c>
      <c r="Q148" s="209">
        <v>2750</v>
      </c>
      <c r="R148" s="209">
        <v>1650</v>
      </c>
      <c r="S148" s="209">
        <v>7200</v>
      </c>
      <c r="T148" s="209">
        <v>4800</v>
      </c>
    </row>
    <row r="149" spans="1:21" ht="24" customHeight="1">
      <c r="A149" s="1" t="s">
        <v>127</v>
      </c>
      <c r="B149" s="92"/>
      <c r="C149" s="92"/>
      <c r="D149" s="1" t="s">
        <v>132</v>
      </c>
      <c r="E149" s="92"/>
      <c r="F149" s="92"/>
      <c r="G149" s="92"/>
      <c r="H149" s="92"/>
      <c r="I149" s="92"/>
      <c r="J149" s="92"/>
      <c r="K149" s="92"/>
      <c r="L149" s="228">
        <v>58739</v>
      </c>
      <c r="M149" s="228">
        <v>54704</v>
      </c>
      <c r="N149" s="165">
        <v>63000</v>
      </c>
      <c r="O149" s="165">
        <v>59000</v>
      </c>
      <c r="P149" s="250">
        <v>63130</v>
      </c>
      <c r="Q149" s="209">
        <v>66287</v>
      </c>
      <c r="R149" s="209">
        <v>69601</v>
      </c>
      <c r="S149" s="209">
        <v>73081</v>
      </c>
      <c r="T149" s="209">
        <v>76735</v>
      </c>
    </row>
    <row r="150" spans="1:21" ht="24" customHeight="1">
      <c r="A150" s="1" t="s">
        <v>126</v>
      </c>
      <c r="B150" s="92"/>
      <c r="C150" s="92"/>
      <c r="D150" s="1" t="s">
        <v>131</v>
      </c>
      <c r="E150" s="92"/>
      <c r="F150" s="92"/>
      <c r="G150" s="92"/>
      <c r="H150" s="92"/>
      <c r="I150" s="92"/>
      <c r="J150" s="92"/>
      <c r="K150" s="92"/>
      <c r="L150" s="232">
        <v>9995</v>
      </c>
      <c r="M150" s="232">
        <v>9915</v>
      </c>
      <c r="N150" s="168">
        <v>10000</v>
      </c>
      <c r="O150" s="168">
        <v>10000</v>
      </c>
      <c r="P150" s="233">
        <v>9000</v>
      </c>
      <c r="Q150" s="233">
        <v>9000</v>
      </c>
      <c r="R150" s="233">
        <v>9000</v>
      </c>
      <c r="S150" s="233">
        <v>9000</v>
      </c>
      <c r="T150" s="233">
        <v>9000</v>
      </c>
    </row>
    <row r="151" spans="1:21" s="92" customFormat="1" ht="24" customHeight="1">
      <c r="A151" s="1"/>
      <c r="D151" s="1"/>
      <c r="L151" s="244">
        <f t="shared" ref="L151:T151" si="6">SUM(L112:L150)</f>
        <v>5283553</v>
      </c>
      <c r="M151" s="244">
        <f t="shared" si="6"/>
        <v>5351135</v>
      </c>
      <c r="N151" s="175">
        <f t="shared" si="6"/>
        <v>5935224</v>
      </c>
      <c r="O151" s="175">
        <f t="shared" si="6"/>
        <v>5904534</v>
      </c>
      <c r="P151" s="244">
        <f t="shared" si="6"/>
        <v>6064220</v>
      </c>
      <c r="Q151" s="244">
        <f t="shared" si="6"/>
        <v>6478220</v>
      </c>
      <c r="R151" s="244">
        <f t="shared" si="6"/>
        <v>6760555</v>
      </c>
      <c r="S151" s="244">
        <f t="shared" si="6"/>
        <v>6906027</v>
      </c>
      <c r="T151" s="244">
        <f t="shared" si="6"/>
        <v>7118693</v>
      </c>
      <c r="U151" s="212"/>
    </row>
    <row r="152" spans="1:21" ht="15" customHeight="1">
      <c r="A152" s="330"/>
      <c r="B152" s="331"/>
      <c r="C152" s="331"/>
      <c r="D152" s="330"/>
      <c r="E152" s="331"/>
      <c r="F152" s="331"/>
      <c r="G152" s="331"/>
      <c r="H152" s="331"/>
      <c r="I152" s="331"/>
      <c r="J152" s="331"/>
      <c r="K152" s="331"/>
      <c r="L152" s="228"/>
      <c r="M152" s="228"/>
      <c r="N152" s="165"/>
      <c r="O152" s="165"/>
      <c r="P152" s="209"/>
      <c r="Q152" s="209"/>
      <c r="R152" s="209"/>
      <c r="S152" s="209"/>
      <c r="T152" s="209"/>
    </row>
    <row r="153" spans="1:21" ht="24" customHeight="1">
      <c r="A153" s="101" t="s">
        <v>506</v>
      </c>
      <c r="B153" s="92"/>
      <c r="C153" s="92"/>
      <c r="D153" s="92"/>
      <c r="E153" s="92"/>
      <c r="F153" s="92"/>
      <c r="G153" s="92"/>
      <c r="H153" s="92"/>
      <c r="I153" s="92"/>
      <c r="J153" s="92"/>
      <c r="K153" s="92"/>
      <c r="L153" s="234"/>
      <c r="M153" s="234"/>
      <c r="N153" s="169"/>
      <c r="O153" s="169"/>
      <c r="P153" s="227"/>
      <c r="Q153" s="227"/>
      <c r="R153" s="227"/>
      <c r="S153" s="227"/>
      <c r="T153" s="227"/>
    </row>
    <row r="154" spans="1:21" ht="24" customHeight="1">
      <c r="A154" s="1" t="s">
        <v>133</v>
      </c>
      <c r="B154" s="98"/>
      <c r="C154" s="98"/>
      <c r="D154" s="1" t="s">
        <v>781</v>
      </c>
      <c r="E154" s="98"/>
      <c r="F154" s="98"/>
      <c r="G154" s="98"/>
      <c r="H154" s="98"/>
      <c r="I154" s="98"/>
      <c r="J154" s="98"/>
      <c r="K154" s="98"/>
      <c r="L154" s="228">
        <v>408213</v>
      </c>
      <c r="M154" s="228">
        <v>465031</v>
      </c>
      <c r="N154" s="166">
        <v>520619</v>
      </c>
      <c r="O154" s="166">
        <v>510000</v>
      </c>
      <c r="P154" s="231">
        <v>535995</v>
      </c>
      <c r="Q154" s="231">
        <v>552075</v>
      </c>
      <c r="R154" s="231">
        <v>568637</v>
      </c>
      <c r="S154" s="231">
        <v>585696</v>
      </c>
      <c r="T154" s="231">
        <v>603267</v>
      </c>
    </row>
    <row r="155" spans="1:21" ht="24" customHeight="1">
      <c r="A155" s="1" t="s">
        <v>515</v>
      </c>
      <c r="B155" s="100"/>
      <c r="C155" s="100"/>
      <c r="D155" s="1" t="s">
        <v>68</v>
      </c>
      <c r="E155" s="100"/>
      <c r="F155" s="100"/>
      <c r="G155" s="98"/>
      <c r="H155" s="98"/>
      <c r="I155" s="98"/>
      <c r="J155" s="98"/>
      <c r="K155" s="98"/>
      <c r="L155" s="228">
        <v>19564</v>
      </c>
      <c r="M155" s="228">
        <v>2404</v>
      </c>
      <c r="N155" s="165">
        <v>0</v>
      </c>
      <c r="O155" s="165">
        <v>0</v>
      </c>
      <c r="P155" s="209">
        <v>0</v>
      </c>
      <c r="Q155" s="209">
        <v>0</v>
      </c>
      <c r="R155" s="209">
        <v>0</v>
      </c>
      <c r="S155" s="209">
        <v>0</v>
      </c>
      <c r="T155" s="209">
        <v>0</v>
      </c>
    </row>
    <row r="156" spans="1:21" ht="24" customHeight="1">
      <c r="A156" s="1" t="s">
        <v>135</v>
      </c>
      <c r="B156" s="98"/>
      <c r="C156" s="98"/>
      <c r="D156" s="1" t="s">
        <v>8</v>
      </c>
      <c r="E156" s="98"/>
      <c r="F156" s="98"/>
      <c r="G156" s="98"/>
      <c r="H156" s="98"/>
      <c r="I156" s="98"/>
      <c r="J156" s="98"/>
      <c r="K156" s="98"/>
      <c r="L156" s="228">
        <v>43851</v>
      </c>
      <c r="M156" s="228">
        <v>46722</v>
      </c>
      <c r="N156" s="166">
        <v>47763</v>
      </c>
      <c r="O156" s="166">
        <v>51000</v>
      </c>
      <c r="P156" s="231">
        <v>60639</v>
      </c>
      <c r="Q156" s="209">
        <v>63213</v>
      </c>
      <c r="R156" s="209">
        <v>66758</v>
      </c>
      <c r="S156" s="209">
        <v>70284</v>
      </c>
      <c r="T156" s="209">
        <v>72392</v>
      </c>
    </row>
    <row r="157" spans="1:21" ht="24" customHeight="1">
      <c r="A157" s="1" t="s">
        <v>134</v>
      </c>
      <c r="B157" s="92"/>
      <c r="C157" s="92"/>
      <c r="D157" s="1" t="s">
        <v>9</v>
      </c>
      <c r="E157" s="92"/>
      <c r="F157" s="92"/>
      <c r="G157" s="92"/>
      <c r="H157" s="92"/>
      <c r="I157" s="92"/>
      <c r="J157" s="92"/>
      <c r="K157" s="92"/>
      <c r="L157" s="228">
        <v>31813</v>
      </c>
      <c r="M157" s="228">
        <v>34486</v>
      </c>
      <c r="N157" s="166">
        <v>38317</v>
      </c>
      <c r="O157" s="166">
        <v>38317</v>
      </c>
      <c r="P157" s="231">
        <v>39552</v>
      </c>
      <c r="Q157" s="231">
        <v>40739</v>
      </c>
      <c r="R157" s="231">
        <v>41961</v>
      </c>
      <c r="S157" s="231">
        <v>43220</v>
      </c>
      <c r="T157" s="231">
        <v>44517</v>
      </c>
    </row>
    <row r="158" spans="1:21" ht="24" customHeight="1">
      <c r="A158" s="1" t="s">
        <v>476</v>
      </c>
      <c r="B158" s="92"/>
      <c r="C158" s="92"/>
      <c r="D158" s="1" t="s">
        <v>13</v>
      </c>
      <c r="E158" s="92"/>
      <c r="F158" s="92"/>
      <c r="G158" s="92"/>
      <c r="H158" s="92"/>
      <c r="I158" s="92"/>
      <c r="J158" s="92"/>
      <c r="K158" s="92"/>
      <c r="L158" s="228">
        <v>69021</v>
      </c>
      <c r="M158" s="228">
        <v>77686</v>
      </c>
      <c r="N158" s="165">
        <v>90471</v>
      </c>
      <c r="O158" s="166">
        <v>94490</v>
      </c>
      <c r="P158" s="231">
        <v>93545</v>
      </c>
      <c r="Q158" s="209">
        <v>101029</v>
      </c>
      <c r="R158" s="209">
        <v>109111</v>
      </c>
      <c r="S158" s="209">
        <v>117840</v>
      </c>
      <c r="T158" s="209">
        <v>127267</v>
      </c>
    </row>
    <row r="159" spans="1:21" ht="24" customHeight="1">
      <c r="A159" s="1" t="s">
        <v>477</v>
      </c>
      <c r="B159" s="92"/>
      <c r="C159" s="92"/>
      <c r="D159" s="1" t="s">
        <v>165</v>
      </c>
      <c r="E159" s="92"/>
      <c r="F159" s="92"/>
      <c r="G159" s="92"/>
      <c r="H159" s="92"/>
      <c r="I159" s="92"/>
      <c r="J159" s="92"/>
      <c r="K159" s="92"/>
      <c r="L159" s="228">
        <v>491</v>
      </c>
      <c r="M159" s="228">
        <v>375</v>
      </c>
      <c r="N159" s="165">
        <v>429</v>
      </c>
      <c r="O159" s="166">
        <v>439</v>
      </c>
      <c r="P159" s="231">
        <v>446</v>
      </c>
      <c r="Q159" s="209">
        <v>450</v>
      </c>
      <c r="R159" s="209">
        <v>455</v>
      </c>
      <c r="S159" s="209">
        <v>460</v>
      </c>
      <c r="T159" s="209">
        <v>465</v>
      </c>
    </row>
    <row r="160" spans="1:21" ht="24" customHeight="1">
      <c r="A160" s="1" t="s">
        <v>478</v>
      </c>
      <c r="B160" s="92"/>
      <c r="C160" s="92"/>
      <c r="D160" s="1" t="s">
        <v>491</v>
      </c>
      <c r="E160" s="92"/>
      <c r="F160" s="92"/>
      <c r="G160" s="92"/>
      <c r="H160" s="92"/>
      <c r="I160" s="92"/>
      <c r="J160" s="92"/>
      <c r="K160" s="92"/>
      <c r="L160" s="228">
        <v>5590</v>
      </c>
      <c r="M160" s="228">
        <v>5893</v>
      </c>
      <c r="N160" s="165">
        <v>6603</v>
      </c>
      <c r="O160" s="166">
        <v>7052</v>
      </c>
      <c r="P160" s="231">
        <v>6505</v>
      </c>
      <c r="Q160" s="209">
        <v>6830</v>
      </c>
      <c r="R160" s="209">
        <v>7172</v>
      </c>
      <c r="S160" s="209">
        <v>7531</v>
      </c>
      <c r="T160" s="209">
        <v>7908</v>
      </c>
    </row>
    <row r="161" spans="1:20" ht="24" customHeight="1">
      <c r="A161" s="1" t="s">
        <v>496</v>
      </c>
      <c r="B161" s="92"/>
      <c r="C161" s="92"/>
      <c r="D161" s="1" t="s">
        <v>493</v>
      </c>
      <c r="E161" s="92"/>
      <c r="F161" s="92"/>
      <c r="G161" s="92"/>
      <c r="H161" s="92"/>
      <c r="I161" s="92"/>
      <c r="J161" s="92"/>
      <c r="K161" s="92"/>
      <c r="L161" s="228">
        <v>772</v>
      </c>
      <c r="M161" s="228">
        <v>890</v>
      </c>
      <c r="N161" s="165">
        <v>1009</v>
      </c>
      <c r="O161" s="166">
        <v>1081</v>
      </c>
      <c r="P161" s="209">
        <v>1081</v>
      </c>
      <c r="Q161" s="209">
        <v>1113</v>
      </c>
      <c r="R161" s="209">
        <v>1146</v>
      </c>
      <c r="S161" s="209">
        <v>1180</v>
      </c>
      <c r="T161" s="209">
        <v>1215</v>
      </c>
    </row>
    <row r="162" spans="1:20" ht="24" customHeight="1">
      <c r="A162" s="1" t="s">
        <v>142</v>
      </c>
      <c r="B162" s="98"/>
      <c r="C162" s="98"/>
      <c r="D162" s="1" t="s">
        <v>90</v>
      </c>
      <c r="E162" s="98"/>
      <c r="F162" s="98"/>
      <c r="G162" s="98"/>
      <c r="H162" s="98"/>
      <c r="I162" s="98"/>
      <c r="J162" s="98"/>
      <c r="K162" s="98"/>
      <c r="L162" s="228">
        <v>4876</v>
      </c>
      <c r="M162" s="228">
        <v>4645</v>
      </c>
      <c r="N162" s="165">
        <v>7300</v>
      </c>
      <c r="O162" s="165">
        <v>7300</v>
      </c>
      <c r="P162" s="209">
        <v>7300</v>
      </c>
      <c r="Q162" s="209">
        <v>7300</v>
      </c>
      <c r="R162" s="209">
        <v>7300</v>
      </c>
      <c r="S162" s="209">
        <v>7300</v>
      </c>
      <c r="T162" s="209">
        <v>7300</v>
      </c>
    </row>
    <row r="163" spans="1:20" ht="24" customHeight="1">
      <c r="A163" s="1" t="s">
        <v>141</v>
      </c>
      <c r="B163" s="92"/>
      <c r="C163" s="92"/>
      <c r="D163" s="1" t="s">
        <v>893</v>
      </c>
      <c r="E163" s="92"/>
      <c r="F163" s="92"/>
      <c r="G163" s="92"/>
      <c r="H163" s="92"/>
      <c r="I163" s="92"/>
      <c r="J163" s="92"/>
      <c r="K163" s="92"/>
      <c r="L163" s="228">
        <v>7677</v>
      </c>
      <c r="M163" s="228">
        <v>4713</v>
      </c>
      <c r="N163" s="165">
        <v>6500</v>
      </c>
      <c r="O163" s="165">
        <v>6500</v>
      </c>
      <c r="P163" s="209">
        <v>6500</v>
      </c>
      <c r="Q163" s="209">
        <v>6500</v>
      </c>
      <c r="R163" s="209">
        <v>6500</v>
      </c>
      <c r="S163" s="209">
        <v>6500</v>
      </c>
      <c r="T163" s="209">
        <v>6500</v>
      </c>
    </row>
    <row r="164" spans="1:20" ht="24" customHeight="1">
      <c r="A164" s="1" t="s">
        <v>1174</v>
      </c>
      <c r="B164" s="92"/>
      <c r="C164" s="92"/>
      <c r="D164" s="1" t="s">
        <v>850</v>
      </c>
      <c r="E164" s="92"/>
      <c r="F164" s="92"/>
      <c r="G164" s="92"/>
      <c r="H164" s="92"/>
      <c r="I164" s="92"/>
      <c r="J164" s="92"/>
      <c r="K164" s="92"/>
      <c r="L164" s="228">
        <v>0</v>
      </c>
      <c r="M164" s="229">
        <v>44985</v>
      </c>
      <c r="N164" s="165">
        <v>0</v>
      </c>
      <c r="O164" s="165">
        <v>0</v>
      </c>
      <c r="P164" s="209">
        <v>0</v>
      </c>
      <c r="Q164" s="209">
        <v>0</v>
      </c>
      <c r="R164" s="209">
        <v>0</v>
      </c>
      <c r="S164" s="209">
        <v>0</v>
      </c>
      <c r="T164" s="209">
        <v>0</v>
      </c>
    </row>
    <row r="165" spans="1:20" ht="24" customHeight="1">
      <c r="A165" s="1" t="s">
        <v>1192</v>
      </c>
      <c r="B165" s="92"/>
      <c r="C165" s="92"/>
      <c r="D165" s="343" t="s">
        <v>1189</v>
      </c>
      <c r="E165" s="92"/>
      <c r="F165" s="92"/>
      <c r="G165" s="92"/>
      <c r="H165" s="92"/>
      <c r="I165" s="92"/>
      <c r="J165" s="92"/>
      <c r="K165" s="92"/>
      <c r="L165" s="230">
        <v>0</v>
      </c>
      <c r="M165" s="230">
        <v>0</v>
      </c>
      <c r="N165" s="166">
        <v>4120</v>
      </c>
      <c r="O165" s="166">
        <v>4120</v>
      </c>
      <c r="P165" s="231">
        <v>0</v>
      </c>
      <c r="Q165" s="231">
        <v>0</v>
      </c>
      <c r="R165" s="231">
        <v>6906</v>
      </c>
      <c r="S165" s="231">
        <v>1272</v>
      </c>
      <c r="T165" s="236">
        <v>0</v>
      </c>
    </row>
    <row r="166" spans="1:20" ht="24" customHeight="1">
      <c r="A166" s="1" t="s">
        <v>140</v>
      </c>
      <c r="B166" s="98"/>
      <c r="C166" s="98"/>
      <c r="D166" s="1" t="s">
        <v>89</v>
      </c>
      <c r="E166" s="98"/>
      <c r="F166" s="98"/>
      <c r="G166" s="98"/>
      <c r="H166" s="98"/>
      <c r="I166" s="98"/>
      <c r="J166" s="98"/>
      <c r="K166" s="98"/>
      <c r="L166" s="228">
        <v>2169</v>
      </c>
      <c r="M166" s="228">
        <v>3433</v>
      </c>
      <c r="N166" s="165">
        <v>2500</v>
      </c>
      <c r="O166" s="165">
        <v>2500</v>
      </c>
      <c r="P166" s="209">
        <v>2500</v>
      </c>
      <c r="Q166" s="209">
        <v>2500</v>
      </c>
      <c r="R166" s="209">
        <v>2500</v>
      </c>
      <c r="S166" s="209">
        <v>2500</v>
      </c>
      <c r="T166" s="209">
        <v>2500</v>
      </c>
    </row>
    <row r="167" spans="1:20" ht="24" customHeight="1">
      <c r="A167" s="1" t="s">
        <v>139</v>
      </c>
      <c r="B167" s="92"/>
      <c r="C167" s="92"/>
      <c r="D167" s="1" t="s">
        <v>894</v>
      </c>
      <c r="E167" s="92"/>
      <c r="F167" s="92"/>
      <c r="G167" s="92"/>
      <c r="H167" s="92"/>
      <c r="I167" s="92"/>
      <c r="J167" s="92"/>
      <c r="K167" s="92"/>
      <c r="L167" s="228">
        <v>1367</v>
      </c>
      <c r="M167" s="228">
        <v>1254</v>
      </c>
      <c r="N167" s="165">
        <v>1500</v>
      </c>
      <c r="O167" s="165">
        <v>1500</v>
      </c>
      <c r="P167" s="209">
        <v>1500</v>
      </c>
      <c r="Q167" s="209">
        <v>1500</v>
      </c>
      <c r="R167" s="209">
        <v>1500</v>
      </c>
      <c r="S167" s="209">
        <v>1500</v>
      </c>
      <c r="T167" s="209">
        <v>1500</v>
      </c>
    </row>
    <row r="168" spans="1:20" ht="24" customHeight="1">
      <c r="A168" s="1" t="s">
        <v>138</v>
      </c>
      <c r="B168" s="98"/>
      <c r="C168" s="98"/>
      <c r="D168" s="1" t="s">
        <v>214</v>
      </c>
      <c r="E168" s="98"/>
      <c r="F168" s="98"/>
      <c r="G168" s="98"/>
      <c r="H168" s="98"/>
      <c r="I168" s="98"/>
      <c r="J168" s="98"/>
      <c r="K168" s="98"/>
      <c r="L168" s="228">
        <v>4098</v>
      </c>
      <c r="M168" s="228">
        <v>3914</v>
      </c>
      <c r="N168" s="165">
        <v>4000</v>
      </c>
      <c r="O168" s="165">
        <v>4000</v>
      </c>
      <c r="P168" s="209">
        <v>4000</v>
      </c>
      <c r="Q168" s="209">
        <v>4000</v>
      </c>
      <c r="R168" s="209">
        <v>4000</v>
      </c>
      <c r="S168" s="209">
        <v>4000</v>
      </c>
      <c r="T168" s="209">
        <v>4000</v>
      </c>
    </row>
    <row r="169" spans="1:20" ht="24" customHeight="1">
      <c r="A169" s="1" t="s">
        <v>137</v>
      </c>
      <c r="B169" s="92"/>
      <c r="C169" s="92"/>
      <c r="D169" s="1" t="s">
        <v>88</v>
      </c>
      <c r="E169" s="92"/>
      <c r="F169" s="92"/>
      <c r="G169" s="92"/>
      <c r="H169" s="92"/>
      <c r="I169" s="92"/>
      <c r="J169" s="92"/>
      <c r="K169" s="92"/>
      <c r="L169" s="228">
        <v>591</v>
      </c>
      <c r="M169" s="228">
        <v>687</v>
      </c>
      <c r="N169" s="165">
        <v>1000</v>
      </c>
      <c r="O169" s="165">
        <v>1000</v>
      </c>
      <c r="P169" s="250">
        <v>500</v>
      </c>
      <c r="Q169" s="209">
        <v>1000</v>
      </c>
      <c r="R169" s="209">
        <v>1000</v>
      </c>
      <c r="S169" s="209">
        <v>1000</v>
      </c>
      <c r="T169" s="209">
        <v>1000</v>
      </c>
    </row>
    <row r="170" spans="1:20" ht="24" customHeight="1">
      <c r="A170" s="1" t="s">
        <v>216</v>
      </c>
      <c r="B170" s="92"/>
      <c r="C170" s="92"/>
      <c r="D170" s="332" t="s">
        <v>217</v>
      </c>
      <c r="E170" s="92"/>
      <c r="F170" s="92"/>
      <c r="G170" s="92"/>
      <c r="H170" s="92"/>
      <c r="I170" s="92"/>
      <c r="J170" s="92"/>
      <c r="K170" s="92"/>
      <c r="L170" s="228">
        <v>1785</v>
      </c>
      <c r="M170" s="228">
        <v>102073</v>
      </c>
      <c r="N170" s="165">
        <v>125000</v>
      </c>
      <c r="O170" s="165">
        <v>75000</v>
      </c>
      <c r="P170" s="250">
        <v>70000</v>
      </c>
      <c r="Q170" s="250">
        <v>75000</v>
      </c>
      <c r="R170" s="250">
        <v>75000</v>
      </c>
      <c r="S170" s="250">
        <v>75000</v>
      </c>
      <c r="T170" s="250">
        <v>75000</v>
      </c>
    </row>
    <row r="171" spans="1:20" ht="24" customHeight="1">
      <c r="A171" s="1" t="s">
        <v>194</v>
      </c>
      <c r="B171" s="98"/>
      <c r="C171" s="98"/>
      <c r="D171" s="1" t="s">
        <v>895</v>
      </c>
      <c r="E171" s="98"/>
      <c r="F171" s="98"/>
      <c r="G171" s="92"/>
      <c r="H171" s="92"/>
      <c r="I171" s="92"/>
      <c r="J171" s="92"/>
      <c r="K171" s="92"/>
      <c r="L171" s="228">
        <v>2141</v>
      </c>
      <c r="M171" s="228">
        <v>2876</v>
      </c>
      <c r="N171" s="165">
        <v>2750</v>
      </c>
      <c r="O171" s="165">
        <v>2750</v>
      </c>
      <c r="P171" s="250">
        <v>2750</v>
      </c>
      <c r="Q171" s="209">
        <v>2750</v>
      </c>
      <c r="R171" s="209">
        <v>2750</v>
      </c>
      <c r="S171" s="209">
        <v>2750</v>
      </c>
      <c r="T171" s="209">
        <v>2750</v>
      </c>
    </row>
    <row r="172" spans="1:20" ht="24" customHeight="1">
      <c r="A172" s="1" t="s">
        <v>136</v>
      </c>
      <c r="B172" s="92"/>
      <c r="C172" s="92"/>
      <c r="D172" s="332" t="s">
        <v>10</v>
      </c>
      <c r="E172" s="92"/>
      <c r="F172" s="92"/>
      <c r="G172" s="92"/>
      <c r="H172" s="92"/>
      <c r="I172" s="92"/>
      <c r="J172" s="92"/>
      <c r="K172" s="162"/>
      <c r="L172" s="228">
        <v>16311</v>
      </c>
      <c r="M172" s="228">
        <v>56442</v>
      </c>
      <c r="N172" s="165">
        <v>62500</v>
      </c>
      <c r="O172" s="165">
        <v>62500</v>
      </c>
      <c r="P172" s="250">
        <v>92500</v>
      </c>
      <c r="Q172" s="209">
        <v>4000</v>
      </c>
      <c r="R172" s="209">
        <v>6000</v>
      </c>
      <c r="S172" s="209">
        <v>6000</v>
      </c>
      <c r="T172" s="209">
        <v>6000</v>
      </c>
    </row>
    <row r="173" spans="1:20" ht="24" customHeight="1">
      <c r="A173" s="1" t="s">
        <v>547</v>
      </c>
      <c r="B173" s="98"/>
      <c r="C173" s="98"/>
      <c r="D173" s="332" t="s">
        <v>85</v>
      </c>
      <c r="E173" s="98"/>
      <c r="F173" s="98"/>
      <c r="G173" s="98"/>
      <c r="H173" s="98"/>
      <c r="I173" s="98"/>
      <c r="J173" s="98"/>
      <c r="K173" s="98"/>
      <c r="L173" s="228">
        <v>3132</v>
      </c>
      <c r="M173" s="228">
        <v>2700</v>
      </c>
      <c r="N173" s="165">
        <v>3150</v>
      </c>
      <c r="O173" s="165">
        <v>3150</v>
      </c>
      <c r="P173" s="250">
        <v>3150</v>
      </c>
      <c r="Q173" s="209">
        <v>3150</v>
      </c>
      <c r="R173" s="209">
        <v>3150</v>
      </c>
      <c r="S173" s="209">
        <v>3150</v>
      </c>
      <c r="T173" s="209">
        <v>3150</v>
      </c>
    </row>
    <row r="174" spans="1:20" ht="24" customHeight="1">
      <c r="A174" s="374" t="s">
        <v>1352</v>
      </c>
      <c r="B174" s="373"/>
      <c r="C174" s="373"/>
      <c r="D174" s="374" t="s">
        <v>831</v>
      </c>
      <c r="E174" s="373"/>
      <c r="F174" s="373"/>
      <c r="G174" s="373"/>
      <c r="H174" s="373"/>
      <c r="I174" s="373"/>
      <c r="J174" s="373"/>
      <c r="K174" s="373"/>
      <c r="L174" s="228">
        <v>0</v>
      </c>
      <c r="M174" s="228">
        <v>0</v>
      </c>
      <c r="N174" s="165">
        <v>0</v>
      </c>
      <c r="O174" s="165">
        <v>0</v>
      </c>
      <c r="P174" s="250">
        <v>4000</v>
      </c>
      <c r="Q174" s="250">
        <v>5000</v>
      </c>
      <c r="R174" s="250">
        <v>5000</v>
      </c>
      <c r="S174" s="250">
        <v>5000</v>
      </c>
      <c r="T174" s="250">
        <v>5000</v>
      </c>
    </row>
    <row r="175" spans="1:20" ht="24" customHeight="1">
      <c r="A175" s="1" t="s">
        <v>144</v>
      </c>
      <c r="B175" s="98"/>
      <c r="C175" s="98"/>
      <c r="D175" s="1" t="s">
        <v>11</v>
      </c>
      <c r="E175" s="98"/>
      <c r="F175" s="98"/>
      <c r="G175" s="98"/>
      <c r="H175" s="98"/>
      <c r="I175" s="98"/>
      <c r="J175" s="98"/>
      <c r="K175" s="98"/>
      <c r="L175" s="228">
        <v>1707</v>
      </c>
      <c r="M175" s="228">
        <v>1132</v>
      </c>
      <c r="N175" s="165">
        <v>1500</v>
      </c>
      <c r="O175" s="165">
        <v>1500</v>
      </c>
      <c r="P175" s="250">
        <v>1500</v>
      </c>
      <c r="Q175" s="209">
        <v>1500</v>
      </c>
      <c r="R175" s="209">
        <v>1500</v>
      </c>
      <c r="S175" s="209">
        <v>1500</v>
      </c>
      <c r="T175" s="209">
        <v>1500</v>
      </c>
    </row>
    <row r="176" spans="1:20" ht="24" customHeight="1">
      <c r="A176" s="1" t="s">
        <v>143</v>
      </c>
      <c r="B176" s="92"/>
      <c r="C176" s="92"/>
      <c r="D176" s="1" t="s">
        <v>12</v>
      </c>
      <c r="E176" s="92"/>
      <c r="F176" s="92"/>
      <c r="G176" s="92"/>
      <c r="H176" s="92"/>
      <c r="I176" s="92"/>
      <c r="J176" s="92"/>
      <c r="K176" s="92"/>
      <c r="L176" s="228">
        <v>2699</v>
      </c>
      <c r="M176" s="228">
        <v>4411</v>
      </c>
      <c r="N176" s="165">
        <v>3750</v>
      </c>
      <c r="O176" s="165">
        <v>3750</v>
      </c>
      <c r="P176" s="209">
        <v>3750</v>
      </c>
      <c r="Q176" s="209">
        <v>3750</v>
      </c>
      <c r="R176" s="209">
        <v>3750</v>
      </c>
      <c r="S176" s="209">
        <v>3750</v>
      </c>
      <c r="T176" s="209">
        <v>3750</v>
      </c>
    </row>
    <row r="177" spans="1:21" ht="24" customHeight="1">
      <c r="A177" s="1" t="s">
        <v>569</v>
      </c>
      <c r="B177" s="98"/>
      <c r="C177" s="98"/>
      <c r="D177" s="332" t="s">
        <v>132</v>
      </c>
      <c r="E177" s="98"/>
      <c r="F177" s="98"/>
      <c r="G177" s="98"/>
      <c r="H177" s="98"/>
      <c r="I177" s="98"/>
      <c r="J177" s="98"/>
      <c r="K177" s="98"/>
      <c r="L177" s="232">
        <v>2025</v>
      </c>
      <c r="M177" s="232">
        <v>2293</v>
      </c>
      <c r="N177" s="168">
        <v>2405</v>
      </c>
      <c r="O177" s="168">
        <v>4150</v>
      </c>
      <c r="P177" s="278">
        <v>4441</v>
      </c>
      <c r="Q177" s="233">
        <v>4663</v>
      </c>
      <c r="R177" s="233">
        <v>4896</v>
      </c>
      <c r="S177" s="233">
        <v>5141</v>
      </c>
      <c r="T177" s="233">
        <v>5398</v>
      </c>
    </row>
    <row r="178" spans="1:21" s="92" customFormat="1" ht="24" customHeight="1">
      <c r="A178" s="1"/>
      <c r="B178" s="98"/>
      <c r="C178" s="98"/>
      <c r="D178" s="1"/>
      <c r="E178" s="98"/>
      <c r="F178" s="98"/>
      <c r="G178" s="98"/>
      <c r="H178" s="98"/>
      <c r="I178" s="98"/>
      <c r="J178" s="98"/>
      <c r="K178" s="98"/>
      <c r="L178" s="244">
        <f t="shared" ref="L178" si="7">SUM(L154:L177)</f>
        <v>629893</v>
      </c>
      <c r="M178" s="244">
        <f t="shared" ref="M178:T178" si="8">SUM(M154:M177)</f>
        <v>869045</v>
      </c>
      <c r="N178" s="175">
        <f t="shared" si="8"/>
        <v>933186</v>
      </c>
      <c r="O178" s="175">
        <f t="shared" si="8"/>
        <v>882099</v>
      </c>
      <c r="P178" s="244">
        <f t="shared" si="8"/>
        <v>942154</v>
      </c>
      <c r="Q178" s="244">
        <f t="shared" si="8"/>
        <v>888062</v>
      </c>
      <c r="R178" s="244">
        <f t="shared" si="8"/>
        <v>926992</v>
      </c>
      <c r="S178" s="244">
        <f t="shared" si="8"/>
        <v>952574</v>
      </c>
      <c r="T178" s="244">
        <f t="shared" si="8"/>
        <v>982379</v>
      </c>
      <c r="U178" s="212"/>
    </row>
    <row r="179" spans="1:21" ht="15" customHeight="1">
      <c r="A179" s="330"/>
      <c r="B179" s="329"/>
      <c r="C179" s="329"/>
      <c r="D179" s="330"/>
      <c r="E179" s="329"/>
      <c r="F179" s="329"/>
      <c r="G179" s="329"/>
      <c r="H179" s="329"/>
      <c r="I179" s="329"/>
      <c r="J179" s="329"/>
      <c r="K179" s="329"/>
      <c r="L179" s="228"/>
      <c r="M179" s="228"/>
      <c r="N179" s="165"/>
      <c r="O179" s="165"/>
      <c r="P179" s="209"/>
      <c r="Q179" s="209"/>
      <c r="R179" s="209"/>
      <c r="S179" s="209"/>
      <c r="T179" s="209"/>
    </row>
    <row r="180" spans="1:21" ht="24" customHeight="1">
      <c r="A180" s="101" t="s">
        <v>972</v>
      </c>
      <c r="B180" s="92"/>
      <c r="C180" s="92"/>
      <c r="D180" s="92"/>
      <c r="E180" s="92"/>
      <c r="F180" s="92"/>
      <c r="G180" s="92"/>
      <c r="H180" s="92"/>
      <c r="I180" s="92"/>
      <c r="J180" s="92"/>
      <c r="K180" s="92"/>
      <c r="L180" s="234"/>
      <c r="M180" s="234"/>
      <c r="N180" s="169"/>
      <c r="O180" s="169"/>
      <c r="P180" s="227"/>
      <c r="Q180" s="227"/>
      <c r="R180" s="227"/>
      <c r="S180" s="227"/>
      <c r="T180" s="227"/>
    </row>
    <row r="181" spans="1:21" ht="24" customHeight="1">
      <c r="A181" s="1" t="s">
        <v>146</v>
      </c>
      <c r="B181" s="98"/>
      <c r="C181" s="98"/>
      <c r="D181" s="1" t="s">
        <v>781</v>
      </c>
      <c r="E181" s="98"/>
      <c r="F181" s="98"/>
      <c r="G181" s="98"/>
      <c r="H181" s="98"/>
      <c r="I181" s="98"/>
      <c r="J181" s="98"/>
      <c r="K181" s="98"/>
      <c r="L181" s="228">
        <v>360757</v>
      </c>
      <c r="M181" s="228">
        <v>378009</v>
      </c>
      <c r="N181" s="166">
        <v>402421</v>
      </c>
      <c r="O181" s="166">
        <v>383000</v>
      </c>
      <c r="P181" s="236">
        <v>516943</v>
      </c>
      <c r="Q181" s="236">
        <v>532451</v>
      </c>
      <c r="R181" s="236">
        <v>548425</v>
      </c>
      <c r="S181" s="236">
        <v>564878</v>
      </c>
      <c r="T181" s="236">
        <v>581824</v>
      </c>
    </row>
    <row r="182" spans="1:21" ht="24" customHeight="1">
      <c r="A182" s="1" t="s">
        <v>976</v>
      </c>
      <c r="B182" s="98"/>
      <c r="C182" s="98"/>
      <c r="D182" s="1" t="s">
        <v>68</v>
      </c>
      <c r="E182" s="98"/>
      <c r="F182" s="98"/>
      <c r="G182" s="98"/>
      <c r="H182" s="98"/>
      <c r="I182" s="98"/>
      <c r="J182" s="98"/>
      <c r="K182" s="98"/>
      <c r="L182" s="228">
        <v>8550</v>
      </c>
      <c r="M182" s="228">
        <v>13430</v>
      </c>
      <c r="N182" s="166">
        <v>12500</v>
      </c>
      <c r="O182" s="166">
        <v>12500</v>
      </c>
      <c r="P182" s="236">
        <v>12500</v>
      </c>
      <c r="Q182" s="236">
        <v>12500</v>
      </c>
      <c r="R182" s="236">
        <v>12500</v>
      </c>
      <c r="S182" s="236">
        <v>12500</v>
      </c>
      <c r="T182" s="236">
        <v>12500</v>
      </c>
    </row>
    <row r="183" spans="1:21" ht="24" customHeight="1">
      <c r="A183" s="1" t="s">
        <v>145</v>
      </c>
      <c r="B183" s="98"/>
      <c r="C183" s="98"/>
      <c r="D183" s="1" t="s">
        <v>14</v>
      </c>
      <c r="E183" s="98"/>
      <c r="F183" s="98"/>
      <c r="G183" s="98"/>
      <c r="H183" s="98"/>
      <c r="I183" s="98"/>
      <c r="J183" s="98"/>
      <c r="K183" s="98"/>
      <c r="L183" s="228">
        <v>26152</v>
      </c>
      <c r="M183" s="228">
        <v>23048</v>
      </c>
      <c r="N183" s="165">
        <v>20000</v>
      </c>
      <c r="O183" s="165">
        <v>20000</v>
      </c>
      <c r="P183" s="250">
        <v>20000</v>
      </c>
      <c r="Q183" s="250">
        <v>20000</v>
      </c>
      <c r="R183" s="250">
        <v>20000</v>
      </c>
      <c r="S183" s="250">
        <v>20000</v>
      </c>
      <c r="T183" s="250">
        <v>20000</v>
      </c>
    </row>
    <row r="184" spans="1:21" ht="24" customHeight="1">
      <c r="A184" s="1" t="s">
        <v>148</v>
      </c>
      <c r="B184" s="98"/>
      <c r="C184" s="98"/>
      <c r="D184" s="1" t="s">
        <v>8</v>
      </c>
      <c r="E184" s="98"/>
      <c r="F184" s="98"/>
      <c r="G184" s="98"/>
      <c r="H184" s="98"/>
      <c r="I184" s="98"/>
      <c r="J184" s="98"/>
      <c r="K184" s="98"/>
      <c r="L184" s="228">
        <v>41337</v>
      </c>
      <c r="M184" s="228">
        <v>40023</v>
      </c>
      <c r="N184" s="166">
        <v>38754</v>
      </c>
      <c r="O184" s="166">
        <v>40000</v>
      </c>
      <c r="P184" s="236">
        <v>60746</v>
      </c>
      <c r="Q184" s="250">
        <v>63256</v>
      </c>
      <c r="R184" s="250">
        <v>66733</v>
      </c>
      <c r="S184" s="250">
        <v>70185</v>
      </c>
      <c r="T184" s="250">
        <v>72219</v>
      </c>
    </row>
    <row r="185" spans="1:21" ht="24" customHeight="1">
      <c r="A185" s="1" t="s">
        <v>147</v>
      </c>
      <c r="B185" s="92"/>
      <c r="C185" s="92"/>
      <c r="D185" s="1" t="s">
        <v>9</v>
      </c>
      <c r="E185" s="92"/>
      <c r="F185" s="92"/>
      <c r="G185" s="92"/>
      <c r="H185" s="92"/>
      <c r="I185" s="92"/>
      <c r="J185" s="92"/>
      <c r="K185" s="92"/>
      <c r="L185" s="228">
        <v>29271</v>
      </c>
      <c r="M185" s="228">
        <v>30330</v>
      </c>
      <c r="N185" s="166">
        <v>31902</v>
      </c>
      <c r="O185" s="166">
        <v>31902</v>
      </c>
      <c r="P185" s="236">
        <v>40268</v>
      </c>
      <c r="Q185" s="236">
        <v>41476</v>
      </c>
      <c r="R185" s="236">
        <v>42720</v>
      </c>
      <c r="S185" s="236">
        <v>44002</v>
      </c>
      <c r="T185" s="236">
        <v>45322</v>
      </c>
    </row>
    <row r="186" spans="1:21" ht="24" customHeight="1">
      <c r="A186" s="1" t="s">
        <v>479</v>
      </c>
      <c r="B186" s="92"/>
      <c r="C186" s="92"/>
      <c r="D186" s="1" t="s">
        <v>13</v>
      </c>
      <c r="E186" s="92"/>
      <c r="F186" s="92"/>
      <c r="G186" s="92"/>
      <c r="H186" s="92"/>
      <c r="I186" s="92"/>
      <c r="J186" s="92"/>
      <c r="K186" s="92"/>
      <c r="L186" s="228">
        <v>116109</v>
      </c>
      <c r="M186" s="228">
        <v>113502</v>
      </c>
      <c r="N186" s="165">
        <v>114394</v>
      </c>
      <c r="O186" s="166">
        <v>110163</v>
      </c>
      <c r="P186" s="236">
        <v>134105</v>
      </c>
      <c r="Q186" s="236">
        <v>144833</v>
      </c>
      <c r="R186" s="236">
        <v>156420</v>
      </c>
      <c r="S186" s="236">
        <v>168934</v>
      </c>
      <c r="T186" s="236">
        <v>182449</v>
      </c>
    </row>
    <row r="187" spans="1:21" ht="24" customHeight="1">
      <c r="A187" s="1" t="s">
        <v>480</v>
      </c>
      <c r="B187" s="92"/>
      <c r="C187" s="92"/>
      <c r="D187" s="1" t="s">
        <v>165</v>
      </c>
      <c r="E187" s="92"/>
      <c r="F187" s="92"/>
      <c r="G187" s="92"/>
      <c r="H187" s="92"/>
      <c r="I187" s="92"/>
      <c r="J187" s="92"/>
      <c r="K187" s="92"/>
      <c r="L187" s="228">
        <v>594</v>
      </c>
      <c r="M187" s="228">
        <v>428</v>
      </c>
      <c r="N187" s="165">
        <v>437</v>
      </c>
      <c r="O187" s="166">
        <v>391</v>
      </c>
      <c r="P187" s="236">
        <v>499</v>
      </c>
      <c r="Q187" s="250">
        <v>504</v>
      </c>
      <c r="R187" s="250">
        <v>509</v>
      </c>
      <c r="S187" s="250">
        <v>514</v>
      </c>
      <c r="T187" s="250">
        <v>519</v>
      </c>
    </row>
    <row r="188" spans="1:21" ht="24" customHeight="1">
      <c r="A188" s="1" t="s">
        <v>481</v>
      </c>
      <c r="B188" s="92"/>
      <c r="C188" s="92"/>
      <c r="D188" s="1" t="s">
        <v>491</v>
      </c>
      <c r="E188" s="92"/>
      <c r="F188" s="92"/>
      <c r="G188" s="92"/>
      <c r="H188" s="92"/>
      <c r="I188" s="92"/>
      <c r="J188" s="92"/>
      <c r="K188" s="92"/>
      <c r="L188" s="228">
        <v>7827</v>
      </c>
      <c r="M188" s="228">
        <v>7363</v>
      </c>
      <c r="N188" s="165">
        <v>7363</v>
      </c>
      <c r="O188" s="166">
        <v>7256</v>
      </c>
      <c r="P188" s="236">
        <v>8474</v>
      </c>
      <c r="Q188" s="250">
        <v>8898</v>
      </c>
      <c r="R188" s="250">
        <v>9343</v>
      </c>
      <c r="S188" s="250">
        <v>9810</v>
      </c>
      <c r="T188" s="250">
        <v>10301</v>
      </c>
    </row>
    <row r="189" spans="1:21" ht="24" customHeight="1">
      <c r="A189" s="1" t="s">
        <v>497</v>
      </c>
      <c r="B189" s="92"/>
      <c r="C189" s="92"/>
      <c r="D189" s="1" t="s">
        <v>493</v>
      </c>
      <c r="E189" s="92"/>
      <c r="F189" s="92"/>
      <c r="G189" s="92"/>
      <c r="H189" s="92"/>
      <c r="I189" s="92"/>
      <c r="J189" s="92"/>
      <c r="K189" s="92"/>
      <c r="L189" s="228">
        <v>1065</v>
      </c>
      <c r="M189" s="228">
        <v>1065</v>
      </c>
      <c r="N189" s="165">
        <v>1065</v>
      </c>
      <c r="O189" s="166">
        <v>1018</v>
      </c>
      <c r="P189" s="250">
        <v>1326</v>
      </c>
      <c r="Q189" s="250">
        <v>1366</v>
      </c>
      <c r="R189" s="250">
        <v>1407</v>
      </c>
      <c r="S189" s="250">
        <v>1449</v>
      </c>
      <c r="T189" s="250">
        <v>1492</v>
      </c>
    </row>
    <row r="190" spans="1:21" ht="24" customHeight="1">
      <c r="A190" s="1" t="s">
        <v>152</v>
      </c>
      <c r="B190" s="98"/>
      <c r="C190" s="98"/>
      <c r="D190" s="1" t="s">
        <v>90</v>
      </c>
      <c r="E190" s="98"/>
      <c r="F190" s="98"/>
      <c r="G190" s="98"/>
      <c r="H190" s="98"/>
      <c r="I190" s="98"/>
      <c r="J190" s="98"/>
      <c r="K190" s="98"/>
      <c r="L190" s="228">
        <v>2603</v>
      </c>
      <c r="M190" s="228">
        <v>1476</v>
      </c>
      <c r="N190" s="165">
        <v>3000</v>
      </c>
      <c r="O190" s="165">
        <v>3000</v>
      </c>
      <c r="P190" s="250">
        <v>4500</v>
      </c>
      <c r="Q190" s="250">
        <v>4500</v>
      </c>
      <c r="R190" s="250">
        <v>4500</v>
      </c>
      <c r="S190" s="250">
        <v>4500</v>
      </c>
      <c r="T190" s="250">
        <v>4500</v>
      </c>
    </row>
    <row r="191" spans="1:21" ht="24" customHeight="1">
      <c r="A191" s="1" t="s">
        <v>1062</v>
      </c>
      <c r="B191" s="98"/>
      <c r="C191" s="98"/>
      <c r="D191" s="1" t="s">
        <v>893</v>
      </c>
      <c r="E191" s="98"/>
      <c r="F191" s="98"/>
      <c r="G191" s="98"/>
      <c r="H191" s="98"/>
      <c r="I191" s="98"/>
      <c r="J191" s="98"/>
      <c r="K191" s="98"/>
      <c r="L191" s="228">
        <v>706</v>
      </c>
      <c r="M191" s="228">
        <v>950</v>
      </c>
      <c r="N191" s="165">
        <v>2000</v>
      </c>
      <c r="O191" s="165">
        <v>2000</v>
      </c>
      <c r="P191" s="250">
        <v>2500</v>
      </c>
      <c r="Q191" s="250">
        <v>2500</v>
      </c>
      <c r="R191" s="250">
        <v>2500</v>
      </c>
      <c r="S191" s="250">
        <v>2500</v>
      </c>
      <c r="T191" s="250">
        <v>2500</v>
      </c>
    </row>
    <row r="192" spans="1:21" ht="24" customHeight="1">
      <c r="A192" s="1" t="s">
        <v>853</v>
      </c>
      <c r="B192" s="98"/>
      <c r="C192" s="98"/>
      <c r="D192" s="1" t="s">
        <v>850</v>
      </c>
      <c r="E192" s="98"/>
      <c r="F192" s="98"/>
      <c r="G192" s="98"/>
      <c r="H192" s="98"/>
      <c r="I192" s="98"/>
      <c r="J192" s="98"/>
      <c r="K192" s="98"/>
      <c r="L192" s="228">
        <v>0</v>
      </c>
      <c r="M192" s="228">
        <v>0</v>
      </c>
      <c r="N192" s="165">
        <v>0</v>
      </c>
      <c r="O192" s="165">
        <v>0</v>
      </c>
      <c r="P192" s="250">
        <v>142551</v>
      </c>
      <c r="Q192" s="250">
        <v>119646</v>
      </c>
      <c r="R192" s="250">
        <v>133646</v>
      </c>
      <c r="S192" s="250">
        <v>119646</v>
      </c>
      <c r="T192" s="250">
        <v>119646</v>
      </c>
    </row>
    <row r="193" spans="1:20" ht="24" customHeight="1">
      <c r="A193" s="1" t="s">
        <v>1193</v>
      </c>
      <c r="B193" s="92"/>
      <c r="C193" s="92"/>
      <c r="D193" s="343" t="s">
        <v>1189</v>
      </c>
      <c r="E193" s="92"/>
      <c r="F193" s="92"/>
      <c r="G193" s="92"/>
      <c r="H193" s="92"/>
      <c r="I193" s="92"/>
      <c r="J193" s="92"/>
      <c r="K193" s="92"/>
      <c r="L193" s="230">
        <v>0</v>
      </c>
      <c r="M193" s="230">
        <v>316</v>
      </c>
      <c r="N193" s="166">
        <v>6733</v>
      </c>
      <c r="O193" s="166">
        <v>6733</v>
      </c>
      <c r="P193" s="236">
        <v>0</v>
      </c>
      <c r="Q193" s="236">
        <v>1618</v>
      </c>
      <c r="R193" s="236">
        <v>7624</v>
      </c>
      <c r="S193" s="236">
        <v>0</v>
      </c>
      <c r="T193" s="236">
        <v>0</v>
      </c>
    </row>
    <row r="194" spans="1:20" ht="24" customHeight="1">
      <c r="A194" s="1" t="s">
        <v>840</v>
      </c>
      <c r="B194" s="98"/>
      <c r="C194" s="98"/>
      <c r="D194" s="1" t="s">
        <v>841</v>
      </c>
      <c r="E194" s="98"/>
      <c r="F194" s="98"/>
      <c r="G194" s="98"/>
      <c r="H194" s="98"/>
      <c r="I194" s="98"/>
      <c r="J194" s="98"/>
      <c r="K194" s="98"/>
      <c r="L194" s="228">
        <v>8795</v>
      </c>
      <c r="M194" s="228">
        <v>6201</v>
      </c>
      <c r="N194" s="165">
        <v>30000</v>
      </c>
      <c r="O194" s="165">
        <v>30000</v>
      </c>
      <c r="P194" s="250">
        <v>20000</v>
      </c>
      <c r="Q194" s="250">
        <v>20000</v>
      </c>
      <c r="R194" s="250">
        <v>20000</v>
      </c>
      <c r="S194" s="250">
        <v>20000</v>
      </c>
      <c r="T194" s="250">
        <v>20000</v>
      </c>
    </row>
    <row r="195" spans="1:20" ht="24" customHeight="1">
      <c r="A195" s="1" t="s">
        <v>151</v>
      </c>
      <c r="B195" s="92"/>
      <c r="C195" s="92"/>
      <c r="D195" s="1" t="s">
        <v>214</v>
      </c>
      <c r="E195" s="92"/>
      <c r="F195" s="92"/>
      <c r="G195" s="92"/>
      <c r="H195" s="92"/>
      <c r="I195" s="92"/>
      <c r="J195" s="92"/>
      <c r="K195" s="92"/>
      <c r="L195" s="228">
        <v>3433</v>
      </c>
      <c r="M195" s="228">
        <v>3725</v>
      </c>
      <c r="N195" s="165">
        <v>3750</v>
      </c>
      <c r="O195" s="165">
        <v>3750</v>
      </c>
      <c r="P195" s="250">
        <v>7600</v>
      </c>
      <c r="Q195" s="250">
        <v>7600</v>
      </c>
      <c r="R195" s="250">
        <v>7600</v>
      </c>
      <c r="S195" s="250">
        <v>7600</v>
      </c>
      <c r="T195" s="250">
        <v>7600</v>
      </c>
    </row>
    <row r="196" spans="1:20" ht="24" customHeight="1">
      <c r="A196" s="1" t="s">
        <v>222</v>
      </c>
      <c r="B196" s="92"/>
      <c r="C196" s="92"/>
      <c r="D196" s="332" t="s">
        <v>156</v>
      </c>
      <c r="E196" s="92"/>
      <c r="F196" s="92"/>
      <c r="G196" s="92"/>
      <c r="H196" s="92"/>
      <c r="I196" s="92"/>
      <c r="J196" s="92"/>
      <c r="K196" s="92"/>
      <c r="L196" s="228">
        <v>7142</v>
      </c>
      <c r="M196" s="228">
        <v>0</v>
      </c>
      <c r="N196" s="165">
        <v>6281</v>
      </c>
      <c r="O196" s="165">
        <v>0</v>
      </c>
      <c r="P196" s="250">
        <v>6300</v>
      </c>
      <c r="Q196" s="250">
        <v>6615</v>
      </c>
      <c r="R196" s="250">
        <v>6946</v>
      </c>
      <c r="S196" s="250">
        <v>7293</v>
      </c>
      <c r="T196" s="250">
        <v>7658</v>
      </c>
    </row>
    <row r="197" spans="1:20" ht="24" customHeight="1">
      <c r="A197" s="1" t="s">
        <v>218</v>
      </c>
      <c r="B197" s="92"/>
      <c r="C197" s="92"/>
      <c r="D197" s="1" t="s">
        <v>1018</v>
      </c>
      <c r="E197" s="98"/>
      <c r="F197" s="98"/>
      <c r="G197" s="98"/>
      <c r="H197" s="98"/>
      <c r="I197" s="98"/>
      <c r="J197" s="98"/>
      <c r="K197" s="98"/>
      <c r="L197" s="228">
        <v>5725</v>
      </c>
      <c r="M197" s="228">
        <v>10245</v>
      </c>
      <c r="N197" s="165">
        <v>15000</v>
      </c>
      <c r="O197" s="165">
        <v>10000</v>
      </c>
      <c r="P197" s="250">
        <v>13000</v>
      </c>
      <c r="Q197" s="250">
        <v>13000</v>
      </c>
      <c r="R197" s="250">
        <v>13000</v>
      </c>
      <c r="S197" s="250">
        <v>13000</v>
      </c>
      <c r="T197" s="250">
        <v>13000</v>
      </c>
    </row>
    <row r="198" spans="1:20" ht="24" customHeight="1">
      <c r="A198" s="1" t="s">
        <v>150</v>
      </c>
      <c r="B198" s="92"/>
      <c r="C198" s="92"/>
      <c r="D198" s="332" t="s">
        <v>10</v>
      </c>
      <c r="E198" s="162"/>
      <c r="F198" s="162"/>
      <c r="G198" s="162"/>
      <c r="H198" s="162"/>
      <c r="I198" s="162"/>
      <c r="J198" s="162"/>
      <c r="K198" s="162"/>
      <c r="L198" s="229">
        <v>3489</v>
      </c>
      <c r="M198" s="229">
        <v>5758</v>
      </c>
      <c r="N198" s="165">
        <v>6825</v>
      </c>
      <c r="O198" s="165">
        <v>6825</v>
      </c>
      <c r="P198" s="250">
        <v>9225</v>
      </c>
      <c r="Q198" s="250">
        <v>9225</v>
      </c>
      <c r="R198" s="250">
        <v>9225</v>
      </c>
      <c r="S198" s="250">
        <v>9225</v>
      </c>
      <c r="T198" s="250">
        <v>9225</v>
      </c>
    </row>
    <row r="199" spans="1:20" ht="24" customHeight="1">
      <c r="A199" s="1" t="s">
        <v>1180</v>
      </c>
      <c r="B199" s="92"/>
      <c r="C199" s="92"/>
      <c r="D199" s="1" t="s">
        <v>298</v>
      </c>
      <c r="E199" s="92"/>
      <c r="F199" s="92"/>
      <c r="G199" s="92"/>
      <c r="H199" s="92"/>
      <c r="I199" s="92"/>
      <c r="J199" s="92"/>
      <c r="K199" s="92"/>
      <c r="L199" s="245">
        <v>0</v>
      </c>
      <c r="M199" s="245">
        <v>2190</v>
      </c>
      <c r="N199" s="176">
        <v>3000</v>
      </c>
      <c r="O199" s="176">
        <v>3000</v>
      </c>
      <c r="P199" s="246">
        <v>3000</v>
      </c>
      <c r="Q199" s="246">
        <v>3000</v>
      </c>
      <c r="R199" s="246">
        <v>3000</v>
      </c>
      <c r="S199" s="246">
        <v>3000</v>
      </c>
      <c r="T199" s="246">
        <v>3000</v>
      </c>
    </row>
    <row r="200" spans="1:20" ht="24" customHeight="1">
      <c r="A200" s="1" t="s">
        <v>149</v>
      </c>
      <c r="B200" s="98"/>
      <c r="C200" s="98"/>
      <c r="D200" s="332" t="s">
        <v>85</v>
      </c>
      <c r="E200" s="92"/>
      <c r="F200" s="92"/>
      <c r="G200" s="92"/>
      <c r="H200" s="92"/>
      <c r="I200" s="92"/>
      <c r="J200" s="92"/>
      <c r="K200" s="92"/>
      <c r="L200" s="245">
        <v>1238</v>
      </c>
      <c r="M200" s="245">
        <v>2124</v>
      </c>
      <c r="N200" s="176">
        <v>6000</v>
      </c>
      <c r="O200" s="176">
        <v>6000</v>
      </c>
      <c r="P200" s="231">
        <v>6000</v>
      </c>
      <c r="Q200" s="246">
        <v>6000</v>
      </c>
      <c r="R200" s="246">
        <v>6000</v>
      </c>
      <c r="S200" s="246">
        <v>6000</v>
      </c>
      <c r="T200" s="246">
        <v>6000</v>
      </c>
    </row>
    <row r="201" spans="1:20" ht="24" customHeight="1">
      <c r="A201" s="1" t="s">
        <v>1100</v>
      </c>
      <c r="B201" s="92"/>
      <c r="C201" s="92"/>
      <c r="D201" s="332" t="s">
        <v>86</v>
      </c>
      <c r="E201" s="92"/>
      <c r="F201" s="92"/>
      <c r="G201" s="92"/>
      <c r="H201" s="92"/>
      <c r="I201" s="92"/>
      <c r="J201" s="92"/>
      <c r="K201" s="92"/>
      <c r="L201" s="230">
        <v>1164</v>
      </c>
      <c r="M201" s="230">
        <v>1020</v>
      </c>
      <c r="N201" s="166">
        <v>1051</v>
      </c>
      <c r="O201" s="166">
        <v>731</v>
      </c>
      <c r="P201" s="231">
        <v>788</v>
      </c>
      <c r="Q201" s="231">
        <v>812</v>
      </c>
      <c r="R201" s="231">
        <v>836</v>
      </c>
      <c r="S201" s="231">
        <v>861</v>
      </c>
      <c r="T201" s="231">
        <v>887</v>
      </c>
    </row>
    <row r="202" spans="1:20" ht="24" customHeight="1">
      <c r="A202" s="1" t="s">
        <v>830</v>
      </c>
      <c r="B202" s="98"/>
      <c r="C202" s="98"/>
      <c r="D202" s="1" t="s">
        <v>831</v>
      </c>
      <c r="E202" s="98"/>
      <c r="F202" s="98"/>
      <c r="G202" s="98"/>
      <c r="H202" s="98"/>
      <c r="I202" s="98"/>
      <c r="J202" s="98"/>
      <c r="K202" s="98"/>
      <c r="L202" s="247">
        <v>64919</v>
      </c>
      <c r="M202" s="400">
        <v>105158</v>
      </c>
      <c r="N202" s="177">
        <v>65000</v>
      </c>
      <c r="O202" s="177">
        <v>65000</v>
      </c>
      <c r="P202" s="208">
        <v>65000</v>
      </c>
      <c r="Q202" s="208">
        <v>65000</v>
      </c>
      <c r="R202" s="208">
        <v>65000</v>
      </c>
      <c r="S202" s="208">
        <v>65000</v>
      </c>
      <c r="T202" s="208">
        <v>65000</v>
      </c>
    </row>
    <row r="203" spans="1:20" ht="24" customHeight="1">
      <c r="A203" s="1" t="s">
        <v>155</v>
      </c>
      <c r="B203" s="98"/>
      <c r="C203" s="98"/>
      <c r="D203" s="332" t="s">
        <v>93</v>
      </c>
      <c r="E203" s="98"/>
      <c r="F203" s="98"/>
      <c r="G203" s="98"/>
      <c r="H203" s="98"/>
      <c r="I203" s="98"/>
      <c r="J203" s="98"/>
      <c r="K203" s="98"/>
      <c r="L203" s="228">
        <v>6632</v>
      </c>
      <c r="M203" s="228">
        <v>3584</v>
      </c>
      <c r="N203" s="165">
        <v>5100</v>
      </c>
      <c r="O203" s="165">
        <v>5100</v>
      </c>
      <c r="P203" s="209">
        <v>5000</v>
      </c>
      <c r="Q203" s="209">
        <v>5000</v>
      </c>
      <c r="R203" s="209">
        <v>5000</v>
      </c>
      <c r="S203" s="209">
        <v>5000</v>
      </c>
      <c r="T203" s="209">
        <v>5000</v>
      </c>
    </row>
    <row r="204" spans="1:20" ht="24" customHeight="1">
      <c r="A204" s="1" t="s">
        <v>1179</v>
      </c>
      <c r="B204" s="98"/>
      <c r="C204" s="98"/>
      <c r="D204" s="1" t="s">
        <v>1295</v>
      </c>
      <c r="E204" s="98"/>
      <c r="F204" s="98"/>
      <c r="G204" s="98"/>
      <c r="H204" s="98"/>
      <c r="I204" s="98"/>
      <c r="J204" s="98"/>
      <c r="K204" s="98"/>
      <c r="L204" s="228">
        <v>0</v>
      </c>
      <c r="M204" s="228">
        <v>0</v>
      </c>
      <c r="N204" s="165">
        <v>157500</v>
      </c>
      <c r="O204" s="165">
        <v>57070</v>
      </c>
      <c r="P204" s="250">
        <v>0</v>
      </c>
      <c r="Q204" s="209">
        <v>0</v>
      </c>
      <c r="R204" s="209">
        <v>0</v>
      </c>
      <c r="S204" s="209">
        <v>0</v>
      </c>
      <c r="T204" s="209">
        <v>0</v>
      </c>
    </row>
    <row r="205" spans="1:20" ht="24" customHeight="1">
      <c r="A205" s="1" t="s">
        <v>154</v>
      </c>
      <c r="B205" s="98"/>
      <c r="C205" s="98"/>
      <c r="D205" s="332" t="s">
        <v>12</v>
      </c>
      <c r="E205" s="351"/>
      <c r="F205" s="351"/>
      <c r="G205" s="351"/>
      <c r="H205" s="351"/>
      <c r="I205" s="351"/>
      <c r="J205" s="351"/>
      <c r="K205" s="351"/>
      <c r="L205" s="229">
        <v>18832</v>
      </c>
      <c r="M205" s="229">
        <v>37460</v>
      </c>
      <c r="N205" s="165">
        <v>40000</v>
      </c>
      <c r="O205" s="165">
        <v>58000</v>
      </c>
      <c r="P205" s="250">
        <v>19450</v>
      </c>
      <c r="Q205" s="250">
        <v>22000</v>
      </c>
      <c r="R205" s="250">
        <v>22000</v>
      </c>
      <c r="S205" s="250">
        <v>22000</v>
      </c>
      <c r="T205" s="250">
        <v>22000</v>
      </c>
    </row>
    <row r="206" spans="1:20" ht="24" customHeight="1">
      <c r="A206" s="1" t="s">
        <v>832</v>
      </c>
      <c r="B206" s="98"/>
      <c r="C206" s="98"/>
      <c r="D206" s="1" t="s">
        <v>833</v>
      </c>
      <c r="E206" s="98"/>
      <c r="F206" s="98"/>
      <c r="G206" s="98"/>
      <c r="H206" s="98"/>
      <c r="I206" s="98"/>
      <c r="J206" s="98"/>
      <c r="K206" s="98"/>
      <c r="L206" s="228">
        <v>27125</v>
      </c>
      <c r="M206" s="228">
        <v>32735</v>
      </c>
      <c r="N206" s="165">
        <v>30000</v>
      </c>
      <c r="O206" s="165">
        <v>30000</v>
      </c>
      <c r="P206" s="250">
        <v>42000</v>
      </c>
      <c r="Q206" s="209">
        <v>30000</v>
      </c>
      <c r="R206" s="209">
        <v>30000</v>
      </c>
      <c r="S206" s="209">
        <v>30000</v>
      </c>
      <c r="T206" s="209">
        <v>30000</v>
      </c>
    </row>
    <row r="207" spans="1:20" ht="24" customHeight="1">
      <c r="A207" s="1" t="s">
        <v>215</v>
      </c>
      <c r="B207" s="98"/>
      <c r="C207" s="98"/>
      <c r="D207" s="1" t="s">
        <v>16</v>
      </c>
      <c r="E207" s="98"/>
      <c r="F207" s="98"/>
      <c r="G207" s="98"/>
      <c r="H207" s="98"/>
      <c r="I207" s="98"/>
      <c r="J207" s="98"/>
      <c r="K207" s="98"/>
      <c r="L207" s="228">
        <v>3288</v>
      </c>
      <c r="M207" s="228">
        <v>1613</v>
      </c>
      <c r="N207" s="165">
        <v>18500</v>
      </c>
      <c r="O207" s="165">
        <v>18500</v>
      </c>
      <c r="P207" s="250">
        <v>7500</v>
      </c>
      <c r="Q207" s="250">
        <v>7500</v>
      </c>
      <c r="R207" s="250">
        <v>7500</v>
      </c>
      <c r="S207" s="250">
        <v>7500</v>
      </c>
      <c r="T207" s="250">
        <v>7500</v>
      </c>
    </row>
    <row r="208" spans="1:20" ht="24" customHeight="1">
      <c r="A208" s="1" t="s">
        <v>204</v>
      </c>
      <c r="B208" s="98"/>
      <c r="C208" s="98"/>
      <c r="D208" s="332" t="s">
        <v>896</v>
      </c>
      <c r="E208" s="351"/>
      <c r="F208" s="351"/>
      <c r="G208" s="351"/>
      <c r="H208" s="351"/>
      <c r="I208" s="351"/>
      <c r="J208" s="351"/>
      <c r="K208" s="351"/>
      <c r="L208" s="228">
        <v>19339</v>
      </c>
      <c r="M208" s="228">
        <v>29897</v>
      </c>
      <c r="N208" s="165">
        <v>25000</v>
      </c>
      <c r="O208" s="165">
        <v>25000</v>
      </c>
      <c r="P208" s="250">
        <v>24000</v>
      </c>
      <c r="Q208" s="209">
        <v>25000</v>
      </c>
      <c r="R208" s="209">
        <v>25000</v>
      </c>
      <c r="S208" s="209">
        <v>25000</v>
      </c>
      <c r="T208" s="209">
        <v>25000</v>
      </c>
    </row>
    <row r="209" spans="1:21" ht="24" customHeight="1">
      <c r="A209" s="1" t="s">
        <v>1182</v>
      </c>
      <c r="B209" s="92"/>
      <c r="C209" s="92"/>
      <c r="D209" s="1" t="s">
        <v>922</v>
      </c>
      <c r="E209" s="92"/>
      <c r="F209" s="92"/>
      <c r="G209" s="92"/>
      <c r="H209" s="92"/>
      <c r="I209" s="92"/>
      <c r="J209" s="92"/>
      <c r="K209" s="92"/>
      <c r="L209" s="228">
        <v>0</v>
      </c>
      <c r="M209" s="228">
        <v>380</v>
      </c>
      <c r="N209" s="165">
        <v>1200</v>
      </c>
      <c r="O209" s="165">
        <v>1200</v>
      </c>
      <c r="P209" s="352">
        <v>2234</v>
      </c>
      <c r="Q209" s="246">
        <v>1200</v>
      </c>
      <c r="R209" s="246">
        <v>1200</v>
      </c>
      <c r="S209" s="246">
        <v>1200</v>
      </c>
      <c r="T209" s="246">
        <v>1200</v>
      </c>
    </row>
    <row r="210" spans="1:21" ht="24" customHeight="1">
      <c r="A210" s="1" t="s">
        <v>153</v>
      </c>
      <c r="B210" s="98"/>
      <c r="C210" s="98"/>
      <c r="D210" s="1" t="s">
        <v>132</v>
      </c>
      <c r="E210" s="98"/>
      <c r="F210" s="98"/>
      <c r="G210" s="98"/>
      <c r="H210" s="98"/>
      <c r="I210" s="98"/>
      <c r="J210" s="98"/>
      <c r="K210" s="98"/>
      <c r="L210" s="232">
        <v>21872</v>
      </c>
      <c r="M210" s="232">
        <v>20172</v>
      </c>
      <c r="N210" s="168">
        <v>24043</v>
      </c>
      <c r="O210" s="168">
        <v>24043</v>
      </c>
      <c r="P210" s="278">
        <v>25726</v>
      </c>
      <c r="Q210" s="233">
        <v>27012</v>
      </c>
      <c r="R210" s="233">
        <v>28363</v>
      </c>
      <c r="S210" s="233">
        <v>29781</v>
      </c>
      <c r="T210" s="233">
        <v>31270</v>
      </c>
    </row>
    <row r="211" spans="1:21" s="92" customFormat="1" ht="24" customHeight="1">
      <c r="A211" s="1"/>
      <c r="B211" s="100"/>
      <c r="C211" s="100"/>
      <c r="D211" s="1"/>
      <c r="E211" s="100"/>
      <c r="F211" s="100"/>
      <c r="G211" s="100"/>
      <c r="H211" s="100"/>
      <c r="I211" s="100"/>
      <c r="J211" s="100"/>
      <c r="K211" s="100"/>
      <c r="L211" s="239">
        <f t="shared" ref="L211:T211" si="9">SUM(L181:L210)</f>
        <v>787964</v>
      </c>
      <c r="M211" s="239">
        <f t="shared" si="9"/>
        <v>872202</v>
      </c>
      <c r="N211" s="174">
        <f t="shared" si="9"/>
        <v>1078819</v>
      </c>
      <c r="O211" s="174">
        <f t="shared" si="9"/>
        <v>962182</v>
      </c>
      <c r="P211" s="239">
        <f t="shared" si="9"/>
        <v>1201235</v>
      </c>
      <c r="Q211" s="239">
        <f t="shared" si="9"/>
        <v>1202512</v>
      </c>
      <c r="R211" s="239">
        <f t="shared" si="9"/>
        <v>1256997</v>
      </c>
      <c r="S211" s="239">
        <f t="shared" si="9"/>
        <v>1271378</v>
      </c>
      <c r="T211" s="239">
        <f t="shared" si="9"/>
        <v>1307612</v>
      </c>
      <c r="U211" s="212"/>
    </row>
    <row r="212" spans="1:21" s="331" customFormat="1" ht="15" customHeight="1">
      <c r="A212" s="330"/>
      <c r="B212" s="100"/>
      <c r="C212" s="100"/>
      <c r="D212" s="330"/>
      <c r="E212" s="100"/>
      <c r="F212" s="100"/>
      <c r="G212" s="100"/>
      <c r="H212" s="100"/>
      <c r="I212" s="100"/>
      <c r="J212" s="100"/>
      <c r="K212" s="100"/>
      <c r="L212" s="239"/>
      <c r="M212" s="239"/>
      <c r="N212" s="174"/>
      <c r="O212" s="174"/>
      <c r="P212" s="239"/>
      <c r="Q212" s="239"/>
      <c r="R212" s="239"/>
      <c r="S212" s="239"/>
      <c r="T212" s="239"/>
      <c r="U212" s="212"/>
    </row>
    <row r="213" spans="1:21" ht="24" customHeight="1">
      <c r="A213" s="101" t="s">
        <v>973</v>
      </c>
      <c r="B213" s="92"/>
      <c r="C213" s="92"/>
      <c r="D213" s="92"/>
      <c r="E213" s="92"/>
      <c r="F213" s="92"/>
      <c r="G213" s="92"/>
      <c r="H213" s="92"/>
      <c r="I213" s="92"/>
      <c r="J213" s="92"/>
      <c r="K213" s="92"/>
      <c r="L213" s="234"/>
      <c r="M213" s="234"/>
      <c r="N213" s="169"/>
      <c r="O213" s="169"/>
      <c r="P213" s="227"/>
      <c r="Q213" s="227"/>
      <c r="R213" s="227"/>
      <c r="S213" s="227"/>
      <c r="T213" s="227"/>
    </row>
    <row r="214" spans="1:21" ht="24" customHeight="1">
      <c r="A214" s="92" t="s">
        <v>599</v>
      </c>
      <c r="B214" s="92"/>
      <c r="C214" s="92"/>
      <c r="D214" s="1" t="s">
        <v>600</v>
      </c>
      <c r="E214" s="92"/>
      <c r="F214" s="92"/>
      <c r="G214" s="92"/>
      <c r="H214" s="92"/>
      <c r="I214" s="92"/>
      <c r="J214" s="92"/>
      <c r="K214" s="92"/>
      <c r="L214" s="228">
        <v>31147</v>
      </c>
      <c r="M214" s="229">
        <v>32799</v>
      </c>
      <c r="N214" s="165">
        <v>34081</v>
      </c>
      <c r="O214" s="165">
        <v>35000</v>
      </c>
      <c r="P214" s="209">
        <v>35875</v>
      </c>
      <c r="Q214" s="209">
        <v>36772</v>
      </c>
      <c r="R214" s="209">
        <v>37875</v>
      </c>
      <c r="S214" s="209">
        <v>39011</v>
      </c>
      <c r="T214" s="209">
        <v>40181</v>
      </c>
    </row>
    <row r="215" spans="1:21" ht="24" customHeight="1">
      <c r="A215" s="1" t="s">
        <v>159</v>
      </c>
      <c r="B215" s="98"/>
      <c r="C215" s="98"/>
      <c r="D215" s="1" t="s">
        <v>161</v>
      </c>
      <c r="E215" s="98"/>
      <c r="F215" s="98"/>
      <c r="G215" s="98"/>
      <c r="H215" s="98"/>
      <c r="I215" s="98"/>
      <c r="J215" s="98"/>
      <c r="K215" s="98"/>
      <c r="L215" s="228">
        <v>1105630</v>
      </c>
      <c r="M215" s="229">
        <v>1166218</v>
      </c>
      <c r="N215" s="165">
        <v>1200294</v>
      </c>
      <c r="O215" s="165">
        <v>1236000</v>
      </c>
      <c r="P215" s="250">
        <v>1268428</v>
      </c>
      <c r="Q215" s="250">
        <v>1301656</v>
      </c>
      <c r="R215" s="250">
        <v>1340706</v>
      </c>
      <c r="S215" s="250">
        <v>1380927</v>
      </c>
      <c r="T215" s="250">
        <v>1422355</v>
      </c>
    </row>
    <row r="216" spans="1:21" ht="24" customHeight="1">
      <c r="A216" s="1" t="s">
        <v>158</v>
      </c>
      <c r="B216" s="92"/>
      <c r="C216" s="92"/>
      <c r="D216" s="1" t="s">
        <v>160</v>
      </c>
      <c r="E216" s="92"/>
      <c r="F216" s="92"/>
      <c r="G216" s="92"/>
      <c r="H216" s="92"/>
      <c r="I216" s="92"/>
      <c r="J216" s="92"/>
      <c r="K216" s="92"/>
      <c r="L216" s="232">
        <v>3840</v>
      </c>
      <c r="M216" s="232">
        <v>6720</v>
      </c>
      <c r="N216" s="168">
        <v>7000</v>
      </c>
      <c r="O216" s="168">
        <v>6000</v>
      </c>
      <c r="P216" s="233">
        <v>7000</v>
      </c>
      <c r="Q216" s="233">
        <v>7000</v>
      </c>
      <c r="R216" s="233">
        <v>7000</v>
      </c>
      <c r="S216" s="233">
        <v>7000</v>
      </c>
      <c r="T216" s="233">
        <v>7000</v>
      </c>
    </row>
    <row r="217" spans="1:21" s="92" customFormat="1" ht="24" customHeight="1">
      <c r="A217" s="1"/>
      <c r="D217" s="1"/>
      <c r="L217" s="244">
        <f t="shared" ref="L217" si="10">SUM(L214:L216)</f>
        <v>1140617</v>
      </c>
      <c r="M217" s="244">
        <f t="shared" ref="M217:T217" si="11">SUM(M214:M216)</f>
        <v>1205737</v>
      </c>
      <c r="N217" s="175">
        <f t="shared" si="11"/>
        <v>1241375</v>
      </c>
      <c r="O217" s="175">
        <f t="shared" si="11"/>
        <v>1277000</v>
      </c>
      <c r="P217" s="244">
        <f t="shared" si="11"/>
        <v>1311303</v>
      </c>
      <c r="Q217" s="244">
        <f t="shared" si="11"/>
        <v>1345428</v>
      </c>
      <c r="R217" s="244">
        <f t="shared" si="11"/>
        <v>1385581</v>
      </c>
      <c r="S217" s="244">
        <f t="shared" si="11"/>
        <v>1426938</v>
      </c>
      <c r="T217" s="244">
        <f t="shared" si="11"/>
        <v>1469536</v>
      </c>
      <c r="U217" s="212"/>
    </row>
    <row r="218" spans="1:21" s="92" customFormat="1" ht="15" customHeight="1">
      <c r="A218" s="1"/>
      <c r="D218" s="1"/>
      <c r="L218" s="244"/>
      <c r="M218" s="244"/>
      <c r="N218" s="175"/>
      <c r="O218" s="175"/>
      <c r="P218" s="244"/>
      <c r="Q218" s="244"/>
      <c r="R218" s="244"/>
      <c r="S218" s="244"/>
      <c r="T218" s="244"/>
      <c r="U218" s="212"/>
    </row>
    <row r="219" spans="1:21" s="92" customFormat="1" ht="24" customHeight="1">
      <c r="A219" s="1"/>
      <c r="D219" s="1"/>
      <c r="F219" s="416" t="s">
        <v>814</v>
      </c>
      <c r="G219" s="416"/>
      <c r="H219" s="416"/>
      <c r="I219" s="416"/>
      <c r="J219" s="416"/>
      <c r="K219" s="416"/>
      <c r="L219" s="244">
        <f t="shared" ref="L219:T219" si="12">L211+L217</f>
        <v>1928581</v>
      </c>
      <c r="M219" s="244">
        <f t="shared" si="12"/>
        <v>2077939</v>
      </c>
      <c r="N219" s="175">
        <f t="shared" si="12"/>
        <v>2320194</v>
      </c>
      <c r="O219" s="175">
        <f t="shared" si="12"/>
        <v>2239182</v>
      </c>
      <c r="P219" s="244">
        <f t="shared" si="12"/>
        <v>2512538</v>
      </c>
      <c r="Q219" s="244">
        <f t="shared" si="12"/>
        <v>2547940</v>
      </c>
      <c r="R219" s="244">
        <f t="shared" si="12"/>
        <v>2642578</v>
      </c>
      <c r="S219" s="244">
        <f t="shared" si="12"/>
        <v>2698316</v>
      </c>
      <c r="T219" s="244">
        <f t="shared" si="12"/>
        <v>2777148</v>
      </c>
      <c r="U219" s="212"/>
    </row>
    <row r="220" spans="1:21" ht="15" customHeight="1">
      <c r="A220" s="1"/>
      <c r="B220" s="92"/>
      <c r="C220" s="92"/>
      <c r="D220" s="1"/>
      <c r="E220" s="92"/>
      <c r="F220" s="102"/>
      <c r="G220" s="102"/>
      <c r="H220" s="102"/>
      <c r="I220" s="102"/>
      <c r="J220" s="102"/>
      <c r="K220" s="102"/>
      <c r="L220" s="244"/>
      <c r="M220" s="244"/>
      <c r="N220" s="178"/>
      <c r="O220" s="178"/>
      <c r="P220" s="249"/>
      <c r="Q220" s="249"/>
      <c r="R220" s="249"/>
      <c r="S220" s="249"/>
      <c r="T220" s="249"/>
    </row>
    <row r="221" spans="1:21" ht="24" customHeight="1">
      <c r="A221" s="6" t="s">
        <v>504</v>
      </c>
      <c r="B221" s="92"/>
      <c r="C221" s="92"/>
      <c r="D221" s="1"/>
      <c r="E221" s="92"/>
      <c r="F221" s="92"/>
      <c r="G221" s="92"/>
      <c r="H221" s="92"/>
      <c r="I221" s="92"/>
      <c r="J221" s="92"/>
      <c r="K221" s="92"/>
      <c r="L221" s="228"/>
      <c r="M221" s="228"/>
      <c r="N221" s="165"/>
      <c r="O221" s="165"/>
      <c r="P221" s="209"/>
      <c r="Q221" s="209"/>
      <c r="R221" s="209"/>
      <c r="S221" s="209"/>
      <c r="T221" s="209"/>
    </row>
    <row r="222" spans="1:21" ht="24" customHeight="1">
      <c r="A222" s="1" t="s">
        <v>1105</v>
      </c>
      <c r="B222" s="98"/>
      <c r="C222" s="98"/>
      <c r="D222" s="1" t="s">
        <v>1106</v>
      </c>
      <c r="E222" s="98"/>
      <c r="F222" s="98"/>
      <c r="G222" s="98"/>
      <c r="H222" s="98"/>
      <c r="I222" s="98"/>
      <c r="J222" s="98"/>
      <c r="K222" s="98"/>
      <c r="L222" s="228">
        <v>16740</v>
      </c>
      <c r="M222" s="228">
        <v>0</v>
      </c>
      <c r="N222" s="165">
        <v>0</v>
      </c>
      <c r="O222" s="165">
        <v>0</v>
      </c>
      <c r="P222" s="209">
        <v>0</v>
      </c>
      <c r="Q222" s="209">
        <v>0</v>
      </c>
      <c r="R222" s="209">
        <v>0</v>
      </c>
      <c r="S222" s="209">
        <v>0</v>
      </c>
      <c r="T222" s="209">
        <v>0</v>
      </c>
    </row>
    <row r="223" spans="1:21" ht="24" customHeight="1">
      <c r="A223" s="1" t="s">
        <v>226</v>
      </c>
      <c r="B223" s="98"/>
      <c r="C223" s="98"/>
      <c r="D223" s="1" t="s">
        <v>227</v>
      </c>
      <c r="E223" s="98"/>
      <c r="F223" s="98"/>
      <c r="G223" s="98"/>
      <c r="H223" s="98"/>
      <c r="I223" s="98"/>
      <c r="J223" s="98"/>
      <c r="K223" s="98"/>
      <c r="L223" s="228">
        <v>900</v>
      </c>
      <c r="M223" s="228">
        <v>0</v>
      </c>
      <c r="N223" s="165">
        <v>500</v>
      </c>
      <c r="O223" s="165">
        <v>4103</v>
      </c>
      <c r="P223" s="209">
        <v>500</v>
      </c>
      <c r="Q223" s="209">
        <v>500</v>
      </c>
      <c r="R223" s="209">
        <v>500</v>
      </c>
      <c r="S223" s="209">
        <v>500</v>
      </c>
      <c r="T223" s="209">
        <v>500</v>
      </c>
    </row>
    <row r="224" spans="1:21" ht="24" customHeight="1">
      <c r="A224" s="1" t="s">
        <v>1200</v>
      </c>
      <c r="B224" s="98"/>
      <c r="C224" s="98"/>
      <c r="D224" s="1" t="s">
        <v>1201</v>
      </c>
      <c r="E224" s="98"/>
      <c r="F224" s="98"/>
      <c r="G224" s="98"/>
      <c r="H224" s="98"/>
      <c r="I224" s="98"/>
      <c r="J224" s="98"/>
      <c r="K224" s="98"/>
      <c r="L224" s="228">
        <v>1281</v>
      </c>
      <c r="M224" s="228">
        <v>0</v>
      </c>
      <c r="N224" s="165">
        <v>0</v>
      </c>
      <c r="O224" s="165">
        <v>0</v>
      </c>
      <c r="P224" s="209">
        <v>0</v>
      </c>
      <c r="Q224" s="209">
        <v>0</v>
      </c>
      <c r="R224" s="209">
        <v>0</v>
      </c>
      <c r="S224" s="209">
        <v>0</v>
      </c>
      <c r="T224" s="209">
        <v>0</v>
      </c>
    </row>
    <row r="225" spans="1:20" ht="24" customHeight="1">
      <c r="A225" s="1" t="s">
        <v>163</v>
      </c>
      <c r="B225" s="98"/>
      <c r="C225" s="98"/>
      <c r="D225" s="1" t="s">
        <v>164</v>
      </c>
      <c r="E225" s="98"/>
      <c r="F225" s="98"/>
      <c r="G225" s="98"/>
      <c r="H225" s="98"/>
      <c r="I225" s="98"/>
      <c r="J225" s="98"/>
      <c r="K225" s="98"/>
      <c r="L225" s="228">
        <v>6402</v>
      </c>
      <c r="M225" s="228">
        <v>16317</v>
      </c>
      <c r="N225" s="165">
        <v>15000</v>
      </c>
      <c r="O225" s="165">
        <v>15000</v>
      </c>
      <c r="P225" s="209">
        <v>15000</v>
      </c>
      <c r="Q225" s="209">
        <v>15000</v>
      </c>
      <c r="R225" s="209">
        <v>15000</v>
      </c>
      <c r="S225" s="209">
        <v>15000</v>
      </c>
      <c r="T225" s="209">
        <v>15000</v>
      </c>
    </row>
    <row r="226" spans="1:20" ht="24" customHeight="1">
      <c r="A226" s="1" t="s">
        <v>162</v>
      </c>
      <c r="B226" s="92"/>
      <c r="C226" s="92"/>
      <c r="D226" s="1" t="s">
        <v>219</v>
      </c>
      <c r="E226" s="92"/>
      <c r="F226" s="92"/>
      <c r="G226" s="92"/>
      <c r="H226" s="92"/>
      <c r="I226" s="92"/>
      <c r="J226" s="92"/>
      <c r="K226" s="1"/>
      <c r="L226" s="228">
        <v>294582</v>
      </c>
      <c r="M226" s="228">
        <v>298408</v>
      </c>
      <c r="N226" s="165">
        <v>316374</v>
      </c>
      <c r="O226" s="165">
        <v>312440</v>
      </c>
      <c r="P226" s="209">
        <v>343684</v>
      </c>
      <c r="Q226" s="209">
        <v>364305</v>
      </c>
      <c r="R226" s="209">
        <v>386163</v>
      </c>
      <c r="S226" s="209">
        <v>409333</v>
      </c>
      <c r="T226" s="209">
        <v>433893</v>
      </c>
    </row>
    <row r="227" spans="1:20" ht="24" customHeight="1">
      <c r="A227" s="1" t="s">
        <v>613</v>
      </c>
      <c r="B227" s="92"/>
      <c r="C227" s="92"/>
      <c r="D227" s="99" t="s">
        <v>616</v>
      </c>
      <c r="E227" s="92"/>
      <c r="F227" s="92"/>
      <c r="G227" s="92"/>
      <c r="H227" s="92"/>
      <c r="I227" s="92"/>
      <c r="J227" s="92"/>
      <c r="K227" s="92"/>
      <c r="L227" s="228">
        <v>31857</v>
      </c>
      <c r="M227" s="228">
        <v>20877</v>
      </c>
      <c r="N227" s="165">
        <v>47796</v>
      </c>
      <c r="O227" s="166">
        <v>42356</v>
      </c>
      <c r="P227" s="250">
        <v>39066</v>
      </c>
      <c r="Q227" s="250">
        <v>38962</v>
      </c>
      <c r="R227" s="250">
        <v>35000</v>
      </c>
      <c r="S227" s="250">
        <v>35000</v>
      </c>
      <c r="T227" s="250">
        <v>35000</v>
      </c>
    </row>
    <row r="228" spans="1:20" ht="24" customHeight="1">
      <c r="A228" s="1" t="s">
        <v>614</v>
      </c>
      <c r="B228" s="92"/>
      <c r="C228" s="92"/>
      <c r="D228" s="99" t="s">
        <v>617</v>
      </c>
      <c r="E228" s="92"/>
      <c r="F228" s="92"/>
      <c r="G228" s="92"/>
      <c r="H228" s="92"/>
      <c r="I228" s="92"/>
      <c r="J228" s="92"/>
      <c r="K228" s="92"/>
      <c r="L228" s="228">
        <v>554</v>
      </c>
      <c r="M228" s="228">
        <v>86</v>
      </c>
      <c r="N228" s="165">
        <v>449</v>
      </c>
      <c r="O228" s="166">
        <v>1314</v>
      </c>
      <c r="P228" s="250">
        <v>423</v>
      </c>
      <c r="Q228" s="250">
        <v>333</v>
      </c>
      <c r="R228" s="250">
        <v>0</v>
      </c>
      <c r="S228" s="250">
        <v>0</v>
      </c>
      <c r="T228" s="250">
        <v>0</v>
      </c>
    </row>
    <row r="229" spans="1:20" ht="24" customHeight="1">
      <c r="A229" s="1" t="s">
        <v>615</v>
      </c>
      <c r="B229" s="92"/>
      <c r="C229" s="92"/>
      <c r="D229" s="99" t="s">
        <v>618</v>
      </c>
      <c r="E229" s="92"/>
      <c r="F229" s="92"/>
      <c r="G229" s="92"/>
      <c r="H229" s="92"/>
      <c r="I229" s="92"/>
      <c r="J229" s="92"/>
      <c r="K229" s="92"/>
      <c r="L229" s="228">
        <v>233</v>
      </c>
      <c r="M229" s="228">
        <v>41</v>
      </c>
      <c r="N229" s="165">
        <v>80</v>
      </c>
      <c r="O229" s="166">
        <v>198</v>
      </c>
      <c r="P229" s="250">
        <v>80</v>
      </c>
      <c r="Q229" s="250">
        <v>62</v>
      </c>
      <c r="R229" s="250">
        <v>0</v>
      </c>
      <c r="S229" s="250">
        <v>0</v>
      </c>
      <c r="T229" s="250">
        <v>0</v>
      </c>
    </row>
    <row r="230" spans="1:20" ht="24" customHeight="1">
      <c r="A230" s="1" t="s">
        <v>1084</v>
      </c>
      <c r="B230" s="92"/>
      <c r="C230" s="92"/>
      <c r="D230" s="99" t="s">
        <v>1085</v>
      </c>
      <c r="E230" s="92"/>
      <c r="F230" s="92"/>
      <c r="G230" s="92"/>
      <c r="H230" s="92"/>
      <c r="I230" s="92"/>
      <c r="J230" s="92"/>
      <c r="K230" s="92"/>
      <c r="L230" s="228">
        <v>54535</v>
      </c>
      <c r="M230" s="228">
        <v>42953</v>
      </c>
      <c r="N230" s="165">
        <v>50465</v>
      </c>
      <c r="O230" s="165">
        <v>53750</v>
      </c>
      <c r="P230" s="250">
        <v>59664</v>
      </c>
      <c r="Q230" s="250">
        <v>64187</v>
      </c>
      <c r="R230" s="250">
        <v>65349</v>
      </c>
      <c r="S230" s="250">
        <v>66207</v>
      </c>
      <c r="T230" s="250">
        <v>71330</v>
      </c>
    </row>
    <row r="231" spans="1:20" ht="24" customHeight="1">
      <c r="A231" s="1" t="s">
        <v>1169</v>
      </c>
      <c r="B231" s="92"/>
      <c r="C231" s="92"/>
      <c r="D231" s="337" t="s">
        <v>1199</v>
      </c>
      <c r="E231" s="92"/>
      <c r="F231" s="92"/>
      <c r="G231" s="92"/>
      <c r="H231" s="92"/>
      <c r="I231" s="92"/>
      <c r="J231" s="92"/>
      <c r="K231" s="92"/>
      <c r="L231" s="228">
        <v>51945</v>
      </c>
      <c r="M231" s="228">
        <v>45372</v>
      </c>
      <c r="N231" s="165">
        <v>44689</v>
      </c>
      <c r="O231" s="165">
        <v>46220</v>
      </c>
      <c r="P231" s="250">
        <v>47047</v>
      </c>
      <c r="Q231" s="250">
        <v>47998</v>
      </c>
      <c r="R231" s="250">
        <v>48869</v>
      </c>
      <c r="S231" s="250">
        <v>49759</v>
      </c>
      <c r="T231" s="250">
        <v>50669</v>
      </c>
    </row>
    <row r="232" spans="1:20" ht="24" customHeight="1">
      <c r="A232" s="1" t="s">
        <v>1129</v>
      </c>
      <c r="B232" s="100"/>
      <c r="C232" s="100"/>
      <c r="D232" s="332" t="s">
        <v>1110</v>
      </c>
      <c r="E232" s="100"/>
      <c r="F232" s="100"/>
      <c r="G232" s="100"/>
      <c r="H232" s="100"/>
      <c r="I232" s="100"/>
      <c r="J232" s="100"/>
      <c r="K232" s="100"/>
      <c r="L232" s="228">
        <v>1034</v>
      </c>
      <c r="M232" s="228">
        <v>6555</v>
      </c>
      <c r="N232" s="165">
        <v>7800</v>
      </c>
      <c r="O232" s="165">
        <v>8148</v>
      </c>
      <c r="P232" s="250">
        <v>9843</v>
      </c>
      <c r="Q232" s="250">
        <v>10827</v>
      </c>
      <c r="R232" s="250">
        <v>11910</v>
      </c>
      <c r="S232" s="250">
        <v>13101</v>
      </c>
      <c r="T232" s="250">
        <v>14411</v>
      </c>
    </row>
    <row r="233" spans="1:20" ht="24" customHeight="1">
      <c r="A233" s="1" t="s">
        <v>1027</v>
      </c>
      <c r="B233" s="92"/>
      <c r="C233" s="92"/>
      <c r="D233" s="337" t="s">
        <v>1028</v>
      </c>
      <c r="E233" s="92"/>
      <c r="F233" s="92"/>
      <c r="G233" s="92"/>
      <c r="H233" s="92"/>
      <c r="I233" s="92"/>
      <c r="J233" s="92"/>
      <c r="K233" s="92"/>
      <c r="L233" s="228">
        <v>14375</v>
      </c>
      <c r="M233" s="228">
        <v>3305</v>
      </c>
      <c r="N233" s="165">
        <v>14375</v>
      </c>
      <c r="O233" s="165">
        <v>14375</v>
      </c>
      <c r="P233" s="250">
        <v>14375</v>
      </c>
      <c r="Q233" s="250">
        <v>14375</v>
      </c>
      <c r="R233" s="250">
        <v>0</v>
      </c>
      <c r="S233" s="250">
        <v>0</v>
      </c>
      <c r="T233" s="250">
        <v>0</v>
      </c>
    </row>
    <row r="234" spans="1:20" ht="24" customHeight="1">
      <c r="A234" s="1" t="s">
        <v>1130</v>
      </c>
      <c r="B234" s="92"/>
      <c r="C234" s="92"/>
      <c r="D234" s="99" t="s">
        <v>1125</v>
      </c>
      <c r="E234" s="92"/>
      <c r="F234" s="92"/>
      <c r="G234" s="92"/>
      <c r="H234" s="92"/>
      <c r="I234" s="92"/>
      <c r="J234" s="92"/>
      <c r="K234" s="92"/>
      <c r="L234" s="228">
        <v>1072</v>
      </c>
      <c r="M234" s="228">
        <v>53471</v>
      </c>
      <c r="N234" s="165">
        <v>57425</v>
      </c>
      <c r="O234" s="165">
        <v>57425</v>
      </c>
      <c r="P234" s="250">
        <v>64443</v>
      </c>
      <c r="Q234" s="250">
        <v>65510</v>
      </c>
      <c r="R234" s="250">
        <v>68686</v>
      </c>
      <c r="S234" s="250">
        <v>74158</v>
      </c>
      <c r="T234" s="250">
        <v>75521</v>
      </c>
    </row>
    <row r="235" spans="1:20" ht="24" customHeight="1">
      <c r="A235" s="1" t="s">
        <v>854</v>
      </c>
      <c r="B235" s="92"/>
      <c r="C235" s="92"/>
      <c r="D235" s="332" t="s">
        <v>855</v>
      </c>
      <c r="E235" s="92"/>
      <c r="F235" s="92"/>
      <c r="G235" s="92"/>
      <c r="H235" s="92"/>
      <c r="I235" s="92"/>
      <c r="J235" s="92"/>
      <c r="K235" s="1"/>
      <c r="L235" s="228">
        <v>47723</v>
      </c>
      <c r="M235" s="228">
        <v>44548</v>
      </c>
      <c r="N235" s="165">
        <v>60000</v>
      </c>
      <c r="O235" s="165">
        <v>46000</v>
      </c>
      <c r="P235" s="250">
        <v>46000</v>
      </c>
      <c r="Q235" s="250">
        <v>37500</v>
      </c>
      <c r="R235" s="250">
        <v>25000</v>
      </c>
      <c r="S235" s="250">
        <v>20833</v>
      </c>
      <c r="T235" s="250">
        <v>0</v>
      </c>
    </row>
    <row r="236" spans="1:20" ht="24" customHeight="1">
      <c r="A236" s="1" t="s">
        <v>552</v>
      </c>
      <c r="B236" s="92"/>
      <c r="C236" s="92"/>
      <c r="D236" s="332" t="s">
        <v>551</v>
      </c>
      <c r="E236" s="92"/>
      <c r="F236" s="92"/>
      <c r="G236" s="92"/>
      <c r="H236" s="92"/>
      <c r="I236" s="92"/>
      <c r="J236" s="92"/>
      <c r="K236" s="1"/>
      <c r="L236" s="228">
        <v>119698</v>
      </c>
      <c r="M236" s="228">
        <v>106287</v>
      </c>
      <c r="N236" s="165">
        <v>126109</v>
      </c>
      <c r="O236" s="165">
        <v>105858</v>
      </c>
      <c r="P236" s="250">
        <v>154350</v>
      </c>
      <c r="Q236" s="250">
        <v>145928</v>
      </c>
      <c r="R236" s="250">
        <v>161021</v>
      </c>
      <c r="S236" s="250">
        <v>175423</v>
      </c>
      <c r="T236" s="250">
        <v>193465</v>
      </c>
    </row>
    <row r="237" spans="1:20" ht="24" customHeight="1">
      <c r="A237" s="1" t="s">
        <v>557</v>
      </c>
      <c r="B237" s="100"/>
      <c r="C237" s="100"/>
      <c r="D237" s="99" t="s">
        <v>558</v>
      </c>
      <c r="E237" s="100"/>
      <c r="F237" s="100"/>
      <c r="G237" s="100"/>
      <c r="H237" s="100"/>
      <c r="I237" s="100"/>
      <c r="J237" s="100"/>
      <c r="K237" s="100"/>
      <c r="L237" s="228">
        <v>203809</v>
      </c>
      <c r="M237" s="228">
        <v>203631</v>
      </c>
      <c r="N237" s="165">
        <v>255000</v>
      </c>
      <c r="O237" s="165">
        <v>240033</v>
      </c>
      <c r="P237" s="250">
        <v>392681</v>
      </c>
      <c r="Q237" s="250">
        <v>382500</v>
      </c>
      <c r="R237" s="250">
        <v>225000</v>
      </c>
      <c r="S237" s="250">
        <v>225000</v>
      </c>
      <c r="T237" s="250">
        <v>225000</v>
      </c>
    </row>
    <row r="238" spans="1:20" ht="24" customHeight="1">
      <c r="A238" s="1" t="s">
        <v>195</v>
      </c>
      <c r="B238" s="100"/>
      <c r="C238" s="100"/>
      <c r="D238" s="1" t="s">
        <v>177</v>
      </c>
      <c r="E238" s="100"/>
      <c r="F238" s="100"/>
      <c r="G238" s="100"/>
      <c r="H238" s="100"/>
      <c r="I238" s="100"/>
      <c r="J238" s="100"/>
      <c r="K238" s="100"/>
      <c r="L238" s="228">
        <v>99701</v>
      </c>
      <c r="M238" s="228">
        <v>134248</v>
      </c>
      <c r="N238" s="165">
        <v>115000</v>
      </c>
      <c r="O238" s="165">
        <v>85000</v>
      </c>
      <c r="P238" s="250">
        <v>110000</v>
      </c>
      <c r="Q238" s="250">
        <v>110000</v>
      </c>
      <c r="R238" s="250">
        <v>110000</v>
      </c>
      <c r="S238" s="250">
        <v>110000</v>
      </c>
      <c r="T238" s="250">
        <v>110000</v>
      </c>
    </row>
    <row r="239" spans="1:20" ht="24" customHeight="1">
      <c r="A239" s="1" t="s">
        <v>172</v>
      </c>
      <c r="B239" s="100"/>
      <c r="C239" s="100"/>
      <c r="D239" s="1" t="s">
        <v>176</v>
      </c>
      <c r="E239" s="100"/>
      <c r="F239" s="100"/>
      <c r="G239" s="100"/>
      <c r="H239" s="100"/>
      <c r="I239" s="100"/>
      <c r="J239" s="100"/>
      <c r="K239" s="100"/>
      <c r="L239" s="228">
        <v>188411</v>
      </c>
      <c r="M239" s="228">
        <v>78469</v>
      </c>
      <c r="N239" s="165">
        <v>120000</v>
      </c>
      <c r="O239" s="165">
        <v>60000</v>
      </c>
      <c r="P239" s="250">
        <v>110000</v>
      </c>
      <c r="Q239" s="250">
        <v>110000</v>
      </c>
      <c r="R239" s="250">
        <v>110000</v>
      </c>
      <c r="S239" s="250">
        <v>110000</v>
      </c>
      <c r="T239" s="250">
        <v>110000</v>
      </c>
    </row>
    <row r="240" spans="1:20" ht="24" customHeight="1">
      <c r="A240" s="1" t="s">
        <v>1297</v>
      </c>
      <c r="B240" s="100"/>
      <c r="C240" s="100"/>
      <c r="D240" s="332" t="s">
        <v>10</v>
      </c>
      <c r="E240" s="100"/>
      <c r="F240" s="100"/>
      <c r="G240" s="100"/>
      <c r="H240" s="100"/>
      <c r="I240" s="100"/>
      <c r="J240" s="100"/>
      <c r="K240" s="100"/>
      <c r="L240" s="228">
        <v>0</v>
      </c>
      <c r="M240" s="228">
        <v>21042</v>
      </c>
      <c r="N240" s="165">
        <v>38670</v>
      </c>
      <c r="O240" s="165">
        <v>38670</v>
      </c>
      <c r="P240" s="250">
        <v>8250</v>
      </c>
      <c r="Q240" s="250">
        <v>8250</v>
      </c>
      <c r="R240" s="250">
        <v>8250</v>
      </c>
      <c r="S240" s="250">
        <v>8250</v>
      </c>
      <c r="T240" s="250">
        <v>8250</v>
      </c>
    </row>
    <row r="241" spans="1:20" ht="24" customHeight="1">
      <c r="A241" s="1" t="s">
        <v>171</v>
      </c>
      <c r="B241" s="100"/>
      <c r="C241" s="100"/>
      <c r="D241" s="1" t="s">
        <v>175</v>
      </c>
      <c r="E241" s="100"/>
      <c r="F241" s="100"/>
      <c r="G241" s="100"/>
      <c r="H241" s="100"/>
      <c r="I241" s="100"/>
      <c r="J241" s="100"/>
      <c r="K241" s="100"/>
      <c r="L241" s="228">
        <v>9511</v>
      </c>
      <c r="M241" s="228">
        <v>55901</v>
      </c>
      <c r="N241" s="165">
        <v>25000</v>
      </c>
      <c r="O241" s="165">
        <v>50000</v>
      </c>
      <c r="P241" s="250">
        <v>25000</v>
      </c>
      <c r="Q241" s="250">
        <v>25000</v>
      </c>
      <c r="R241" s="250">
        <v>25000</v>
      </c>
      <c r="S241" s="250">
        <v>25000</v>
      </c>
      <c r="T241" s="250">
        <v>25000</v>
      </c>
    </row>
    <row r="242" spans="1:20" ht="24" customHeight="1">
      <c r="A242" s="1" t="s">
        <v>233</v>
      </c>
      <c r="B242" s="100"/>
      <c r="C242" s="100"/>
      <c r="D242" s="1" t="s">
        <v>234</v>
      </c>
      <c r="E242" s="100"/>
      <c r="F242" s="100"/>
      <c r="G242" s="100"/>
      <c r="H242" s="100"/>
      <c r="I242" s="100"/>
      <c r="J242" s="100"/>
      <c r="K242" s="100"/>
      <c r="L242" s="228">
        <v>379663</v>
      </c>
      <c r="M242" s="228">
        <v>385933</v>
      </c>
      <c r="N242" s="165">
        <v>390000</v>
      </c>
      <c r="O242" s="165">
        <v>390000</v>
      </c>
      <c r="P242" s="250">
        <v>390000</v>
      </c>
      <c r="Q242" s="250">
        <v>390000</v>
      </c>
      <c r="R242" s="250">
        <v>390000</v>
      </c>
      <c r="S242" s="250">
        <v>390000</v>
      </c>
      <c r="T242" s="250">
        <v>390000</v>
      </c>
    </row>
    <row r="243" spans="1:20" ht="24" customHeight="1">
      <c r="A243" s="1" t="s">
        <v>1094</v>
      </c>
      <c r="B243" s="92"/>
      <c r="C243" s="92"/>
      <c r="D243" s="1" t="s">
        <v>952</v>
      </c>
      <c r="E243" s="92"/>
      <c r="F243" s="92"/>
      <c r="G243" s="92"/>
      <c r="H243" s="92"/>
      <c r="I243" s="92"/>
      <c r="J243" s="92"/>
      <c r="K243" s="92"/>
      <c r="L243" s="230">
        <v>23550</v>
      </c>
      <c r="M243" s="230">
        <v>23550</v>
      </c>
      <c r="N243" s="166">
        <v>25000</v>
      </c>
      <c r="O243" s="166">
        <v>23550</v>
      </c>
      <c r="P243" s="236">
        <v>25000</v>
      </c>
      <c r="Q243" s="236">
        <v>25000</v>
      </c>
      <c r="R243" s="236">
        <v>25000</v>
      </c>
      <c r="S243" s="236">
        <v>25000</v>
      </c>
      <c r="T243" s="236">
        <v>25000</v>
      </c>
    </row>
    <row r="244" spans="1:20" ht="24" customHeight="1">
      <c r="A244" s="1" t="s">
        <v>170</v>
      </c>
      <c r="B244" s="100"/>
      <c r="C244" s="100"/>
      <c r="D244" s="1" t="s">
        <v>174</v>
      </c>
      <c r="E244" s="100"/>
      <c r="F244" s="100"/>
      <c r="G244" s="100"/>
      <c r="H244" s="100"/>
      <c r="I244" s="100"/>
      <c r="J244" s="100"/>
      <c r="K244" s="100"/>
      <c r="L244" s="228">
        <v>96010</v>
      </c>
      <c r="M244" s="228">
        <v>101403</v>
      </c>
      <c r="N244" s="165">
        <v>96000</v>
      </c>
      <c r="O244" s="165">
        <v>104000</v>
      </c>
      <c r="P244" s="250">
        <v>105000</v>
      </c>
      <c r="Q244" s="250">
        <v>0</v>
      </c>
      <c r="R244" s="250">
        <v>0</v>
      </c>
      <c r="S244" s="250">
        <v>0</v>
      </c>
      <c r="T244" s="250">
        <v>0</v>
      </c>
    </row>
    <row r="245" spans="1:20" ht="24" customHeight="1">
      <c r="A245" s="1" t="s">
        <v>1107</v>
      </c>
      <c r="B245" s="100"/>
      <c r="C245" s="100"/>
      <c r="D245" s="1" t="s">
        <v>1108</v>
      </c>
      <c r="E245" s="100"/>
      <c r="F245" s="100"/>
      <c r="G245" s="100"/>
      <c r="H245" s="100"/>
      <c r="I245" s="100"/>
      <c r="J245" s="100"/>
      <c r="K245" s="100"/>
      <c r="L245" s="228">
        <v>3349</v>
      </c>
      <c r="M245" s="228">
        <v>0</v>
      </c>
      <c r="N245" s="165">
        <v>0</v>
      </c>
      <c r="O245" s="165">
        <v>0</v>
      </c>
      <c r="P245" s="250">
        <v>0</v>
      </c>
      <c r="Q245" s="250">
        <v>0</v>
      </c>
      <c r="R245" s="250">
        <v>0</v>
      </c>
      <c r="S245" s="250">
        <v>0</v>
      </c>
      <c r="T245" s="250">
        <v>0</v>
      </c>
    </row>
    <row r="246" spans="1:20" ht="24" customHeight="1">
      <c r="A246" s="1" t="s">
        <v>196</v>
      </c>
      <c r="B246" s="100"/>
      <c r="C246" s="100"/>
      <c r="D246" s="1" t="s">
        <v>584</v>
      </c>
      <c r="E246" s="100"/>
      <c r="F246" s="100"/>
      <c r="G246" s="100"/>
      <c r="H246" s="100"/>
      <c r="I246" s="100"/>
      <c r="J246" s="100"/>
      <c r="K246" s="100"/>
      <c r="L246" s="228">
        <v>71642</v>
      </c>
      <c r="M246" s="228">
        <v>69807</v>
      </c>
      <c r="N246" s="165">
        <v>72000</v>
      </c>
      <c r="O246" s="165">
        <v>72000</v>
      </c>
      <c r="P246" s="250">
        <v>72000</v>
      </c>
      <c r="Q246" s="250">
        <v>72000</v>
      </c>
      <c r="R246" s="250">
        <v>72000</v>
      </c>
      <c r="S246" s="250">
        <v>72000</v>
      </c>
      <c r="T246" s="250">
        <v>72000</v>
      </c>
    </row>
    <row r="247" spans="1:20" ht="24" customHeight="1">
      <c r="A247" s="1" t="s">
        <v>1095</v>
      </c>
      <c r="B247" s="92"/>
      <c r="C247" s="92"/>
      <c r="D247" s="1" t="s">
        <v>15</v>
      </c>
      <c r="E247" s="92"/>
      <c r="F247" s="92"/>
      <c r="G247" s="98"/>
      <c r="H247" s="98"/>
      <c r="I247" s="98"/>
      <c r="J247" s="98"/>
      <c r="K247" s="98"/>
      <c r="L247" s="228">
        <v>145989</v>
      </c>
      <c r="M247" s="228">
        <v>161950</v>
      </c>
      <c r="N247" s="165">
        <v>146000</v>
      </c>
      <c r="O247" s="165">
        <v>157970</v>
      </c>
      <c r="P247" s="250">
        <v>160000</v>
      </c>
      <c r="Q247" s="250">
        <v>160000</v>
      </c>
      <c r="R247" s="250">
        <v>160000</v>
      </c>
      <c r="S247" s="250">
        <v>160000</v>
      </c>
      <c r="T247" s="250">
        <v>160000</v>
      </c>
    </row>
    <row r="248" spans="1:20" ht="24" customHeight="1">
      <c r="A248" s="1" t="s">
        <v>169</v>
      </c>
      <c r="B248" s="100"/>
      <c r="C248" s="100"/>
      <c r="D248" s="1" t="s">
        <v>229</v>
      </c>
      <c r="E248" s="100"/>
      <c r="F248" s="100"/>
      <c r="G248" s="100"/>
      <c r="H248" s="100"/>
      <c r="I248" s="100"/>
      <c r="J248" s="100"/>
      <c r="K248" s="100"/>
      <c r="L248" s="228">
        <v>1233</v>
      </c>
      <c r="M248" s="228">
        <v>1233</v>
      </c>
      <c r="N248" s="165">
        <v>1500</v>
      </c>
      <c r="O248" s="165">
        <v>1258</v>
      </c>
      <c r="P248" s="250">
        <v>1300</v>
      </c>
      <c r="Q248" s="250">
        <v>1350</v>
      </c>
      <c r="R248" s="250">
        <v>1350</v>
      </c>
      <c r="S248" s="250">
        <v>1400</v>
      </c>
      <c r="T248" s="250">
        <v>1400</v>
      </c>
    </row>
    <row r="249" spans="1:20" ht="24" customHeight="1">
      <c r="A249" s="1" t="s">
        <v>168</v>
      </c>
      <c r="B249" s="100"/>
      <c r="C249" s="100"/>
      <c r="D249" s="332" t="s">
        <v>173</v>
      </c>
      <c r="E249" s="100"/>
      <c r="F249" s="100"/>
      <c r="G249" s="100"/>
      <c r="H249" s="100"/>
      <c r="I249" s="100"/>
      <c r="J249" s="100"/>
      <c r="K249" s="100"/>
      <c r="L249" s="228">
        <v>879122</v>
      </c>
      <c r="M249" s="228">
        <v>862920</v>
      </c>
      <c r="N249" s="165">
        <v>912900</v>
      </c>
      <c r="O249" s="165">
        <v>888982</v>
      </c>
      <c r="P249" s="250">
        <v>906762</v>
      </c>
      <c r="Q249" s="250">
        <v>924897</v>
      </c>
      <c r="R249" s="250">
        <v>943395</v>
      </c>
      <c r="S249" s="250">
        <v>962263</v>
      </c>
      <c r="T249" s="250">
        <v>981508</v>
      </c>
    </row>
    <row r="250" spans="1:20" ht="24" customHeight="1">
      <c r="A250" s="1" t="s">
        <v>167</v>
      </c>
      <c r="B250" s="100"/>
      <c r="C250" s="100"/>
      <c r="D250" s="332" t="s">
        <v>877</v>
      </c>
      <c r="E250" s="100"/>
      <c r="F250" s="100"/>
      <c r="G250" s="100"/>
      <c r="H250" s="100"/>
      <c r="I250" s="100"/>
      <c r="J250" s="100"/>
      <c r="K250" s="100"/>
      <c r="L250" s="228">
        <v>401611</v>
      </c>
      <c r="M250" s="228">
        <v>402177</v>
      </c>
      <c r="N250" s="165">
        <v>421088</v>
      </c>
      <c r="O250" s="165">
        <v>390040</v>
      </c>
      <c r="P250" s="250">
        <v>397057</v>
      </c>
      <c r="Q250" s="250">
        <v>409114</v>
      </c>
      <c r="R250" s="250">
        <v>416414</v>
      </c>
      <c r="S250" s="250">
        <v>423860</v>
      </c>
      <c r="T250" s="250">
        <v>431455</v>
      </c>
    </row>
    <row r="251" spans="1:20" ht="24" customHeight="1">
      <c r="A251" s="1" t="s">
        <v>166</v>
      </c>
      <c r="B251" s="100"/>
      <c r="C251" s="100"/>
      <c r="D251" s="1" t="s">
        <v>228</v>
      </c>
      <c r="E251" s="100"/>
      <c r="F251" s="100"/>
      <c r="G251" s="100"/>
      <c r="H251" s="100"/>
      <c r="I251" s="100"/>
      <c r="J251" s="100"/>
      <c r="K251" s="100"/>
      <c r="L251" s="228">
        <v>130766</v>
      </c>
      <c r="M251" s="228">
        <v>148133</v>
      </c>
      <c r="N251" s="165">
        <v>140000</v>
      </c>
      <c r="O251" s="165">
        <v>146143</v>
      </c>
      <c r="P251" s="250">
        <v>145000</v>
      </c>
      <c r="Q251" s="250">
        <v>145000</v>
      </c>
      <c r="R251" s="250">
        <v>145000</v>
      </c>
      <c r="S251" s="250">
        <v>145000</v>
      </c>
      <c r="T251" s="250">
        <v>145000</v>
      </c>
    </row>
    <row r="252" spans="1:20" ht="24" customHeight="1">
      <c r="A252" s="1" t="s">
        <v>178</v>
      </c>
      <c r="B252" s="92"/>
      <c r="C252" s="92"/>
      <c r="D252" s="1" t="s">
        <v>18</v>
      </c>
      <c r="E252" s="92"/>
      <c r="F252" s="92"/>
      <c r="G252" s="92"/>
      <c r="H252" s="92"/>
      <c r="I252" s="92"/>
      <c r="J252" s="92"/>
      <c r="K252" s="92"/>
      <c r="L252" s="228">
        <v>1004</v>
      </c>
      <c r="M252" s="228">
        <v>386</v>
      </c>
      <c r="N252" s="165">
        <v>2000</v>
      </c>
      <c r="O252" s="165">
        <v>1500</v>
      </c>
      <c r="P252" s="250">
        <v>1500</v>
      </c>
      <c r="Q252" s="250">
        <v>1500</v>
      </c>
      <c r="R252" s="250">
        <v>1500</v>
      </c>
      <c r="S252" s="250">
        <v>1500</v>
      </c>
      <c r="T252" s="250">
        <v>1500</v>
      </c>
    </row>
    <row r="253" spans="1:20" ht="24" customHeight="1">
      <c r="A253" s="1" t="s">
        <v>230</v>
      </c>
      <c r="B253" s="100"/>
      <c r="C253" s="100"/>
      <c r="D253" s="1" t="s">
        <v>231</v>
      </c>
      <c r="E253" s="92"/>
      <c r="F253" s="100"/>
      <c r="G253" s="100"/>
      <c r="H253" s="100"/>
      <c r="I253" s="100"/>
      <c r="J253" s="100"/>
      <c r="K253" s="100"/>
      <c r="L253" s="228">
        <v>14929</v>
      </c>
      <c r="M253" s="228">
        <v>2809</v>
      </c>
      <c r="N253" s="165">
        <v>15000</v>
      </c>
      <c r="O253" s="165">
        <v>15000</v>
      </c>
      <c r="P253" s="250">
        <v>15000</v>
      </c>
      <c r="Q253" s="250">
        <v>15000</v>
      </c>
      <c r="R253" s="250">
        <v>15000</v>
      </c>
      <c r="S253" s="250">
        <v>15000</v>
      </c>
      <c r="T253" s="250">
        <v>15000</v>
      </c>
    </row>
    <row r="254" spans="1:20" ht="24" customHeight="1">
      <c r="A254" s="376" t="s">
        <v>1355</v>
      </c>
      <c r="B254" s="375"/>
      <c r="C254" s="375"/>
      <c r="D254" s="376" t="s">
        <v>1354</v>
      </c>
      <c r="E254" s="375"/>
      <c r="F254" s="375"/>
      <c r="G254" s="375"/>
      <c r="H254" s="375"/>
      <c r="I254" s="375"/>
      <c r="J254" s="375"/>
      <c r="K254" s="375"/>
      <c r="L254" s="228">
        <v>0</v>
      </c>
      <c r="M254" s="228">
        <v>0</v>
      </c>
      <c r="N254" s="165">
        <v>0</v>
      </c>
      <c r="O254" s="165">
        <v>0</v>
      </c>
      <c r="P254" s="250">
        <v>80000</v>
      </c>
      <c r="Q254" s="250">
        <v>50000</v>
      </c>
      <c r="R254" s="250">
        <v>50000</v>
      </c>
      <c r="S254" s="250">
        <v>50000</v>
      </c>
      <c r="T254" s="250">
        <v>50000</v>
      </c>
    </row>
    <row r="255" spans="1:20" ht="24" customHeight="1">
      <c r="A255" s="1" t="s">
        <v>1040</v>
      </c>
      <c r="B255" s="92"/>
      <c r="C255" s="92"/>
      <c r="D255" s="1" t="s">
        <v>1041</v>
      </c>
      <c r="E255" s="92"/>
      <c r="F255" s="92"/>
      <c r="G255" s="92"/>
      <c r="H255" s="92"/>
      <c r="I255" s="92"/>
      <c r="J255" s="92"/>
      <c r="K255" s="92"/>
      <c r="L255" s="228">
        <v>268</v>
      </c>
      <c r="M255" s="228">
        <v>0</v>
      </c>
      <c r="N255" s="165">
        <v>0</v>
      </c>
      <c r="O255" s="165">
        <v>0</v>
      </c>
      <c r="P255" s="250">
        <v>0</v>
      </c>
      <c r="Q255" s="250">
        <v>0</v>
      </c>
      <c r="R255" s="250">
        <v>0</v>
      </c>
      <c r="S255" s="250">
        <v>0</v>
      </c>
      <c r="T255" s="250">
        <v>0</v>
      </c>
    </row>
    <row r="256" spans="1:20" ht="24" customHeight="1">
      <c r="A256" s="1" t="s">
        <v>1242</v>
      </c>
      <c r="B256" s="92"/>
      <c r="C256" s="92"/>
      <c r="D256" s="1" t="s">
        <v>1037</v>
      </c>
      <c r="E256" s="92"/>
      <c r="F256" s="92"/>
      <c r="G256" s="92"/>
      <c r="H256" s="92"/>
      <c r="I256" s="92"/>
      <c r="J256" s="92"/>
      <c r="K256" s="92"/>
      <c r="L256" s="228">
        <v>0</v>
      </c>
      <c r="M256" s="228">
        <v>569725</v>
      </c>
      <c r="N256" s="165">
        <v>250000</v>
      </c>
      <c r="O256" s="165">
        <v>235663</v>
      </c>
      <c r="P256" s="250">
        <v>260000</v>
      </c>
      <c r="Q256" s="250">
        <v>185436</v>
      </c>
      <c r="R256" s="250">
        <v>100000</v>
      </c>
      <c r="S256" s="250">
        <v>100000</v>
      </c>
      <c r="T256" s="250">
        <v>178400</v>
      </c>
    </row>
    <row r="257" spans="1:21" ht="24" customHeight="1">
      <c r="A257" s="1" t="s">
        <v>183</v>
      </c>
      <c r="B257" s="98"/>
      <c r="C257" s="98"/>
      <c r="D257" s="1" t="s">
        <v>197</v>
      </c>
      <c r="E257" s="98"/>
      <c r="F257" s="98"/>
      <c r="G257" s="98"/>
      <c r="H257" s="98"/>
      <c r="I257" s="98"/>
      <c r="J257" s="98"/>
      <c r="K257" s="98"/>
      <c r="L257" s="228">
        <v>309972</v>
      </c>
      <c r="M257" s="228">
        <v>315781</v>
      </c>
      <c r="N257" s="165">
        <v>319379</v>
      </c>
      <c r="O257" s="165">
        <v>315825</v>
      </c>
      <c r="P257" s="250">
        <v>315225</v>
      </c>
      <c r="Q257" s="250">
        <v>321375</v>
      </c>
      <c r="R257" s="250">
        <v>322075</v>
      </c>
      <c r="S257" s="250">
        <v>0</v>
      </c>
      <c r="T257" s="250">
        <v>0</v>
      </c>
    </row>
    <row r="258" spans="1:21" ht="24" customHeight="1">
      <c r="A258" s="1" t="s">
        <v>184</v>
      </c>
      <c r="B258" s="98"/>
      <c r="C258" s="98"/>
      <c r="D258" s="1" t="s">
        <v>199</v>
      </c>
      <c r="E258" s="98"/>
      <c r="F258" s="98"/>
      <c r="G258" s="98"/>
      <c r="H258" s="98"/>
      <c r="I258" s="98"/>
      <c r="J258" s="98"/>
      <c r="K258" s="98"/>
      <c r="L258" s="228">
        <v>1137166</v>
      </c>
      <c r="M258" s="228">
        <v>856583</v>
      </c>
      <c r="N258" s="165">
        <v>575030</v>
      </c>
      <c r="O258" s="165">
        <v>575030</v>
      </c>
      <c r="P258" s="250">
        <v>174744</v>
      </c>
      <c r="Q258" s="250">
        <v>586749</v>
      </c>
      <c r="R258" s="250">
        <v>994479</v>
      </c>
      <c r="S258" s="250">
        <v>1134606</v>
      </c>
      <c r="T258" s="250">
        <v>1136806</v>
      </c>
    </row>
    <row r="259" spans="1:21" ht="24" customHeight="1">
      <c r="A259" s="1" t="s">
        <v>185</v>
      </c>
      <c r="B259" s="98"/>
      <c r="C259" s="98"/>
      <c r="D259" s="1" t="s">
        <v>787</v>
      </c>
      <c r="E259" s="98"/>
      <c r="F259" s="98"/>
      <c r="G259" s="98"/>
      <c r="H259" s="98"/>
      <c r="I259" s="98"/>
      <c r="J259" s="98"/>
      <c r="K259" s="98"/>
      <c r="L259" s="228">
        <v>1308583</v>
      </c>
      <c r="M259" s="228">
        <v>1274699</v>
      </c>
      <c r="N259" s="165">
        <v>1410988</v>
      </c>
      <c r="O259" s="165">
        <v>1410988</v>
      </c>
      <c r="P259" s="250">
        <v>1309284</v>
      </c>
      <c r="Q259" s="250">
        <v>1715430</v>
      </c>
      <c r="R259" s="250">
        <v>1795476</v>
      </c>
      <c r="S259" s="250">
        <v>1851460</v>
      </c>
      <c r="T259" s="250">
        <v>1918499</v>
      </c>
    </row>
    <row r="260" spans="1:21" ht="24" customHeight="1">
      <c r="A260" s="1" t="s">
        <v>449</v>
      </c>
      <c r="B260" s="98"/>
      <c r="C260" s="98"/>
      <c r="D260" s="1" t="s">
        <v>450</v>
      </c>
      <c r="E260" s="98"/>
      <c r="F260" s="98"/>
      <c r="G260" s="98"/>
      <c r="H260" s="98"/>
      <c r="I260" s="98"/>
      <c r="J260" s="98"/>
      <c r="K260" s="98"/>
      <c r="L260" s="232">
        <v>23775</v>
      </c>
      <c r="M260" s="232">
        <v>23495</v>
      </c>
      <c r="N260" s="168">
        <v>25003</v>
      </c>
      <c r="O260" s="168">
        <v>24235</v>
      </c>
      <c r="P260" s="278">
        <v>26584</v>
      </c>
      <c r="Q260" s="278">
        <v>28134</v>
      </c>
      <c r="R260" s="278">
        <v>29777</v>
      </c>
      <c r="S260" s="278">
        <v>31519</v>
      </c>
      <c r="T260" s="278">
        <v>33365</v>
      </c>
    </row>
    <row r="262" spans="1:21" ht="24" customHeight="1">
      <c r="A262" s="1"/>
      <c r="B262" s="98"/>
      <c r="C262" s="98"/>
      <c r="D262" s="1"/>
      <c r="E262" s="98"/>
      <c r="F262" s="98"/>
      <c r="G262" s="98"/>
      <c r="H262" s="98"/>
      <c r="I262" s="98"/>
      <c r="J262" s="98"/>
      <c r="K262" s="98"/>
      <c r="L262" s="239">
        <f t="shared" ref="L262:T262" si="13">SUM(L222:L260)</f>
        <v>6072995</v>
      </c>
      <c r="M262" s="239">
        <f t="shared" si="13"/>
        <v>6332095</v>
      </c>
      <c r="N262" s="175">
        <f t="shared" si="13"/>
        <v>6096620</v>
      </c>
      <c r="O262" s="175">
        <f t="shared" si="13"/>
        <v>5933074</v>
      </c>
      <c r="P262" s="244">
        <f t="shared" si="13"/>
        <v>5824862</v>
      </c>
      <c r="Q262" s="244">
        <f t="shared" si="13"/>
        <v>6472222</v>
      </c>
      <c r="R262" s="244">
        <f t="shared" si="13"/>
        <v>6757214</v>
      </c>
      <c r="S262" s="244">
        <f t="shared" si="13"/>
        <v>6701172</v>
      </c>
      <c r="T262" s="244">
        <f t="shared" si="13"/>
        <v>6907972</v>
      </c>
    </row>
    <row r="263" spans="1:21" s="92" customFormat="1" ht="15" customHeight="1">
      <c r="A263" s="1"/>
      <c r="B263" s="98"/>
      <c r="C263" s="98"/>
      <c r="D263" s="1"/>
      <c r="E263" s="98"/>
      <c r="F263" s="98"/>
      <c r="G263" s="98"/>
      <c r="H263" s="98"/>
      <c r="I263" s="98"/>
      <c r="J263" s="98"/>
      <c r="K263" s="98"/>
      <c r="L263" s="228"/>
      <c r="M263" s="228"/>
      <c r="N263" s="167"/>
      <c r="O263" s="167"/>
      <c r="P263" s="228"/>
      <c r="Q263" s="228"/>
      <c r="R263" s="228"/>
      <c r="S263" s="228"/>
      <c r="T263" s="228"/>
      <c r="U263" s="212"/>
    </row>
    <row r="264" spans="1:21" s="101" customFormat="1" ht="24" customHeight="1">
      <c r="K264" s="101" t="s">
        <v>445</v>
      </c>
      <c r="L264" s="235">
        <f t="shared" ref="L264:T264" si="14">L88+L109+L151+L178+L262+L219</f>
        <v>15219914</v>
      </c>
      <c r="M264" s="235">
        <f t="shared" si="14"/>
        <v>16038880</v>
      </c>
      <c r="N264" s="170">
        <f t="shared" si="14"/>
        <v>16783649</v>
      </c>
      <c r="O264" s="170">
        <f t="shared" si="14"/>
        <v>16437519</v>
      </c>
      <c r="P264" s="235">
        <f t="shared" si="14"/>
        <v>16898632</v>
      </c>
      <c r="Q264" s="235">
        <f t="shared" si="14"/>
        <v>17990279</v>
      </c>
      <c r="R264" s="235">
        <f t="shared" si="14"/>
        <v>18751404</v>
      </c>
      <c r="S264" s="235">
        <f t="shared" si="14"/>
        <v>18997631</v>
      </c>
      <c r="T264" s="235">
        <f t="shared" si="14"/>
        <v>19583135</v>
      </c>
      <c r="U264" s="248"/>
    </row>
    <row r="265" spans="1:21" s="101" customFormat="1" ht="15" customHeight="1">
      <c r="A265" s="103"/>
      <c r="L265" s="235"/>
      <c r="M265" s="235"/>
      <c r="N265" s="170"/>
      <c r="O265" s="170"/>
      <c r="P265" s="235"/>
      <c r="Q265" s="235"/>
      <c r="R265" s="235"/>
      <c r="S265" s="235"/>
      <c r="T265" s="235"/>
      <c r="U265" s="248"/>
    </row>
    <row r="266" spans="1:21" s="101" customFormat="1" ht="24" customHeight="1">
      <c r="A266" s="104"/>
      <c r="K266" s="101" t="s">
        <v>446</v>
      </c>
      <c r="L266" s="235">
        <f t="shared" ref="L266:T266" si="15">L57-L264</f>
        <v>282289</v>
      </c>
      <c r="M266" s="235">
        <f t="shared" si="15"/>
        <v>383443</v>
      </c>
      <c r="N266" s="170">
        <f t="shared" si="15"/>
        <v>-314411</v>
      </c>
      <c r="O266" s="172">
        <f t="shared" si="15"/>
        <v>407336</v>
      </c>
      <c r="P266" s="398">
        <f t="shared" si="15"/>
        <v>34854</v>
      </c>
      <c r="Q266" s="398">
        <f t="shared" si="15"/>
        <v>-685039</v>
      </c>
      <c r="R266" s="398">
        <f t="shared" si="15"/>
        <v>-1140377</v>
      </c>
      <c r="S266" s="398">
        <f t="shared" si="15"/>
        <v>-1092118</v>
      </c>
      <c r="T266" s="398">
        <f t="shared" si="15"/>
        <v>-1380586</v>
      </c>
      <c r="U266" s="248"/>
    </row>
    <row r="267" spans="1:21" s="101" customFormat="1" ht="15" customHeight="1">
      <c r="A267" s="104"/>
      <c r="L267" s="235"/>
      <c r="M267" s="235"/>
      <c r="N267" s="170"/>
      <c r="O267" s="172"/>
      <c r="P267" s="398"/>
      <c r="Q267" s="398"/>
      <c r="R267" s="398"/>
      <c r="S267" s="398"/>
      <c r="T267" s="398"/>
      <c r="U267" s="248"/>
    </row>
    <row r="268" spans="1:21" s="105" customFormat="1" ht="24" customHeight="1">
      <c r="K268" s="105" t="s">
        <v>448</v>
      </c>
      <c r="L268" s="254">
        <v>6496373</v>
      </c>
      <c r="M268" s="254">
        <v>6879823</v>
      </c>
      <c r="N268" s="180">
        <v>5468778</v>
      </c>
      <c r="O268" s="174">
        <f>M268+O266</f>
        <v>7287159</v>
      </c>
      <c r="P268" s="387">
        <f>O268+P266</f>
        <v>7322013</v>
      </c>
      <c r="Q268" s="387">
        <f>P268+Q266</f>
        <v>6636974</v>
      </c>
      <c r="R268" s="387">
        <f>Q268+R266</f>
        <v>5496597</v>
      </c>
      <c r="S268" s="387">
        <f>R268+S266</f>
        <v>4404479</v>
      </c>
      <c r="T268" s="387">
        <f>S268+T266</f>
        <v>3023893</v>
      </c>
      <c r="U268" s="251"/>
    </row>
    <row r="269" spans="1:21" s="106" customFormat="1" ht="24" customHeight="1">
      <c r="L269" s="255">
        <f t="shared" ref="L269:T269" si="16">L268/L264</f>
        <v>0.4268337521486652</v>
      </c>
      <c r="M269" s="255">
        <f t="shared" si="16"/>
        <v>0.42894659726863721</v>
      </c>
      <c r="N269" s="181">
        <f t="shared" si="16"/>
        <v>0.32583963117913156</v>
      </c>
      <c r="O269" s="397">
        <f t="shared" si="16"/>
        <v>0.44332474992120163</v>
      </c>
      <c r="P269" s="399">
        <f t="shared" si="16"/>
        <v>0.43329028053868501</v>
      </c>
      <c r="Q269" s="399">
        <f t="shared" si="16"/>
        <v>0.36892001508147815</v>
      </c>
      <c r="R269" s="399">
        <f t="shared" si="16"/>
        <v>0.29312989043380433</v>
      </c>
      <c r="S269" s="399">
        <f t="shared" si="16"/>
        <v>0.2318435914456913</v>
      </c>
      <c r="T269" s="399">
        <f t="shared" si="16"/>
        <v>0.15441312129033477</v>
      </c>
      <c r="U269" s="256"/>
    </row>
    <row r="270" spans="1:21" s="106" customFormat="1" ht="15" customHeight="1">
      <c r="A270" s="92"/>
      <c r="B270" s="92"/>
      <c r="C270" s="92"/>
      <c r="D270" s="92"/>
      <c r="E270" s="92"/>
      <c r="F270" s="92"/>
      <c r="G270" s="92"/>
      <c r="H270" s="92"/>
      <c r="I270" s="92"/>
      <c r="J270" s="92"/>
      <c r="K270" s="105"/>
      <c r="L270" s="257"/>
      <c r="M270" s="257"/>
      <c r="N270" s="182"/>
      <c r="O270" s="182"/>
      <c r="P270" s="258"/>
      <c r="Q270" s="258"/>
      <c r="R270" s="258"/>
      <c r="S270" s="258"/>
      <c r="T270" s="258"/>
      <c r="U270" s="256"/>
    </row>
    <row r="271" spans="1:21" s="89" customFormat="1" ht="24" customHeight="1">
      <c r="A271" s="164" t="s">
        <v>455</v>
      </c>
      <c r="B271" s="101"/>
      <c r="C271" s="101"/>
      <c r="D271" s="101"/>
      <c r="E271" s="101"/>
      <c r="F271" s="101"/>
      <c r="G271" s="101"/>
      <c r="H271" s="101"/>
      <c r="I271" s="101"/>
      <c r="J271" s="101"/>
      <c r="K271" s="101"/>
      <c r="L271" s="261"/>
      <c r="M271" s="261"/>
      <c r="N271" s="183"/>
      <c r="O271" s="183"/>
      <c r="P271" s="262"/>
      <c r="Q271" s="262"/>
      <c r="R271" s="262"/>
      <c r="S271" s="262"/>
      <c r="T271" s="262"/>
      <c r="U271" s="260"/>
    </row>
    <row r="272" spans="1:21" s="89" customFormat="1" ht="15" customHeight="1">
      <c r="A272" s="101"/>
      <c r="B272" s="101"/>
      <c r="C272" s="101"/>
      <c r="D272" s="101"/>
      <c r="E272" s="101"/>
      <c r="F272" s="101"/>
      <c r="G272" s="101"/>
      <c r="H272" s="101"/>
      <c r="I272" s="101"/>
      <c r="J272" s="101"/>
      <c r="K272" s="101"/>
      <c r="L272" s="261"/>
      <c r="M272" s="261"/>
      <c r="N272" s="183"/>
      <c r="O272" s="183"/>
      <c r="P272" s="262"/>
      <c r="Q272" s="262"/>
      <c r="R272" s="262"/>
      <c r="S272" s="262"/>
      <c r="T272" s="262"/>
      <c r="U272" s="260"/>
    </row>
    <row r="273" spans="1:21" s="89" customFormat="1" ht="24" customHeight="1">
      <c r="A273" s="92" t="s">
        <v>928</v>
      </c>
      <c r="B273" s="92"/>
      <c r="C273" s="92"/>
      <c r="D273" s="92" t="s">
        <v>929</v>
      </c>
      <c r="E273" s="92"/>
      <c r="F273" s="92"/>
      <c r="G273" s="92"/>
      <c r="H273" s="92"/>
      <c r="I273" s="92"/>
      <c r="J273" s="92"/>
      <c r="K273" s="92"/>
      <c r="L273" s="232">
        <v>9366</v>
      </c>
      <c r="M273" s="232">
        <v>13381</v>
      </c>
      <c r="N273" s="168">
        <v>13381</v>
      </c>
      <c r="O273" s="168">
        <v>13382</v>
      </c>
      <c r="P273" s="349">
        <v>16034</v>
      </c>
      <c r="Q273" s="349">
        <v>20012</v>
      </c>
      <c r="R273" s="349">
        <v>24432</v>
      </c>
      <c r="S273" s="349">
        <v>28852</v>
      </c>
      <c r="T273" s="349">
        <v>33272</v>
      </c>
      <c r="U273" s="260"/>
    </row>
    <row r="274" spans="1:21" s="89" customFormat="1" ht="15" customHeight="1">
      <c r="A274" s="92"/>
      <c r="B274" s="92"/>
      <c r="C274" s="92"/>
      <c r="D274" s="92"/>
      <c r="E274" s="92"/>
      <c r="F274" s="92"/>
      <c r="G274" s="92"/>
      <c r="H274" s="92"/>
      <c r="I274" s="92"/>
      <c r="J274" s="92"/>
      <c r="K274" s="92"/>
      <c r="L274" s="228"/>
      <c r="M274" s="228"/>
      <c r="N274" s="165"/>
      <c r="O274" s="165"/>
      <c r="P274" s="209"/>
      <c r="Q274" s="209"/>
      <c r="R274" s="209"/>
      <c r="S274" s="209"/>
      <c r="T274" s="209"/>
      <c r="U274" s="260"/>
    </row>
    <row r="275" spans="1:21" s="101" customFormat="1" ht="24" customHeight="1">
      <c r="K275" s="101" t="s">
        <v>442</v>
      </c>
      <c r="L275" s="235">
        <f t="shared" ref="L275:T275" si="17">SUM(L273:L274)</f>
        <v>9366</v>
      </c>
      <c r="M275" s="235">
        <f t="shared" si="17"/>
        <v>13381</v>
      </c>
      <c r="N275" s="170">
        <f t="shared" si="17"/>
        <v>13381</v>
      </c>
      <c r="O275" s="170">
        <f t="shared" si="17"/>
        <v>13382</v>
      </c>
      <c r="P275" s="235">
        <f t="shared" si="17"/>
        <v>16034</v>
      </c>
      <c r="Q275" s="235">
        <f t="shared" si="17"/>
        <v>20012</v>
      </c>
      <c r="R275" s="235">
        <f t="shared" si="17"/>
        <v>24432</v>
      </c>
      <c r="S275" s="235">
        <f t="shared" si="17"/>
        <v>28852</v>
      </c>
      <c r="T275" s="235">
        <f t="shared" si="17"/>
        <v>33272</v>
      </c>
      <c r="U275" s="248"/>
    </row>
    <row r="276" spans="1:21" s="89" customFormat="1" ht="15" customHeight="1">
      <c r="A276" s="101"/>
      <c r="B276" s="101"/>
      <c r="C276" s="101"/>
      <c r="D276" s="101"/>
      <c r="E276" s="101"/>
      <c r="F276" s="101"/>
      <c r="G276" s="101"/>
      <c r="H276" s="101"/>
      <c r="I276" s="101"/>
      <c r="J276" s="101"/>
      <c r="K276" s="101"/>
      <c r="L276" s="239"/>
      <c r="M276" s="239"/>
      <c r="N276" s="184"/>
      <c r="O276" s="184"/>
      <c r="P276" s="263"/>
      <c r="Q276" s="263"/>
      <c r="R276" s="263"/>
      <c r="S276" s="263"/>
      <c r="T276" s="263"/>
      <c r="U276" s="260"/>
    </row>
    <row r="277" spans="1:21" s="89" customFormat="1" ht="24" customHeight="1">
      <c r="A277" s="1" t="s">
        <v>1121</v>
      </c>
      <c r="B277" s="108"/>
      <c r="C277" s="108"/>
      <c r="D277" s="1" t="s">
        <v>10</v>
      </c>
      <c r="E277" s="108"/>
      <c r="F277" s="108"/>
      <c r="G277" s="108"/>
      <c r="H277" s="108"/>
      <c r="I277" s="108"/>
      <c r="J277" s="108"/>
      <c r="K277" s="108"/>
      <c r="L277" s="247">
        <v>2138</v>
      </c>
      <c r="M277" s="247">
        <v>2835</v>
      </c>
      <c r="N277" s="177">
        <v>2977</v>
      </c>
      <c r="O277" s="177">
        <v>3275</v>
      </c>
      <c r="P277" s="208">
        <v>3126</v>
      </c>
      <c r="Q277" s="208">
        <v>3282</v>
      </c>
      <c r="R277" s="208">
        <v>3446</v>
      </c>
      <c r="S277" s="208">
        <v>3618</v>
      </c>
      <c r="T277" s="208">
        <v>3799</v>
      </c>
      <c r="U277" s="260"/>
    </row>
    <row r="278" spans="1:21" s="89" customFormat="1" ht="24" customHeight="1">
      <c r="A278" s="1" t="s">
        <v>237</v>
      </c>
      <c r="B278" s="98"/>
      <c r="C278" s="98"/>
      <c r="D278" s="1" t="s">
        <v>897</v>
      </c>
      <c r="E278" s="98"/>
      <c r="F278" s="98"/>
      <c r="G278" s="98"/>
      <c r="H278" s="98"/>
      <c r="I278" s="98"/>
      <c r="J278" s="98"/>
      <c r="K278" s="98"/>
      <c r="L278" s="264">
        <v>15414</v>
      </c>
      <c r="M278" s="264">
        <v>6618</v>
      </c>
      <c r="N278" s="185">
        <v>28000</v>
      </c>
      <c r="O278" s="185">
        <v>14914</v>
      </c>
      <c r="P278" s="265">
        <v>34200</v>
      </c>
      <c r="Q278" s="265">
        <v>37200</v>
      </c>
      <c r="R278" s="265">
        <v>12200</v>
      </c>
      <c r="S278" s="265">
        <v>13640</v>
      </c>
      <c r="T278" s="265">
        <v>13640</v>
      </c>
      <c r="U278" s="260"/>
    </row>
    <row r="279" spans="1:21" s="89" customFormat="1" ht="15" customHeight="1">
      <c r="A279" s="1"/>
      <c r="B279" s="98"/>
      <c r="C279" s="98"/>
      <c r="D279" s="1"/>
      <c r="E279" s="98"/>
      <c r="F279" s="98"/>
      <c r="G279" s="98"/>
      <c r="H279" s="98"/>
      <c r="I279" s="98"/>
      <c r="J279" s="98"/>
      <c r="K279" s="98"/>
      <c r="L279" s="247"/>
      <c r="M279" s="247"/>
      <c r="N279" s="177"/>
      <c r="O279" s="177"/>
      <c r="P279" s="208"/>
      <c r="Q279" s="208"/>
      <c r="R279" s="208"/>
      <c r="S279" s="208"/>
      <c r="T279" s="208"/>
      <c r="U279" s="260"/>
    </row>
    <row r="280" spans="1:21" s="101" customFormat="1" ht="24" customHeight="1">
      <c r="A280" s="1"/>
      <c r="B280" s="98"/>
      <c r="C280" s="98"/>
      <c r="D280" s="1"/>
      <c r="E280" s="98"/>
      <c r="F280" s="98"/>
      <c r="G280" s="98"/>
      <c r="H280" s="98"/>
      <c r="I280" s="98"/>
      <c r="J280" s="98"/>
      <c r="K280" s="101" t="s">
        <v>445</v>
      </c>
      <c r="L280" s="235">
        <f t="shared" ref="L280" si="18">SUM(L277:L279)</f>
        <v>17552</v>
      </c>
      <c r="M280" s="235">
        <f t="shared" ref="M280:S280" si="19">SUM(M277:M279)</f>
        <v>9453</v>
      </c>
      <c r="N280" s="170">
        <f t="shared" si="19"/>
        <v>30977</v>
      </c>
      <c r="O280" s="170">
        <f t="shared" si="19"/>
        <v>18189</v>
      </c>
      <c r="P280" s="235">
        <f t="shared" si="19"/>
        <v>37326</v>
      </c>
      <c r="Q280" s="235">
        <f t="shared" si="19"/>
        <v>40482</v>
      </c>
      <c r="R280" s="235">
        <f t="shared" si="19"/>
        <v>15646</v>
      </c>
      <c r="S280" s="235">
        <f t="shared" si="19"/>
        <v>17258</v>
      </c>
      <c r="T280" s="235">
        <f>SUM(T277:T279)</f>
        <v>17439</v>
      </c>
      <c r="U280" s="248"/>
    </row>
    <row r="281" spans="1:21" s="101" customFormat="1" ht="15" customHeight="1">
      <c r="L281" s="235"/>
      <c r="M281" s="235"/>
      <c r="N281" s="170"/>
      <c r="O281" s="170"/>
      <c r="P281" s="235"/>
      <c r="Q281" s="235"/>
      <c r="R281" s="235"/>
      <c r="S281" s="235"/>
      <c r="T281" s="235"/>
      <c r="U281" s="248"/>
    </row>
    <row r="282" spans="1:21" s="101" customFormat="1" ht="24" customHeight="1">
      <c r="K282" s="101" t="s">
        <v>446</v>
      </c>
      <c r="L282" s="235">
        <f t="shared" ref="L282" si="20">L275-L280</f>
        <v>-8186</v>
      </c>
      <c r="M282" s="235">
        <f t="shared" ref="M282:T282" si="21">M275-M280</f>
        <v>3928</v>
      </c>
      <c r="N282" s="170">
        <f t="shared" si="21"/>
        <v>-17596</v>
      </c>
      <c r="O282" s="170">
        <f t="shared" si="21"/>
        <v>-4807</v>
      </c>
      <c r="P282" s="235">
        <f t="shared" si="21"/>
        <v>-21292</v>
      </c>
      <c r="Q282" s="235">
        <f t="shared" si="21"/>
        <v>-20470</v>
      </c>
      <c r="R282" s="235">
        <f t="shared" si="21"/>
        <v>8786</v>
      </c>
      <c r="S282" s="235">
        <f t="shared" si="21"/>
        <v>11594</v>
      </c>
      <c r="T282" s="235">
        <f t="shared" si="21"/>
        <v>15833</v>
      </c>
      <c r="U282" s="248"/>
    </row>
    <row r="283" spans="1:21" s="101" customFormat="1" ht="15" customHeight="1">
      <c r="L283" s="235"/>
      <c r="M283" s="235"/>
      <c r="N283" s="170"/>
      <c r="O283" s="170"/>
      <c r="P283" s="235"/>
      <c r="Q283" s="235"/>
      <c r="R283" s="235"/>
      <c r="S283" s="235"/>
      <c r="T283" s="235"/>
      <c r="U283" s="248"/>
    </row>
    <row r="284" spans="1:21" s="101" customFormat="1" ht="24" customHeight="1">
      <c r="K284" s="163" t="s">
        <v>448</v>
      </c>
      <c r="L284" s="254">
        <v>6556</v>
      </c>
      <c r="M284" s="254">
        <v>10485</v>
      </c>
      <c r="N284" s="180">
        <v>9954</v>
      </c>
      <c r="O284" s="180">
        <f>M284+O282</f>
        <v>5678</v>
      </c>
      <c r="P284" s="254">
        <f>O284+P282</f>
        <v>-15614</v>
      </c>
      <c r="Q284" s="254">
        <f>P284+Q282</f>
        <v>-36084</v>
      </c>
      <c r="R284" s="254">
        <f>Q284+R282</f>
        <v>-27298</v>
      </c>
      <c r="S284" s="254">
        <f>R284+S282</f>
        <v>-15704</v>
      </c>
      <c r="T284" s="254">
        <f>S284+T282</f>
        <v>129</v>
      </c>
      <c r="U284" s="248"/>
    </row>
    <row r="285" spans="1:21" s="106" customFormat="1" ht="24" customHeight="1">
      <c r="L285" s="255">
        <f t="shared" ref="L285" si="22">L284/L280</f>
        <v>0.37351868732907928</v>
      </c>
      <c r="M285" s="255">
        <f t="shared" ref="M285:T285" si="23">M284/M280</f>
        <v>1.1091716915264995</v>
      </c>
      <c r="N285" s="181">
        <f t="shared" si="23"/>
        <v>0.3213351841688995</v>
      </c>
      <c r="O285" s="181">
        <f t="shared" si="23"/>
        <v>0.31216669415580844</v>
      </c>
      <c r="P285" s="255">
        <f t="shared" si="23"/>
        <v>-0.41831431173980604</v>
      </c>
      <c r="Q285" s="255">
        <f t="shared" si="23"/>
        <v>-0.89135912257299543</v>
      </c>
      <c r="R285" s="255">
        <f t="shared" si="23"/>
        <v>-1.744727086795347</v>
      </c>
      <c r="S285" s="255">
        <f t="shared" si="23"/>
        <v>-0.90995480356935909</v>
      </c>
      <c r="T285" s="255">
        <f t="shared" si="23"/>
        <v>7.3972131429554449E-3</v>
      </c>
      <c r="U285" s="256"/>
    </row>
    <row r="286" spans="1:21" ht="15" customHeight="1">
      <c r="A286" s="92"/>
      <c r="B286" s="92"/>
      <c r="C286" s="92"/>
      <c r="D286" s="92"/>
      <c r="E286" s="92"/>
      <c r="F286" s="92"/>
      <c r="G286" s="92"/>
      <c r="H286" s="92"/>
      <c r="I286" s="92"/>
      <c r="J286" s="92"/>
      <c r="K286" s="92"/>
      <c r="L286" s="266"/>
      <c r="M286" s="267"/>
      <c r="N286" s="186"/>
      <c r="O286" s="186"/>
      <c r="P286" s="268"/>
      <c r="Q286" s="268"/>
      <c r="R286" s="268"/>
      <c r="S286" s="268"/>
      <c r="T286" s="268"/>
    </row>
    <row r="287" spans="1:21" ht="24" customHeight="1">
      <c r="A287" s="164" t="s">
        <v>456</v>
      </c>
      <c r="B287" s="92"/>
      <c r="C287" s="92"/>
      <c r="D287" s="92"/>
      <c r="E287" s="92"/>
      <c r="F287" s="92"/>
      <c r="G287" s="92"/>
      <c r="H287" s="92"/>
      <c r="I287" s="92"/>
      <c r="J287" s="92"/>
      <c r="K287" s="92"/>
      <c r="L287" s="267"/>
      <c r="M287" s="267"/>
      <c r="N287" s="186"/>
      <c r="O287" s="186"/>
      <c r="P287" s="268"/>
      <c r="Q287" s="268"/>
      <c r="R287" s="268"/>
      <c r="S287" s="268"/>
      <c r="T287" s="268"/>
    </row>
    <row r="288" spans="1:21" ht="15" customHeight="1">
      <c r="A288" s="92"/>
      <c r="B288" s="92"/>
      <c r="C288" s="92"/>
      <c r="D288" s="92"/>
      <c r="E288" s="92"/>
      <c r="F288" s="92"/>
      <c r="G288" s="92"/>
      <c r="H288" s="92"/>
      <c r="I288" s="92"/>
      <c r="J288" s="92"/>
      <c r="K288" s="92"/>
      <c r="L288" s="267"/>
      <c r="M288" s="267"/>
      <c r="N288" s="186"/>
      <c r="O288" s="186"/>
      <c r="P288" s="268"/>
      <c r="Q288" s="268"/>
      <c r="R288" s="268"/>
      <c r="S288" s="268"/>
      <c r="T288" s="268"/>
    </row>
    <row r="289" spans="1:21" ht="24" customHeight="1">
      <c r="A289" s="92" t="s">
        <v>926</v>
      </c>
      <c r="B289" s="92"/>
      <c r="C289" s="92"/>
      <c r="D289" s="92" t="s">
        <v>927</v>
      </c>
      <c r="E289" s="92"/>
      <c r="F289" s="92"/>
      <c r="G289" s="92"/>
      <c r="H289" s="92"/>
      <c r="I289" s="92"/>
      <c r="J289" s="92"/>
      <c r="K289" s="92"/>
      <c r="L289" s="232">
        <v>13480</v>
      </c>
      <c r="M289" s="232">
        <v>15639</v>
      </c>
      <c r="N289" s="185">
        <v>18140</v>
      </c>
      <c r="O289" s="185">
        <v>18140</v>
      </c>
      <c r="P289" s="349">
        <v>20363</v>
      </c>
      <c r="Q289" s="349">
        <v>22586</v>
      </c>
      <c r="R289" s="349">
        <v>24926</v>
      </c>
      <c r="S289" s="349">
        <v>27266</v>
      </c>
      <c r="T289" s="349">
        <v>29606</v>
      </c>
    </row>
    <row r="290" spans="1:21" ht="15" customHeight="1">
      <c r="A290" s="92"/>
      <c r="B290" s="92"/>
      <c r="C290" s="92"/>
      <c r="D290" s="92"/>
      <c r="E290" s="92"/>
      <c r="F290" s="92"/>
      <c r="G290" s="92"/>
      <c r="H290" s="92"/>
      <c r="I290" s="92"/>
      <c r="J290" s="92"/>
      <c r="K290" s="92"/>
      <c r="L290" s="228"/>
      <c r="M290" s="228"/>
      <c r="N290" s="165"/>
      <c r="O290" s="165"/>
      <c r="P290" s="209"/>
      <c r="Q290" s="209"/>
      <c r="R290" s="209"/>
      <c r="S290" s="209"/>
      <c r="T290" s="209"/>
    </row>
    <row r="291" spans="1:21" s="92" customFormat="1" ht="24" customHeight="1">
      <c r="K291" s="101" t="s">
        <v>442</v>
      </c>
      <c r="L291" s="235">
        <f t="shared" ref="L291" si="24">SUM(L289:L290)</f>
        <v>13480</v>
      </c>
      <c r="M291" s="235">
        <f t="shared" ref="M291:T291" si="25">SUM(M289:M290)</f>
        <v>15639</v>
      </c>
      <c r="N291" s="170">
        <f t="shared" si="25"/>
        <v>18140</v>
      </c>
      <c r="O291" s="170">
        <f t="shared" si="25"/>
        <v>18140</v>
      </c>
      <c r="P291" s="235">
        <f t="shared" si="25"/>
        <v>20363</v>
      </c>
      <c r="Q291" s="235">
        <f t="shared" si="25"/>
        <v>22586</v>
      </c>
      <c r="R291" s="235">
        <f t="shared" si="25"/>
        <v>24926</v>
      </c>
      <c r="S291" s="235">
        <f t="shared" si="25"/>
        <v>27266</v>
      </c>
      <c r="T291" s="235">
        <f t="shared" si="25"/>
        <v>29606</v>
      </c>
      <c r="U291" s="212"/>
    </row>
    <row r="292" spans="1:21" ht="15" customHeight="1">
      <c r="A292" s="92"/>
      <c r="B292" s="92"/>
      <c r="C292" s="92"/>
      <c r="D292" s="92"/>
      <c r="E292" s="92"/>
      <c r="F292" s="92"/>
      <c r="G292" s="92"/>
      <c r="H292" s="92"/>
      <c r="I292" s="92"/>
      <c r="J292" s="92"/>
      <c r="K292" s="101"/>
      <c r="L292" s="235"/>
      <c r="M292" s="235"/>
      <c r="N292" s="184"/>
      <c r="O292" s="184"/>
      <c r="P292" s="263"/>
      <c r="Q292" s="263"/>
      <c r="R292" s="263"/>
      <c r="S292" s="263"/>
      <c r="T292" s="263"/>
    </row>
    <row r="293" spans="1:21" ht="24" customHeight="1">
      <c r="A293" s="1" t="s">
        <v>846</v>
      </c>
      <c r="B293" s="108"/>
      <c r="C293" s="108"/>
      <c r="D293" s="99" t="s">
        <v>847</v>
      </c>
      <c r="E293" s="108"/>
      <c r="F293" s="108"/>
      <c r="G293" s="108"/>
      <c r="H293" s="108"/>
      <c r="I293" s="108"/>
      <c r="J293" s="108"/>
      <c r="K293" s="108"/>
      <c r="L293" s="247">
        <v>5095</v>
      </c>
      <c r="M293" s="247">
        <v>1525</v>
      </c>
      <c r="N293" s="177">
        <v>5000</v>
      </c>
      <c r="O293" s="177">
        <v>5000</v>
      </c>
      <c r="P293" s="208">
        <v>5000</v>
      </c>
      <c r="Q293" s="208">
        <v>5000</v>
      </c>
      <c r="R293" s="208">
        <v>5000</v>
      </c>
      <c r="S293" s="208">
        <v>5000</v>
      </c>
      <c r="T293" s="208">
        <v>5000</v>
      </c>
    </row>
    <row r="294" spans="1:21" ht="24" customHeight="1">
      <c r="A294" s="1" t="s">
        <v>1122</v>
      </c>
      <c r="B294" s="108"/>
      <c r="C294" s="108"/>
      <c r="D294" s="1" t="s">
        <v>10</v>
      </c>
      <c r="E294" s="108"/>
      <c r="F294" s="108"/>
      <c r="G294" s="108"/>
      <c r="H294" s="108"/>
      <c r="I294" s="108"/>
      <c r="J294" s="108"/>
      <c r="K294" s="108"/>
      <c r="L294" s="247">
        <v>2138</v>
      </c>
      <c r="M294" s="247">
        <v>2835</v>
      </c>
      <c r="N294" s="177">
        <v>2977</v>
      </c>
      <c r="O294" s="177">
        <v>3181</v>
      </c>
      <c r="P294" s="208">
        <v>3126</v>
      </c>
      <c r="Q294" s="208">
        <v>3282</v>
      </c>
      <c r="R294" s="208">
        <v>3446</v>
      </c>
      <c r="S294" s="208">
        <v>3618</v>
      </c>
      <c r="T294" s="208">
        <v>3799</v>
      </c>
    </row>
    <row r="295" spans="1:21" ht="24" customHeight="1">
      <c r="A295" s="1" t="s">
        <v>236</v>
      </c>
      <c r="B295" s="98"/>
      <c r="C295" s="98"/>
      <c r="D295" s="1" t="s">
        <v>897</v>
      </c>
      <c r="E295" s="98"/>
      <c r="F295" s="98"/>
      <c r="G295" s="98"/>
      <c r="H295" s="98"/>
      <c r="I295" s="98"/>
      <c r="J295" s="98"/>
      <c r="K295" s="98"/>
      <c r="L295" s="264">
        <v>11724</v>
      </c>
      <c r="M295" s="264">
        <v>12653</v>
      </c>
      <c r="N295" s="185">
        <v>6000</v>
      </c>
      <c r="O295" s="185">
        <v>6000</v>
      </c>
      <c r="P295" s="265">
        <v>12200</v>
      </c>
      <c r="Q295" s="265">
        <v>12200</v>
      </c>
      <c r="R295" s="265">
        <v>12200</v>
      </c>
      <c r="S295" s="265">
        <v>13640</v>
      </c>
      <c r="T295" s="265">
        <v>13640</v>
      </c>
    </row>
    <row r="296" spans="1:21" ht="15" customHeight="1">
      <c r="A296" s="1"/>
      <c r="B296" s="98"/>
      <c r="C296" s="98"/>
      <c r="D296" s="1"/>
      <c r="E296" s="98"/>
      <c r="F296" s="98"/>
      <c r="G296" s="98"/>
      <c r="H296" s="98"/>
      <c r="I296" s="98"/>
      <c r="J296" s="98"/>
      <c r="K296" s="98"/>
      <c r="L296" s="247"/>
      <c r="M296" s="247"/>
      <c r="N296" s="177"/>
      <c r="O296" s="177"/>
      <c r="P296" s="208"/>
      <c r="Q296" s="208"/>
      <c r="R296" s="208"/>
      <c r="S296" s="208"/>
      <c r="T296" s="208"/>
    </row>
    <row r="297" spans="1:21" s="92" customFormat="1" ht="24" customHeight="1">
      <c r="A297" s="1"/>
      <c r="B297" s="98"/>
      <c r="C297" s="98"/>
      <c r="D297" s="1"/>
      <c r="E297" s="98"/>
      <c r="F297" s="98"/>
      <c r="G297" s="98"/>
      <c r="H297" s="98"/>
      <c r="I297" s="98"/>
      <c r="J297" s="98"/>
      <c r="K297" s="101" t="s">
        <v>445</v>
      </c>
      <c r="L297" s="235">
        <f t="shared" ref="L297" si="26">SUM(L293:L296)</f>
        <v>18957</v>
      </c>
      <c r="M297" s="235">
        <f t="shared" ref="M297:T297" si="27">SUM(M293:M296)</f>
        <v>17013</v>
      </c>
      <c r="N297" s="170">
        <f t="shared" si="27"/>
        <v>13977</v>
      </c>
      <c r="O297" s="170">
        <f t="shared" si="27"/>
        <v>14181</v>
      </c>
      <c r="P297" s="235">
        <f t="shared" si="27"/>
        <v>20326</v>
      </c>
      <c r="Q297" s="235">
        <f t="shared" si="27"/>
        <v>20482</v>
      </c>
      <c r="R297" s="235">
        <f t="shared" si="27"/>
        <v>20646</v>
      </c>
      <c r="S297" s="235">
        <f t="shared" si="27"/>
        <v>22258</v>
      </c>
      <c r="T297" s="235">
        <f t="shared" si="27"/>
        <v>22439</v>
      </c>
      <c r="U297" s="212"/>
    </row>
    <row r="298" spans="1:21" s="92" customFormat="1" ht="15" customHeight="1">
      <c r="L298" s="234"/>
      <c r="M298" s="234"/>
      <c r="N298" s="187"/>
      <c r="O298" s="187"/>
      <c r="P298" s="234"/>
      <c r="Q298" s="234"/>
      <c r="R298" s="234"/>
      <c r="S298" s="234"/>
      <c r="T298" s="234"/>
      <c r="U298" s="212"/>
    </row>
    <row r="299" spans="1:21" s="92" customFormat="1" ht="24" customHeight="1">
      <c r="K299" s="101" t="s">
        <v>446</v>
      </c>
      <c r="L299" s="254">
        <f t="shared" ref="L299" si="28">L291-L297</f>
        <v>-5477</v>
      </c>
      <c r="M299" s="254">
        <f t="shared" ref="M299:T299" si="29">M291-M297</f>
        <v>-1374</v>
      </c>
      <c r="N299" s="180">
        <f t="shared" si="29"/>
        <v>4163</v>
      </c>
      <c r="O299" s="180">
        <f t="shared" si="29"/>
        <v>3959</v>
      </c>
      <c r="P299" s="254">
        <f t="shared" si="29"/>
        <v>37</v>
      </c>
      <c r="Q299" s="254">
        <f t="shared" si="29"/>
        <v>2104</v>
      </c>
      <c r="R299" s="254">
        <f t="shared" si="29"/>
        <v>4280</v>
      </c>
      <c r="S299" s="254">
        <f t="shared" si="29"/>
        <v>5008</v>
      </c>
      <c r="T299" s="254">
        <f t="shared" si="29"/>
        <v>7167</v>
      </c>
      <c r="U299" s="212"/>
    </row>
    <row r="300" spans="1:21" s="92" customFormat="1" ht="15" customHeight="1">
      <c r="L300" s="254"/>
      <c r="M300" s="254"/>
      <c r="N300" s="180"/>
      <c r="O300" s="180"/>
      <c r="P300" s="254"/>
      <c r="Q300" s="254"/>
      <c r="R300" s="254"/>
      <c r="S300" s="254"/>
      <c r="T300" s="254"/>
      <c r="U300" s="212"/>
    </row>
    <row r="301" spans="1:21" s="92" customFormat="1" ht="24" customHeight="1">
      <c r="K301" s="163" t="s">
        <v>448</v>
      </c>
      <c r="L301" s="254">
        <v>-21251</v>
      </c>
      <c r="M301" s="254">
        <v>-22626</v>
      </c>
      <c r="N301" s="180">
        <v>-28236</v>
      </c>
      <c r="O301" s="180">
        <f>M301+O299</f>
        <v>-18667</v>
      </c>
      <c r="P301" s="254">
        <f>O301+P299</f>
        <v>-18630</v>
      </c>
      <c r="Q301" s="254">
        <f>P301+Q299</f>
        <v>-16526</v>
      </c>
      <c r="R301" s="254">
        <f>Q301+R299</f>
        <v>-12246</v>
      </c>
      <c r="S301" s="254">
        <f>R301+S299</f>
        <v>-7238</v>
      </c>
      <c r="T301" s="254">
        <f>S301+T299</f>
        <v>-71</v>
      </c>
      <c r="U301" s="212"/>
    </row>
    <row r="302" spans="1:21" s="109" customFormat="1" ht="24" customHeight="1">
      <c r="L302" s="255">
        <f t="shared" ref="L302" si="30">L301/L297</f>
        <v>-1.121010708445429</v>
      </c>
      <c r="M302" s="255">
        <f t="shared" ref="M302:T302" si="31">M301/M297</f>
        <v>-1.3299241756304003</v>
      </c>
      <c r="N302" s="181">
        <f t="shared" si="31"/>
        <v>-2.0201760034342136</v>
      </c>
      <c r="O302" s="181">
        <f t="shared" si="31"/>
        <v>-1.3163387631337706</v>
      </c>
      <c r="P302" s="255">
        <f t="shared" si="31"/>
        <v>-0.91656007084522284</v>
      </c>
      <c r="Q302" s="255">
        <f t="shared" si="31"/>
        <v>-0.80685479933600235</v>
      </c>
      <c r="R302" s="255">
        <f t="shared" si="31"/>
        <v>-0.59314152862539959</v>
      </c>
      <c r="S302" s="255">
        <f t="shared" si="31"/>
        <v>-0.32518644981579659</v>
      </c>
      <c r="T302" s="255">
        <f t="shared" si="31"/>
        <v>-3.1641338740585586E-3</v>
      </c>
      <c r="U302" s="269"/>
    </row>
    <row r="303" spans="1:21" ht="15" customHeight="1">
      <c r="A303" s="92"/>
      <c r="B303" s="92"/>
      <c r="C303" s="92"/>
      <c r="D303" s="92"/>
      <c r="E303" s="92"/>
      <c r="F303" s="92"/>
      <c r="G303" s="92"/>
      <c r="H303" s="92"/>
      <c r="I303" s="92"/>
      <c r="J303" s="92"/>
      <c r="K303" s="92"/>
      <c r="L303" s="267"/>
      <c r="M303" s="267"/>
      <c r="N303" s="186"/>
      <c r="O303" s="186"/>
      <c r="P303" s="268"/>
      <c r="Q303" s="268"/>
      <c r="R303" s="268"/>
      <c r="S303" s="268"/>
      <c r="T303" s="268"/>
    </row>
    <row r="304" spans="1:21" ht="24" customHeight="1">
      <c r="A304" s="164" t="s">
        <v>745</v>
      </c>
      <c r="B304" s="92"/>
      <c r="C304" s="92"/>
      <c r="D304" s="92"/>
      <c r="E304" s="92"/>
      <c r="F304" s="92"/>
      <c r="G304" s="92"/>
      <c r="H304" s="92"/>
      <c r="I304" s="92"/>
      <c r="J304" s="92"/>
      <c r="K304" s="92"/>
      <c r="L304" s="267"/>
      <c r="M304" s="267"/>
      <c r="N304" s="186"/>
      <c r="O304" s="186"/>
      <c r="P304" s="90"/>
      <c r="Q304" s="90"/>
      <c r="R304" s="90"/>
      <c r="S304" s="90"/>
      <c r="T304" s="90"/>
    </row>
    <row r="305" spans="1:21" ht="15" customHeight="1">
      <c r="A305" s="92"/>
      <c r="B305" s="92"/>
      <c r="C305" s="92"/>
      <c r="D305" s="92"/>
      <c r="E305" s="92"/>
      <c r="F305" s="92"/>
      <c r="G305" s="92"/>
      <c r="H305" s="92"/>
      <c r="I305" s="92"/>
      <c r="J305" s="92"/>
      <c r="K305" s="92"/>
      <c r="L305" s="267"/>
      <c r="M305" s="267"/>
      <c r="N305" s="186"/>
      <c r="O305" s="186"/>
      <c r="P305" s="268"/>
      <c r="Q305" s="268"/>
      <c r="R305" s="268"/>
      <c r="S305" s="268"/>
      <c r="T305" s="268"/>
    </row>
    <row r="306" spans="1:21" ht="24" customHeight="1">
      <c r="A306" s="1" t="s">
        <v>238</v>
      </c>
      <c r="B306" s="92"/>
      <c r="C306" s="92"/>
      <c r="D306" s="332" t="s">
        <v>239</v>
      </c>
      <c r="E306" s="92"/>
      <c r="F306" s="92"/>
      <c r="G306" s="92"/>
      <c r="H306" s="92"/>
      <c r="I306" s="92"/>
      <c r="J306" s="92"/>
      <c r="K306" s="92"/>
      <c r="L306" s="228">
        <v>454449</v>
      </c>
      <c r="M306" s="229">
        <v>482866</v>
      </c>
      <c r="N306" s="165">
        <v>484084</v>
      </c>
      <c r="O306" s="165">
        <v>680037</v>
      </c>
      <c r="P306" s="250">
        <v>793598</v>
      </c>
      <c r="Q306" s="250">
        <v>820959</v>
      </c>
      <c r="R306" s="250">
        <v>837378</v>
      </c>
      <c r="S306" s="250">
        <v>854126</v>
      </c>
      <c r="T306" s="250">
        <v>871208</v>
      </c>
    </row>
    <row r="307" spans="1:21" ht="24" customHeight="1">
      <c r="A307" s="1" t="s">
        <v>240</v>
      </c>
      <c r="B307" s="92"/>
      <c r="C307" s="92"/>
      <c r="D307" s="336" t="s">
        <v>241</v>
      </c>
      <c r="E307" s="92"/>
      <c r="F307" s="92"/>
      <c r="G307" s="92"/>
      <c r="H307" s="92"/>
      <c r="I307" s="92"/>
      <c r="J307" s="92"/>
      <c r="K307" s="92"/>
      <c r="L307" s="228">
        <v>41061</v>
      </c>
      <c r="M307" s="228">
        <v>47605</v>
      </c>
      <c r="N307" s="165">
        <v>41000</v>
      </c>
      <c r="O307" s="165">
        <v>11825</v>
      </c>
      <c r="P307" s="250">
        <v>11000</v>
      </c>
      <c r="Q307" s="250">
        <v>11000</v>
      </c>
      <c r="R307" s="250">
        <v>11000</v>
      </c>
      <c r="S307" s="250">
        <v>11000</v>
      </c>
      <c r="T307" s="250">
        <v>11000</v>
      </c>
    </row>
    <row r="308" spans="1:21" ht="24" customHeight="1">
      <c r="A308" s="365" t="s">
        <v>1345</v>
      </c>
      <c r="B308" s="366"/>
      <c r="C308" s="366"/>
      <c r="D308" s="336" t="s">
        <v>1344</v>
      </c>
      <c r="E308" s="366"/>
      <c r="F308" s="366"/>
      <c r="G308" s="366"/>
      <c r="H308" s="366"/>
      <c r="I308" s="366"/>
      <c r="J308" s="366"/>
      <c r="K308" s="366"/>
      <c r="L308" s="228">
        <v>0</v>
      </c>
      <c r="M308" s="228">
        <v>0</v>
      </c>
      <c r="N308" s="165">
        <v>0</v>
      </c>
      <c r="O308" s="165">
        <v>0</v>
      </c>
      <c r="P308" s="250">
        <v>5000</v>
      </c>
      <c r="Q308" s="250">
        <v>70000</v>
      </c>
      <c r="R308" s="250">
        <v>70000</v>
      </c>
      <c r="S308" s="250">
        <v>70000</v>
      </c>
      <c r="T308" s="250">
        <v>70000</v>
      </c>
    </row>
    <row r="309" spans="1:21" ht="24" customHeight="1">
      <c r="A309" s="1" t="s">
        <v>242</v>
      </c>
      <c r="B309" s="98"/>
      <c r="C309" s="98"/>
      <c r="D309" s="415" t="s">
        <v>6</v>
      </c>
      <c r="E309" s="415"/>
      <c r="F309" s="415"/>
      <c r="G309" s="415"/>
      <c r="H309" s="415"/>
      <c r="I309" s="415"/>
      <c r="J309" s="415"/>
      <c r="K309" s="415"/>
      <c r="L309" s="228">
        <v>8475</v>
      </c>
      <c r="M309" s="228">
        <v>15511</v>
      </c>
      <c r="N309" s="165">
        <v>9820</v>
      </c>
      <c r="O309" s="165">
        <v>10250</v>
      </c>
      <c r="P309" s="209">
        <v>4263</v>
      </c>
      <c r="Q309" s="209">
        <v>1969</v>
      </c>
      <c r="R309" s="209">
        <v>747</v>
      </c>
      <c r="S309" s="209">
        <v>0</v>
      </c>
      <c r="T309" s="209">
        <v>0</v>
      </c>
    </row>
    <row r="310" spans="1:21" ht="24" customHeight="1">
      <c r="A310" s="159" t="s">
        <v>1312</v>
      </c>
      <c r="B310" s="158"/>
      <c r="C310" s="158"/>
      <c r="D310" s="158" t="s">
        <v>61</v>
      </c>
      <c r="E310" s="158"/>
      <c r="F310" s="158"/>
      <c r="G310" s="158"/>
      <c r="H310" s="158"/>
      <c r="I310" s="158"/>
      <c r="J310" s="158"/>
      <c r="K310" s="158"/>
      <c r="L310" s="228">
        <v>0</v>
      </c>
      <c r="M310" s="228">
        <v>100</v>
      </c>
      <c r="N310" s="165">
        <v>0</v>
      </c>
      <c r="O310" s="165">
        <v>26717</v>
      </c>
      <c r="P310" s="209">
        <v>0</v>
      </c>
      <c r="Q310" s="209">
        <v>0</v>
      </c>
      <c r="R310" s="209">
        <v>0</v>
      </c>
      <c r="S310" s="209">
        <v>0</v>
      </c>
      <c r="T310" s="209">
        <v>0</v>
      </c>
    </row>
    <row r="311" spans="1:21" ht="24" customHeight="1">
      <c r="A311" s="1" t="s">
        <v>1043</v>
      </c>
      <c r="B311" s="98"/>
      <c r="C311" s="98"/>
      <c r="D311" s="1" t="s">
        <v>243</v>
      </c>
      <c r="E311" s="92"/>
      <c r="F311" s="92"/>
      <c r="G311" s="92"/>
      <c r="H311" s="92"/>
      <c r="I311" s="92"/>
      <c r="J311" s="92"/>
      <c r="K311" s="92"/>
      <c r="L311" s="232">
        <v>268</v>
      </c>
      <c r="M311" s="232">
        <v>0</v>
      </c>
      <c r="N311" s="168">
        <v>0</v>
      </c>
      <c r="O311" s="168">
        <v>0</v>
      </c>
      <c r="P311" s="233">
        <v>0</v>
      </c>
      <c r="Q311" s="233">
        <v>0</v>
      </c>
      <c r="R311" s="233">
        <v>0</v>
      </c>
      <c r="S311" s="233">
        <v>0</v>
      </c>
      <c r="T311" s="233">
        <v>0</v>
      </c>
    </row>
    <row r="312" spans="1:21" ht="15" customHeight="1">
      <c r="A312" s="92"/>
      <c r="B312" s="92"/>
      <c r="C312" s="92"/>
      <c r="D312" s="92"/>
      <c r="E312" s="92"/>
      <c r="F312" s="92"/>
      <c r="G312" s="92"/>
      <c r="H312" s="92"/>
      <c r="I312" s="92"/>
      <c r="J312" s="92"/>
      <c r="K312" s="92"/>
      <c r="L312" s="234"/>
      <c r="M312" s="234"/>
      <c r="N312" s="169"/>
      <c r="O312" s="169"/>
      <c r="P312" s="227"/>
      <c r="Q312" s="227"/>
      <c r="R312" s="227"/>
      <c r="S312" s="227"/>
      <c r="T312" s="227"/>
    </row>
    <row r="313" spans="1:21" s="92" customFormat="1" ht="24" customHeight="1">
      <c r="K313" s="101" t="s">
        <v>442</v>
      </c>
      <c r="L313" s="235">
        <f t="shared" ref="L313" si="32">SUM(L306:L312)</f>
        <v>504253</v>
      </c>
      <c r="M313" s="235">
        <f t="shared" ref="M313:T313" si="33">SUM(M306:M312)</f>
        <v>546082</v>
      </c>
      <c r="N313" s="170">
        <f t="shared" si="33"/>
        <v>534904</v>
      </c>
      <c r="O313" s="170">
        <f t="shared" si="33"/>
        <v>728829</v>
      </c>
      <c r="P313" s="235">
        <f t="shared" si="33"/>
        <v>813861</v>
      </c>
      <c r="Q313" s="235">
        <f t="shared" si="33"/>
        <v>903928</v>
      </c>
      <c r="R313" s="235">
        <f t="shared" si="33"/>
        <v>919125</v>
      </c>
      <c r="S313" s="235">
        <f t="shared" si="33"/>
        <v>935126</v>
      </c>
      <c r="T313" s="235">
        <f t="shared" si="33"/>
        <v>952208</v>
      </c>
      <c r="U313" s="212"/>
    </row>
    <row r="314" spans="1:21" ht="15" customHeight="1">
      <c r="A314" s="92"/>
      <c r="B314" s="92"/>
      <c r="C314" s="92"/>
      <c r="D314" s="92"/>
      <c r="E314" s="92"/>
      <c r="F314" s="92"/>
      <c r="G314" s="92"/>
      <c r="H314" s="92"/>
      <c r="I314" s="92"/>
      <c r="J314" s="92"/>
      <c r="K314" s="92"/>
      <c r="L314" s="235"/>
      <c r="M314" s="235"/>
      <c r="N314" s="184"/>
      <c r="O314" s="184"/>
      <c r="P314" s="263"/>
      <c r="Q314" s="263"/>
      <c r="R314" s="263"/>
      <c r="S314" s="263"/>
      <c r="T314" s="263"/>
    </row>
    <row r="315" spans="1:21" ht="24" customHeight="1">
      <c r="A315" s="1" t="s">
        <v>820</v>
      </c>
      <c r="B315" s="98"/>
      <c r="C315" s="98"/>
      <c r="D315" s="1" t="s">
        <v>821</v>
      </c>
      <c r="E315" s="98"/>
      <c r="F315" s="98"/>
      <c r="G315" s="100"/>
      <c r="H315" s="100"/>
      <c r="I315" s="100"/>
      <c r="J315" s="100"/>
      <c r="K315" s="100"/>
      <c r="L315" s="247">
        <v>7750</v>
      </c>
      <c r="M315" s="247">
        <v>0</v>
      </c>
      <c r="N315" s="177">
        <v>0</v>
      </c>
      <c r="O315" s="177">
        <v>0</v>
      </c>
      <c r="P315" s="208">
        <v>0</v>
      </c>
      <c r="Q315" s="208">
        <v>0</v>
      </c>
      <c r="R315" s="208">
        <v>0</v>
      </c>
      <c r="S315" s="208">
        <v>0</v>
      </c>
      <c r="T315" s="208">
        <v>0</v>
      </c>
    </row>
    <row r="316" spans="1:21" ht="24" customHeight="1">
      <c r="A316" s="1" t="s">
        <v>954</v>
      </c>
      <c r="B316" s="98"/>
      <c r="C316" s="98"/>
      <c r="D316" s="1" t="s">
        <v>955</v>
      </c>
      <c r="E316" s="98"/>
      <c r="F316" s="98"/>
      <c r="G316" s="100"/>
      <c r="H316" s="100"/>
      <c r="I316" s="100"/>
      <c r="J316" s="100"/>
      <c r="K316" s="100"/>
      <c r="L316" s="247">
        <v>90370</v>
      </c>
      <c r="M316" s="247">
        <v>95684</v>
      </c>
      <c r="N316" s="165">
        <v>0</v>
      </c>
      <c r="O316" s="165">
        <v>0</v>
      </c>
      <c r="P316" s="209">
        <v>0</v>
      </c>
      <c r="Q316" s="209">
        <v>0</v>
      </c>
      <c r="R316" s="209">
        <v>0</v>
      </c>
      <c r="S316" s="209">
        <v>0</v>
      </c>
      <c r="T316" s="209">
        <v>0</v>
      </c>
    </row>
    <row r="317" spans="1:21" ht="24" customHeight="1">
      <c r="A317" s="1" t="s">
        <v>244</v>
      </c>
      <c r="B317" s="98"/>
      <c r="C317" s="98"/>
      <c r="D317" s="1" t="s">
        <v>245</v>
      </c>
      <c r="E317" s="98"/>
      <c r="F317" s="98"/>
      <c r="G317" s="98"/>
      <c r="H317" s="98"/>
      <c r="I317" s="98"/>
      <c r="J317" s="98"/>
      <c r="K317" s="98"/>
      <c r="L317" s="228">
        <v>84015</v>
      </c>
      <c r="M317" s="228">
        <v>84453</v>
      </c>
      <c r="N317" s="165">
        <v>97930</v>
      </c>
      <c r="O317" s="165">
        <v>97930</v>
      </c>
      <c r="P317" s="250">
        <v>175000</v>
      </c>
      <c r="Q317" s="250">
        <v>175000</v>
      </c>
      <c r="R317" s="250">
        <v>175000</v>
      </c>
      <c r="S317" s="250">
        <v>175000</v>
      </c>
      <c r="T317" s="250">
        <v>175000</v>
      </c>
    </row>
    <row r="318" spans="1:21" ht="24" customHeight="1">
      <c r="A318" s="1" t="s">
        <v>246</v>
      </c>
      <c r="B318" s="98"/>
      <c r="C318" s="98"/>
      <c r="D318" s="1" t="s">
        <v>247</v>
      </c>
      <c r="E318" s="98"/>
      <c r="F318" s="98"/>
      <c r="G318" s="98"/>
      <c r="H318" s="98"/>
      <c r="I318" s="98"/>
      <c r="J318" s="98"/>
      <c r="K318" s="98"/>
      <c r="L318" s="228">
        <v>9171</v>
      </c>
      <c r="M318" s="228">
        <v>0</v>
      </c>
      <c r="N318" s="165">
        <v>0</v>
      </c>
      <c r="O318" s="165">
        <v>0</v>
      </c>
      <c r="P318" s="250">
        <v>0</v>
      </c>
      <c r="Q318" s="250">
        <v>0</v>
      </c>
      <c r="R318" s="250">
        <v>0</v>
      </c>
      <c r="S318" s="250">
        <v>0</v>
      </c>
      <c r="T318" s="250">
        <v>0</v>
      </c>
    </row>
    <row r="319" spans="1:21" ht="24" customHeight="1">
      <c r="A319" s="1" t="s">
        <v>1291</v>
      </c>
      <c r="B319" s="98"/>
      <c r="C319" s="98"/>
      <c r="D319" s="1" t="s">
        <v>1206</v>
      </c>
      <c r="E319" s="98"/>
      <c r="F319" s="98"/>
      <c r="G319" s="98"/>
      <c r="H319" s="98"/>
      <c r="I319" s="98"/>
      <c r="J319" s="98"/>
      <c r="K319" s="98"/>
      <c r="L319" s="228">
        <v>21653</v>
      </c>
      <c r="M319" s="228">
        <v>0</v>
      </c>
      <c r="N319" s="165">
        <v>0</v>
      </c>
      <c r="O319" s="165">
        <v>0</v>
      </c>
      <c r="P319" s="209">
        <v>0</v>
      </c>
      <c r="Q319" s="209">
        <v>0</v>
      </c>
      <c r="R319" s="209">
        <v>0</v>
      </c>
      <c r="S319" s="209">
        <v>0</v>
      </c>
      <c r="T319" s="209">
        <v>0</v>
      </c>
    </row>
    <row r="320" spans="1:21" ht="24" customHeight="1">
      <c r="A320" s="1" t="s">
        <v>1093</v>
      </c>
      <c r="B320" s="98"/>
      <c r="C320" s="98"/>
      <c r="D320" s="1" t="s">
        <v>1096</v>
      </c>
      <c r="E320" s="98"/>
      <c r="F320" s="98"/>
      <c r="G320" s="98"/>
      <c r="H320" s="98"/>
      <c r="I320" s="98"/>
      <c r="J320" s="98"/>
      <c r="K320" s="98"/>
      <c r="L320" s="228">
        <v>11236</v>
      </c>
      <c r="M320" s="228">
        <v>0</v>
      </c>
      <c r="N320" s="165">
        <v>0</v>
      </c>
      <c r="O320" s="165">
        <v>0</v>
      </c>
      <c r="P320" s="250">
        <v>0</v>
      </c>
      <c r="Q320" s="250">
        <v>0</v>
      </c>
      <c r="R320" s="209">
        <v>0</v>
      </c>
      <c r="S320" s="209">
        <v>0</v>
      </c>
      <c r="T320" s="209">
        <v>0</v>
      </c>
    </row>
    <row r="321" spans="1:21" ht="24" customHeight="1">
      <c r="A321" s="1" t="s">
        <v>919</v>
      </c>
      <c r="B321" s="98"/>
      <c r="C321" s="98"/>
      <c r="D321" s="1" t="s">
        <v>920</v>
      </c>
      <c r="E321" s="98"/>
      <c r="F321" s="98"/>
      <c r="G321" s="98"/>
      <c r="H321" s="98"/>
      <c r="I321" s="98"/>
      <c r="J321" s="98"/>
      <c r="K321" s="98"/>
      <c r="L321" s="228">
        <v>0</v>
      </c>
      <c r="M321" s="228">
        <v>0</v>
      </c>
      <c r="N321" s="165">
        <v>25000</v>
      </c>
      <c r="O321" s="165">
        <v>0</v>
      </c>
      <c r="P321" s="250">
        <v>25000</v>
      </c>
      <c r="Q321" s="250">
        <v>25000</v>
      </c>
      <c r="R321" s="209">
        <v>0</v>
      </c>
      <c r="S321" s="209">
        <v>0</v>
      </c>
      <c r="T321" s="209">
        <v>0</v>
      </c>
    </row>
    <row r="322" spans="1:21" ht="24" customHeight="1">
      <c r="A322" s="1" t="s">
        <v>839</v>
      </c>
      <c r="B322" s="98"/>
      <c r="C322" s="98"/>
      <c r="D322" s="337" t="s">
        <v>902</v>
      </c>
      <c r="E322" s="98"/>
      <c r="F322" s="98"/>
      <c r="G322" s="98"/>
      <c r="H322" s="98"/>
      <c r="I322" s="98"/>
      <c r="J322" s="98"/>
      <c r="K322" s="98"/>
      <c r="L322" s="228">
        <v>300000</v>
      </c>
      <c r="M322" s="228">
        <v>355271</v>
      </c>
      <c r="N322" s="165">
        <v>620000</v>
      </c>
      <c r="O322" s="165">
        <v>543569.30000000005</v>
      </c>
      <c r="P322" s="250">
        <v>781674</v>
      </c>
      <c r="Q322" s="250">
        <v>754000</v>
      </c>
      <c r="R322" s="250">
        <v>754000</v>
      </c>
      <c r="S322" s="250">
        <v>754000</v>
      </c>
      <c r="T322" s="250">
        <v>754000</v>
      </c>
    </row>
    <row r="323" spans="1:21" ht="24" customHeight="1">
      <c r="A323" s="367" t="s">
        <v>1367</v>
      </c>
      <c r="B323" s="100"/>
      <c r="C323" s="100"/>
      <c r="D323" s="337" t="s">
        <v>1335</v>
      </c>
      <c r="E323" s="338"/>
      <c r="F323" s="338"/>
      <c r="G323" s="338"/>
      <c r="H323" s="338"/>
      <c r="I323" s="338"/>
      <c r="J323" s="338"/>
      <c r="K323" s="338"/>
      <c r="L323" s="241">
        <v>0</v>
      </c>
      <c r="M323" s="241">
        <v>0</v>
      </c>
      <c r="N323" s="173">
        <v>0</v>
      </c>
      <c r="O323" s="173">
        <v>0</v>
      </c>
      <c r="P323" s="335">
        <v>62000</v>
      </c>
      <c r="Q323" s="335">
        <v>62000</v>
      </c>
      <c r="R323" s="335">
        <v>62000</v>
      </c>
      <c r="S323" s="335">
        <v>62000</v>
      </c>
      <c r="T323" s="335">
        <v>62000</v>
      </c>
    </row>
    <row r="324" spans="1:21" ht="24" customHeight="1">
      <c r="A324" s="1" t="s">
        <v>249</v>
      </c>
      <c r="B324" s="100"/>
      <c r="C324" s="100"/>
      <c r="D324" s="1" t="s">
        <v>250</v>
      </c>
      <c r="E324" s="100"/>
      <c r="F324" s="100"/>
      <c r="G324" s="100"/>
      <c r="H324" s="100"/>
      <c r="I324" s="100"/>
      <c r="J324" s="100"/>
      <c r="K324" s="100"/>
      <c r="L324" s="232">
        <v>73787</v>
      </c>
      <c r="M324" s="232">
        <v>73787</v>
      </c>
      <c r="N324" s="188">
        <v>73788</v>
      </c>
      <c r="O324" s="188">
        <v>73788</v>
      </c>
      <c r="P324" s="232">
        <v>73788</v>
      </c>
      <c r="Q324" s="232">
        <v>73788</v>
      </c>
      <c r="R324" s="276">
        <v>37045</v>
      </c>
      <c r="S324" s="232">
        <v>0</v>
      </c>
      <c r="T324" s="232">
        <v>0</v>
      </c>
    </row>
    <row r="325" spans="1:21" ht="15" customHeight="1">
      <c r="A325" s="1"/>
      <c r="B325" s="92"/>
      <c r="C325" s="92"/>
      <c r="D325" s="1"/>
      <c r="E325" s="92"/>
      <c r="F325" s="92"/>
      <c r="G325" s="92"/>
      <c r="H325" s="92"/>
      <c r="I325" s="92"/>
      <c r="J325" s="92"/>
      <c r="K325" s="92"/>
      <c r="L325" s="228"/>
      <c r="M325" s="228"/>
      <c r="N325" s="165"/>
      <c r="O325" s="165"/>
      <c r="P325" s="209"/>
      <c r="Q325" s="209"/>
      <c r="R325" s="209"/>
      <c r="S325" s="209"/>
      <c r="T325" s="209"/>
    </row>
    <row r="326" spans="1:21" s="92" customFormat="1" ht="24" customHeight="1">
      <c r="K326" s="101" t="s">
        <v>445</v>
      </c>
      <c r="L326" s="254">
        <f t="shared" ref="L326" si="34">SUM(L315:L325)</f>
        <v>597982</v>
      </c>
      <c r="M326" s="254">
        <f t="shared" ref="M326:T326" si="35">SUM(M315:M325)</f>
        <v>609195</v>
      </c>
      <c r="N326" s="180">
        <f t="shared" si="35"/>
        <v>816718</v>
      </c>
      <c r="O326" s="180">
        <f t="shared" si="35"/>
        <v>715287.3</v>
      </c>
      <c r="P326" s="254">
        <f>SUM(P315:P325)</f>
        <v>1117462</v>
      </c>
      <c r="Q326" s="254">
        <f t="shared" si="35"/>
        <v>1089788</v>
      </c>
      <c r="R326" s="254">
        <f t="shared" si="35"/>
        <v>1028045</v>
      </c>
      <c r="S326" s="254">
        <f t="shared" si="35"/>
        <v>991000</v>
      </c>
      <c r="T326" s="254">
        <f t="shared" si="35"/>
        <v>991000</v>
      </c>
      <c r="U326" s="212"/>
    </row>
    <row r="327" spans="1:21" s="92" customFormat="1" ht="15" customHeight="1">
      <c r="L327" s="254"/>
      <c r="M327" s="254"/>
      <c r="N327" s="180"/>
      <c r="O327" s="180"/>
      <c r="P327" s="254"/>
      <c r="Q327" s="254"/>
      <c r="R327" s="254"/>
      <c r="S327" s="254"/>
      <c r="T327" s="254"/>
      <c r="U327" s="212"/>
    </row>
    <row r="328" spans="1:21" s="92" customFormat="1" ht="24" customHeight="1">
      <c r="K328" s="101" t="s">
        <v>446</v>
      </c>
      <c r="L328" s="254">
        <f t="shared" ref="L328" si="36">L313-L326</f>
        <v>-93729</v>
      </c>
      <c r="M328" s="254">
        <f t="shared" ref="M328:T328" si="37">M313-M326</f>
        <v>-63113</v>
      </c>
      <c r="N328" s="180">
        <f t="shared" si="37"/>
        <v>-281814</v>
      </c>
      <c r="O328" s="180">
        <f t="shared" si="37"/>
        <v>13541.699999999953</v>
      </c>
      <c r="P328" s="254">
        <f t="shared" si="37"/>
        <v>-303601</v>
      </c>
      <c r="Q328" s="254">
        <f t="shared" si="37"/>
        <v>-185860</v>
      </c>
      <c r="R328" s="254">
        <f t="shared" si="37"/>
        <v>-108920</v>
      </c>
      <c r="S328" s="254">
        <f t="shared" si="37"/>
        <v>-55874</v>
      </c>
      <c r="T328" s="254">
        <f t="shared" si="37"/>
        <v>-38792</v>
      </c>
      <c r="U328" s="212"/>
    </row>
    <row r="329" spans="1:21" s="92" customFormat="1" ht="15" customHeight="1">
      <c r="L329" s="254"/>
      <c r="M329" s="254"/>
      <c r="N329" s="180"/>
      <c r="O329" s="180"/>
      <c r="P329" s="254"/>
      <c r="Q329" s="254"/>
      <c r="R329" s="254"/>
      <c r="S329" s="254"/>
      <c r="T329" s="254"/>
      <c r="U329" s="212"/>
    </row>
    <row r="330" spans="1:21" s="92" customFormat="1" ht="24" customHeight="1">
      <c r="K330" s="163" t="s">
        <v>448</v>
      </c>
      <c r="L330" s="254">
        <v>698493</v>
      </c>
      <c r="M330" s="254">
        <v>635382</v>
      </c>
      <c r="N330" s="180">
        <v>428536</v>
      </c>
      <c r="O330" s="180">
        <f>M330+O328</f>
        <v>648923.69999999995</v>
      </c>
      <c r="P330" s="254">
        <f>O330+P328</f>
        <v>345322.69999999995</v>
      </c>
      <c r="Q330" s="254">
        <f>P330+Q328</f>
        <v>159462.69999999995</v>
      </c>
      <c r="R330" s="254">
        <f>Q330+R328</f>
        <v>50542.699999999953</v>
      </c>
      <c r="S330" s="254">
        <f>R330+S328</f>
        <v>-5331.3000000000466</v>
      </c>
      <c r="T330" s="254">
        <f>S330+T328</f>
        <v>-44123.300000000047</v>
      </c>
      <c r="U330" s="212"/>
    </row>
    <row r="331" spans="1:21" s="92" customFormat="1" ht="15" customHeight="1">
      <c r="K331" s="163"/>
      <c r="L331" s="254"/>
      <c r="M331" s="254"/>
      <c r="N331" s="180"/>
      <c r="O331" s="180"/>
      <c r="P331" s="254"/>
      <c r="Q331" s="254"/>
      <c r="R331" s="254"/>
      <c r="S331" s="254"/>
      <c r="T331" s="254"/>
      <c r="U331" s="212"/>
    </row>
    <row r="332" spans="1:21" ht="15" customHeight="1">
      <c r="A332" s="154"/>
      <c r="B332" s="92"/>
      <c r="C332" s="92"/>
      <c r="D332" s="92"/>
      <c r="E332" s="92"/>
      <c r="F332" s="92"/>
      <c r="G332" s="92"/>
      <c r="H332" s="92"/>
      <c r="I332" s="155"/>
      <c r="J332" s="155"/>
      <c r="K332" s="155"/>
      <c r="L332" s="199"/>
      <c r="M332" s="199"/>
      <c r="N332" s="189"/>
      <c r="O332" s="189"/>
      <c r="P332" s="199"/>
      <c r="Q332" s="199"/>
      <c r="R332" s="199"/>
      <c r="S332" s="199"/>
      <c r="T332" s="199"/>
    </row>
    <row r="333" spans="1:21" ht="24" customHeight="1">
      <c r="A333" s="107" t="s">
        <v>457</v>
      </c>
      <c r="B333" s="92"/>
      <c r="C333" s="92"/>
      <c r="D333" s="92"/>
      <c r="E333" s="92"/>
      <c r="F333" s="92"/>
      <c r="G333" s="92"/>
      <c r="H333" s="92"/>
      <c r="I333" s="92"/>
      <c r="J333" s="92"/>
      <c r="K333" s="92"/>
      <c r="L333" s="267"/>
      <c r="M333" s="267"/>
      <c r="N333" s="186"/>
      <c r="O333" s="186"/>
      <c r="P333" s="268"/>
      <c r="Q333" s="268"/>
      <c r="R333" s="268"/>
      <c r="S333" s="268"/>
      <c r="T333" s="268"/>
    </row>
    <row r="334" spans="1:21" ht="15" customHeight="1">
      <c r="A334" s="92"/>
      <c r="B334" s="92"/>
      <c r="C334" s="92"/>
      <c r="D334" s="92"/>
      <c r="E334" s="92"/>
      <c r="F334" s="92"/>
      <c r="G334" s="92"/>
      <c r="H334" s="92"/>
      <c r="I334" s="92"/>
      <c r="J334" s="92"/>
      <c r="K334" s="92"/>
      <c r="L334" s="267"/>
      <c r="M334" s="267"/>
      <c r="N334" s="186"/>
      <c r="O334" s="186"/>
      <c r="P334" s="268"/>
      <c r="Q334" s="268"/>
      <c r="R334" s="268"/>
      <c r="S334" s="268"/>
      <c r="T334" s="268"/>
    </row>
    <row r="335" spans="1:21" ht="24" customHeight="1">
      <c r="A335" s="1" t="s">
        <v>938</v>
      </c>
      <c r="B335" s="98"/>
      <c r="C335" s="98"/>
      <c r="D335" s="1" t="s">
        <v>953</v>
      </c>
      <c r="E335" s="92"/>
      <c r="F335" s="92"/>
      <c r="G335" s="92"/>
      <c r="H335" s="92"/>
      <c r="I335" s="92"/>
      <c r="J335" s="92"/>
      <c r="K335" s="92"/>
      <c r="L335" s="245">
        <v>540</v>
      </c>
      <c r="M335" s="245">
        <v>0</v>
      </c>
      <c r="N335" s="176">
        <v>0</v>
      </c>
      <c r="O335" s="176">
        <v>0</v>
      </c>
      <c r="P335" s="242">
        <v>0</v>
      </c>
      <c r="Q335" s="242">
        <v>0</v>
      </c>
      <c r="R335" s="242">
        <v>0</v>
      </c>
      <c r="S335" s="242">
        <v>0</v>
      </c>
      <c r="T335" s="242">
        <v>0</v>
      </c>
    </row>
    <row r="336" spans="1:21" ht="24" customHeight="1">
      <c r="A336" s="1" t="s">
        <v>1086</v>
      </c>
      <c r="B336" s="98"/>
      <c r="C336" s="98"/>
      <c r="D336" s="1" t="s">
        <v>1087</v>
      </c>
      <c r="E336" s="92"/>
      <c r="F336" s="92"/>
      <c r="G336" s="92"/>
      <c r="H336" s="92"/>
      <c r="I336" s="92"/>
      <c r="J336" s="92"/>
      <c r="K336" s="92"/>
      <c r="L336" s="245">
        <v>-1306</v>
      </c>
      <c r="M336" s="245">
        <v>0</v>
      </c>
      <c r="N336" s="165">
        <v>0</v>
      </c>
      <c r="O336" s="165">
        <v>0</v>
      </c>
      <c r="P336" s="209">
        <v>0</v>
      </c>
      <c r="Q336" s="209">
        <v>0</v>
      </c>
      <c r="R336" s="209">
        <v>0</v>
      </c>
      <c r="S336" s="209">
        <v>0</v>
      </c>
      <c r="T336" s="209">
        <v>0</v>
      </c>
    </row>
    <row r="337" spans="1:20" ht="24" customHeight="1">
      <c r="A337" s="1" t="s">
        <v>589</v>
      </c>
      <c r="B337" s="98"/>
      <c r="C337" s="98"/>
      <c r="D337" s="1" t="s">
        <v>977</v>
      </c>
      <c r="E337" s="92"/>
      <c r="F337" s="92"/>
      <c r="G337" s="92"/>
      <c r="H337" s="92"/>
      <c r="I337" s="92"/>
      <c r="J337" s="92"/>
      <c r="K337" s="92"/>
      <c r="L337" s="245">
        <v>223344</v>
      </c>
      <c r="M337" s="245">
        <v>0</v>
      </c>
      <c r="N337" s="165">
        <v>0</v>
      </c>
      <c r="O337" s="165">
        <v>0</v>
      </c>
      <c r="P337" s="209">
        <v>0</v>
      </c>
      <c r="Q337" s="209">
        <v>0</v>
      </c>
      <c r="R337" s="209">
        <v>0</v>
      </c>
      <c r="S337" s="209">
        <v>0</v>
      </c>
      <c r="T337" s="209">
        <v>0</v>
      </c>
    </row>
    <row r="338" spans="1:20" ht="24" customHeight="1">
      <c r="A338" s="1" t="s">
        <v>1053</v>
      </c>
      <c r="B338" s="92"/>
      <c r="C338" s="92"/>
      <c r="D338" s="419" t="s">
        <v>1052</v>
      </c>
      <c r="E338" s="419"/>
      <c r="F338" s="419"/>
      <c r="G338" s="419"/>
      <c r="H338" s="419"/>
      <c r="I338" s="419"/>
      <c r="J338" s="419"/>
      <c r="K338" s="419"/>
      <c r="L338" s="228">
        <v>-16550</v>
      </c>
      <c r="M338" s="228">
        <v>32878</v>
      </c>
      <c r="N338" s="165">
        <v>0</v>
      </c>
      <c r="O338" s="165">
        <v>0</v>
      </c>
      <c r="P338" s="209">
        <v>0</v>
      </c>
      <c r="Q338" s="209">
        <v>0</v>
      </c>
      <c r="R338" s="209">
        <v>0</v>
      </c>
      <c r="S338" s="209">
        <v>0</v>
      </c>
      <c r="T338" s="209">
        <v>0</v>
      </c>
    </row>
    <row r="339" spans="1:20" ht="24" customHeight="1">
      <c r="A339" s="1" t="s">
        <v>256</v>
      </c>
      <c r="B339" s="98"/>
      <c r="C339" s="98"/>
      <c r="D339" s="1" t="s">
        <v>50</v>
      </c>
      <c r="E339" s="98"/>
      <c r="F339" s="92"/>
      <c r="G339" s="100"/>
      <c r="H339" s="100"/>
      <c r="I339" s="100"/>
      <c r="J339" s="100"/>
      <c r="K339" s="100"/>
      <c r="L339" s="228">
        <v>139758</v>
      </c>
      <c r="M339" s="228">
        <v>1499</v>
      </c>
      <c r="N339" s="173">
        <v>0</v>
      </c>
      <c r="O339" s="167">
        <v>0</v>
      </c>
      <c r="P339" s="242">
        <v>0</v>
      </c>
      <c r="Q339" s="242">
        <v>0</v>
      </c>
      <c r="R339" s="242">
        <v>0</v>
      </c>
      <c r="S339" s="242">
        <v>0</v>
      </c>
      <c r="T339" s="242">
        <v>0</v>
      </c>
    </row>
    <row r="340" spans="1:20" ht="24" customHeight="1">
      <c r="A340" s="1" t="s">
        <v>258</v>
      </c>
      <c r="B340" s="98"/>
      <c r="C340" s="98"/>
      <c r="D340" s="1" t="s">
        <v>959</v>
      </c>
      <c r="E340" s="98"/>
      <c r="F340" s="92"/>
      <c r="G340" s="92"/>
      <c r="H340" s="92"/>
      <c r="I340" s="92"/>
      <c r="J340" s="92"/>
      <c r="K340" s="92"/>
      <c r="L340" s="241">
        <v>6929</v>
      </c>
      <c r="M340" s="241">
        <v>5512</v>
      </c>
      <c r="N340" s="173">
        <v>5000</v>
      </c>
      <c r="O340" s="173">
        <v>6000</v>
      </c>
      <c r="P340" s="242">
        <v>6000</v>
      </c>
      <c r="Q340" s="242">
        <v>6000</v>
      </c>
      <c r="R340" s="242">
        <v>6000</v>
      </c>
      <c r="S340" s="242">
        <v>6000</v>
      </c>
      <c r="T340" s="242">
        <v>6000</v>
      </c>
    </row>
    <row r="341" spans="1:20" ht="24" customHeight="1">
      <c r="A341" s="1" t="s">
        <v>764</v>
      </c>
      <c r="B341" s="98"/>
      <c r="C341" s="98"/>
      <c r="D341" s="1" t="s">
        <v>765</v>
      </c>
      <c r="E341" s="98"/>
      <c r="F341" s="92"/>
      <c r="G341" s="92"/>
      <c r="H341" s="92"/>
      <c r="I341" s="92"/>
      <c r="J341" s="92"/>
      <c r="K341" s="92"/>
      <c r="L341" s="241">
        <v>95804</v>
      </c>
      <c r="M341" s="241">
        <v>1815</v>
      </c>
      <c r="N341" s="173">
        <v>0</v>
      </c>
      <c r="O341" s="173">
        <v>0</v>
      </c>
      <c r="P341" s="242">
        <v>0</v>
      </c>
      <c r="Q341" s="242">
        <v>0</v>
      </c>
      <c r="R341" s="242">
        <v>0</v>
      </c>
      <c r="S341" s="242">
        <v>0</v>
      </c>
      <c r="T341" s="242">
        <v>0</v>
      </c>
    </row>
    <row r="342" spans="1:20" ht="24" customHeight="1">
      <c r="A342" s="1" t="s">
        <v>788</v>
      </c>
      <c r="B342" s="98"/>
      <c r="C342" s="98"/>
      <c r="D342" s="1" t="s">
        <v>789</v>
      </c>
      <c r="E342" s="98"/>
      <c r="F342" s="92"/>
      <c r="G342" s="92"/>
      <c r="H342" s="92"/>
      <c r="I342" s="92"/>
      <c r="J342" s="92"/>
      <c r="K342" s="92"/>
      <c r="L342" s="241">
        <v>92125</v>
      </c>
      <c r="M342" s="241">
        <v>29917</v>
      </c>
      <c r="N342" s="173">
        <v>47180</v>
      </c>
      <c r="O342" s="173">
        <v>35000</v>
      </c>
      <c r="P342" s="335">
        <v>35000</v>
      </c>
      <c r="Q342" s="335">
        <v>35000</v>
      </c>
      <c r="R342" s="335">
        <v>35000</v>
      </c>
      <c r="S342" s="335">
        <v>35000</v>
      </c>
      <c r="T342" s="335">
        <v>35000</v>
      </c>
    </row>
    <row r="343" spans="1:20" ht="24" customHeight="1">
      <c r="A343" s="1" t="s">
        <v>259</v>
      </c>
      <c r="B343" s="92"/>
      <c r="C343" s="92"/>
      <c r="D343" s="1" t="s">
        <v>260</v>
      </c>
      <c r="E343" s="92"/>
      <c r="F343" s="92"/>
      <c r="G343" s="92"/>
      <c r="H343" s="92"/>
      <c r="I343" s="92"/>
      <c r="J343" s="92"/>
      <c r="K343" s="92"/>
      <c r="L343" s="241">
        <v>114000</v>
      </c>
      <c r="M343" s="241">
        <v>262000</v>
      </c>
      <c r="N343" s="173">
        <v>100000</v>
      </c>
      <c r="O343" s="173">
        <v>110000</v>
      </c>
      <c r="P343" s="242">
        <v>100000</v>
      </c>
      <c r="Q343" s="242">
        <v>100000</v>
      </c>
      <c r="R343" s="242">
        <v>100000</v>
      </c>
      <c r="S343" s="242">
        <v>100000</v>
      </c>
      <c r="T343" s="242">
        <v>100000</v>
      </c>
    </row>
    <row r="344" spans="1:20" ht="24" customHeight="1">
      <c r="A344" s="1" t="s">
        <v>864</v>
      </c>
      <c r="B344" s="92"/>
      <c r="C344" s="92"/>
      <c r="D344" s="1" t="s">
        <v>865</v>
      </c>
      <c r="E344" s="92"/>
      <c r="F344" s="92"/>
      <c r="G344" s="92"/>
      <c r="H344" s="92"/>
      <c r="I344" s="92"/>
      <c r="J344" s="92"/>
      <c r="K344" s="92"/>
      <c r="L344" s="241">
        <v>731535</v>
      </c>
      <c r="M344" s="241">
        <v>752262</v>
      </c>
      <c r="N344" s="167">
        <v>746500</v>
      </c>
      <c r="O344" s="167">
        <v>772000</v>
      </c>
      <c r="P344" s="228">
        <v>780000</v>
      </c>
      <c r="Q344" s="228">
        <v>785000</v>
      </c>
      <c r="R344" s="228">
        <v>790000</v>
      </c>
      <c r="S344" s="228">
        <v>795000</v>
      </c>
      <c r="T344" s="228">
        <v>800000</v>
      </c>
    </row>
    <row r="345" spans="1:20" ht="24" customHeight="1">
      <c r="A345" s="1" t="s">
        <v>261</v>
      </c>
      <c r="B345" s="98"/>
      <c r="C345" s="98"/>
      <c r="D345" s="415" t="s">
        <v>6</v>
      </c>
      <c r="E345" s="415"/>
      <c r="F345" s="415"/>
      <c r="G345" s="415"/>
      <c r="H345" s="415"/>
      <c r="I345" s="415"/>
      <c r="J345" s="415"/>
      <c r="K345" s="415"/>
      <c r="L345" s="228">
        <v>10271</v>
      </c>
      <c r="M345" s="228">
        <v>34012</v>
      </c>
      <c r="N345" s="165">
        <v>7500</v>
      </c>
      <c r="O345" s="165">
        <v>13000</v>
      </c>
      <c r="P345" s="209">
        <v>1098</v>
      </c>
      <c r="Q345" s="209">
        <v>0</v>
      </c>
      <c r="R345" s="209">
        <v>712</v>
      </c>
      <c r="S345" s="209">
        <v>379</v>
      </c>
      <c r="T345" s="209">
        <v>0</v>
      </c>
    </row>
    <row r="346" spans="1:20" ht="24" customHeight="1">
      <c r="A346" s="1" t="s">
        <v>1248</v>
      </c>
      <c r="B346" s="98"/>
      <c r="C346" s="98"/>
      <c r="D346" s="98" t="s">
        <v>1246</v>
      </c>
      <c r="E346" s="98"/>
      <c r="F346" s="98"/>
      <c r="G346" s="98"/>
      <c r="H346" s="98"/>
      <c r="I346" s="98"/>
      <c r="J346" s="98"/>
      <c r="K346" s="98"/>
      <c r="L346" s="228">
        <v>10762</v>
      </c>
      <c r="M346" s="228">
        <v>0</v>
      </c>
      <c r="N346" s="165">
        <v>0</v>
      </c>
      <c r="O346" s="165">
        <v>50351</v>
      </c>
      <c r="P346" s="209">
        <v>0</v>
      </c>
      <c r="Q346" s="209">
        <v>0</v>
      </c>
      <c r="R346" s="209">
        <v>0</v>
      </c>
      <c r="S346" s="209">
        <v>0</v>
      </c>
      <c r="T346" s="209">
        <v>0</v>
      </c>
    </row>
    <row r="347" spans="1:20" ht="24" customHeight="1">
      <c r="A347" s="1" t="s">
        <v>1088</v>
      </c>
      <c r="B347" s="98"/>
      <c r="C347" s="98"/>
      <c r="D347" s="98" t="s">
        <v>1089</v>
      </c>
      <c r="E347" s="98"/>
      <c r="F347" s="98"/>
      <c r="G347" s="98"/>
      <c r="H347" s="98"/>
      <c r="I347" s="98"/>
      <c r="J347" s="98"/>
      <c r="K347" s="98"/>
      <c r="L347" s="228">
        <v>7797</v>
      </c>
      <c r="M347" s="228">
        <v>4125</v>
      </c>
      <c r="N347" s="165">
        <v>7549</v>
      </c>
      <c r="O347" s="165">
        <v>7549</v>
      </c>
      <c r="P347" s="209">
        <v>10973</v>
      </c>
      <c r="Q347" s="209">
        <v>0</v>
      </c>
      <c r="R347" s="209">
        <v>0</v>
      </c>
      <c r="S347" s="209">
        <v>0</v>
      </c>
      <c r="T347" s="209">
        <v>0</v>
      </c>
    </row>
    <row r="348" spans="1:20" ht="24" customHeight="1">
      <c r="A348" s="1" t="s">
        <v>1152</v>
      </c>
      <c r="B348" s="98"/>
      <c r="C348" s="98"/>
      <c r="D348" s="1" t="s">
        <v>1153</v>
      </c>
      <c r="E348" s="98"/>
      <c r="F348" s="98"/>
      <c r="G348" s="98"/>
      <c r="H348" s="98"/>
      <c r="I348" s="98"/>
      <c r="J348" s="98"/>
      <c r="K348" s="98"/>
      <c r="L348" s="228">
        <v>160000</v>
      </c>
      <c r="M348" s="228">
        <v>0</v>
      </c>
      <c r="N348" s="165">
        <v>0</v>
      </c>
      <c r="O348" s="165">
        <v>0</v>
      </c>
      <c r="P348" s="209">
        <v>0</v>
      </c>
      <c r="Q348" s="209">
        <v>0</v>
      </c>
      <c r="R348" s="209">
        <v>0</v>
      </c>
      <c r="S348" s="209">
        <v>0</v>
      </c>
      <c r="T348" s="209">
        <v>0</v>
      </c>
    </row>
    <row r="349" spans="1:20" ht="24" customHeight="1">
      <c r="A349" s="1" t="s">
        <v>1289</v>
      </c>
      <c r="B349" s="98"/>
      <c r="C349" s="98"/>
      <c r="D349" s="332" t="s">
        <v>1290</v>
      </c>
      <c r="E349" s="351"/>
      <c r="F349" s="351"/>
      <c r="G349" s="351"/>
      <c r="H349" s="351"/>
      <c r="I349" s="351"/>
      <c r="J349" s="351"/>
      <c r="K349" s="351"/>
      <c r="L349" s="228">
        <v>0</v>
      </c>
      <c r="M349" s="228">
        <v>195781</v>
      </c>
      <c r="N349" s="165">
        <v>2926300</v>
      </c>
      <c r="O349" s="165">
        <v>19306</v>
      </c>
      <c r="P349" s="250">
        <v>0</v>
      </c>
      <c r="Q349" s="250">
        <v>2926330</v>
      </c>
      <c r="R349" s="209">
        <v>0</v>
      </c>
      <c r="S349" s="209">
        <v>0</v>
      </c>
      <c r="T349" s="209">
        <v>0</v>
      </c>
    </row>
    <row r="350" spans="1:20" ht="24" customHeight="1">
      <c r="A350" s="1" t="s">
        <v>1208</v>
      </c>
      <c r="B350" s="98"/>
      <c r="C350" s="98"/>
      <c r="D350" s="1" t="s">
        <v>1209</v>
      </c>
      <c r="E350" s="98"/>
      <c r="F350" s="98"/>
      <c r="G350" s="98"/>
      <c r="H350" s="98"/>
      <c r="I350" s="98"/>
      <c r="J350" s="98"/>
      <c r="K350" s="98"/>
      <c r="L350" s="228">
        <v>0</v>
      </c>
      <c r="M350" s="228">
        <v>0</v>
      </c>
      <c r="N350" s="165">
        <v>0</v>
      </c>
      <c r="O350" s="165">
        <v>0</v>
      </c>
      <c r="P350" s="209">
        <v>0</v>
      </c>
      <c r="Q350" s="209">
        <v>0</v>
      </c>
      <c r="R350" s="209">
        <v>0</v>
      </c>
      <c r="S350" s="209">
        <v>0</v>
      </c>
      <c r="T350" s="209">
        <v>171600</v>
      </c>
    </row>
    <row r="351" spans="1:20" ht="24" customHeight="1">
      <c r="A351" s="1" t="s">
        <v>1222</v>
      </c>
      <c r="B351" s="98"/>
      <c r="C351" s="98"/>
      <c r="D351" s="98" t="s">
        <v>1223</v>
      </c>
      <c r="E351" s="98"/>
      <c r="F351" s="98"/>
      <c r="G351" s="98"/>
      <c r="H351" s="98"/>
      <c r="I351" s="98"/>
      <c r="J351" s="98"/>
      <c r="K351" s="98"/>
      <c r="L351" s="228">
        <v>19346</v>
      </c>
      <c r="M351" s="228">
        <v>99284</v>
      </c>
      <c r="N351" s="165">
        <v>0</v>
      </c>
      <c r="O351" s="165">
        <v>82231</v>
      </c>
      <c r="P351" s="209">
        <v>38599</v>
      </c>
      <c r="Q351" s="209">
        <v>38598</v>
      </c>
      <c r="R351" s="209">
        <v>0</v>
      </c>
      <c r="S351" s="209">
        <v>0</v>
      </c>
      <c r="T351" s="209">
        <v>0</v>
      </c>
    </row>
    <row r="352" spans="1:20" ht="24" customHeight="1">
      <c r="A352" s="1" t="s">
        <v>1238</v>
      </c>
      <c r="B352" s="98"/>
      <c r="C352" s="98"/>
      <c r="D352" s="98" t="s">
        <v>1239</v>
      </c>
      <c r="E352" s="98"/>
      <c r="F352" s="98"/>
      <c r="G352" s="98"/>
      <c r="H352" s="98"/>
      <c r="I352" s="98"/>
      <c r="J352" s="98"/>
      <c r="K352" s="98"/>
      <c r="L352" s="228">
        <v>2762</v>
      </c>
      <c r="M352" s="228">
        <v>797238</v>
      </c>
      <c r="N352" s="165">
        <v>0</v>
      </c>
      <c r="O352" s="165">
        <v>0</v>
      </c>
      <c r="P352" s="209">
        <v>0</v>
      </c>
      <c r="Q352" s="209">
        <v>0</v>
      </c>
      <c r="R352" s="209">
        <v>0</v>
      </c>
      <c r="S352" s="209">
        <v>0</v>
      </c>
      <c r="T352" s="209">
        <v>0</v>
      </c>
    </row>
    <row r="353" spans="1:21" ht="24" customHeight="1">
      <c r="A353" s="359" t="s">
        <v>1341</v>
      </c>
      <c r="B353" s="358"/>
      <c r="C353" s="358"/>
      <c r="D353" s="358" t="s">
        <v>1342</v>
      </c>
      <c r="E353" s="358"/>
      <c r="F353" s="358"/>
      <c r="G353" s="358"/>
      <c r="H353" s="358"/>
      <c r="I353" s="358"/>
      <c r="J353" s="358"/>
      <c r="K353" s="358"/>
      <c r="L353" s="228">
        <v>0</v>
      </c>
      <c r="M353" s="228">
        <v>0</v>
      </c>
      <c r="N353" s="165">
        <v>0</v>
      </c>
      <c r="O353" s="165">
        <v>210000</v>
      </c>
      <c r="P353" s="209">
        <v>70000</v>
      </c>
      <c r="Q353" s="209">
        <v>0</v>
      </c>
      <c r="R353" s="209">
        <v>0</v>
      </c>
      <c r="S353" s="209">
        <v>0</v>
      </c>
      <c r="T353" s="209">
        <v>0</v>
      </c>
    </row>
    <row r="354" spans="1:21" ht="24" customHeight="1">
      <c r="A354" s="1" t="s">
        <v>908</v>
      </c>
      <c r="B354" s="98"/>
      <c r="C354" s="98"/>
      <c r="D354" s="98" t="s">
        <v>909</v>
      </c>
      <c r="E354" s="98"/>
      <c r="F354" s="98"/>
      <c r="G354" s="98"/>
      <c r="H354" s="98"/>
      <c r="I354" s="98"/>
      <c r="J354" s="98"/>
      <c r="K354" s="98"/>
      <c r="L354" s="228">
        <v>182033</v>
      </c>
      <c r="M354" s="228">
        <v>0</v>
      </c>
      <c r="N354" s="165">
        <v>0</v>
      </c>
      <c r="O354" s="165">
        <v>0</v>
      </c>
      <c r="P354" s="250">
        <v>26523</v>
      </c>
      <c r="Q354" s="209">
        <v>0</v>
      </c>
      <c r="R354" s="209">
        <v>0</v>
      </c>
      <c r="S354" s="209">
        <v>0</v>
      </c>
      <c r="T354" s="209">
        <v>0</v>
      </c>
    </row>
    <row r="355" spans="1:21" ht="24" customHeight="1">
      <c r="A355" s="1" t="s">
        <v>1011</v>
      </c>
      <c r="B355" s="98"/>
      <c r="C355" s="98"/>
      <c r="D355" s="98" t="s">
        <v>1012</v>
      </c>
      <c r="E355" s="98"/>
      <c r="F355" s="98"/>
      <c r="G355" s="98"/>
      <c r="H355" s="98"/>
      <c r="I355" s="98"/>
      <c r="J355" s="98"/>
      <c r="K355" s="98"/>
      <c r="L355" s="228">
        <v>1830</v>
      </c>
      <c r="M355" s="229">
        <v>72746</v>
      </c>
      <c r="N355" s="165">
        <v>80000</v>
      </c>
      <c r="O355" s="165">
        <v>0</v>
      </c>
      <c r="P355" s="250">
        <v>5477</v>
      </c>
      <c r="Q355" s="209">
        <v>0</v>
      </c>
      <c r="R355" s="209">
        <v>0</v>
      </c>
      <c r="S355" s="209">
        <v>0</v>
      </c>
      <c r="T355" s="209">
        <v>0</v>
      </c>
    </row>
    <row r="356" spans="1:21" ht="24" customHeight="1">
      <c r="A356" s="1" t="s">
        <v>1207</v>
      </c>
      <c r="B356" s="92"/>
      <c r="C356" s="92"/>
      <c r="D356" s="1" t="s">
        <v>206</v>
      </c>
      <c r="E356" s="92"/>
      <c r="F356" s="92"/>
      <c r="G356" s="98"/>
      <c r="H356" s="98"/>
      <c r="I356" s="98"/>
      <c r="J356" s="98"/>
      <c r="K356" s="98"/>
      <c r="L356" s="228">
        <v>0</v>
      </c>
      <c r="M356" s="228">
        <v>0</v>
      </c>
      <c r="N356" s="165">
        <v>2000</v>
      </c>
      <c r="O356" s="165">
        <v>0</v>
      </c>
      <c r="P356" s="250">
        <v>2000</v>
      </c>
      <c r="Q356" s="250">
        <v>2000</v>
      </c>
      <c r="R356" s="209">
        <v>2000</v>
      </c>
      <c r="S356" s="209">
        <v>2000</v>
      </c>
      <c r="T356" s="209">
        <v>2000</v>
      </c>
    </row>
    <row r="357" spans="1:21" ht="24" customHeight="1">
      <c r="A357" s="1" t="s">
        <v>999</v>
      </c>
      <c r="B357" s="92"/>
      <c r="C357" s="92"/>
      <c r="D357" s="1" t="s">
        <v>1247</v>
      </c>
      <c r="E357" s="92"/>
      <c r="F357" s="92"/>
      <c r="G357" s="92"/>
      <c r="H357" s="92"/>
      <c r="I357" s="92"/>
      <c r="J357" s="92"/>
      <c r="K357" s="92"/>
      <c r="L357" s="228">
        <v>0</v>
      </c>
      <c r="M357" s="228">
        <v>569725</v>
      </c>
      <c r="N357" s="165">
        <v>250000</v>
      </c>
      <c r="O357" s="165">
        <v>235663</v>
      </c>
      <c r="P357" s="250">
        <v>260000</v>
      </c>
      <c r="Q357" s="250">
        <v>185436</v>
      </c>
      <c r="R357" s="250">
        <v>100000</v>
      </c>
      <c r="S357" s="250">
        <v>100000</v>
      </c>
      <c r="T357" s="250">
        <v>178400</v>
      </c>
    </row>
    <row r="358" spans="1:21" ht="24" customHeight="1">
      <c r="A358" s="1" t="s">
        <v>1111</v>
      </c>
      <c r="B358" s="92"/>
      <c r="C358" s="92"/>
      <c r="D358" s="1" t="s">
        <v>1112</v>
      </c>
      <c r="E358" s="92"/>
      <c r="F358" s="92"/>
      <c r="G358" s="92"/>
      <c r="H358" s="92"/>
      <c r="I358" s="92"/>
      <c r="J358" s="92"/>
      <c r="K358" s="92"/>
      <c r="L358" s="232">
        <v>1018308</v>
      </c>
      <c r="M358" s="232">
        <v>0</v>
      </c>
      <c r="N358" s="168">
        <v>0</v>
      </c>
      <c r="O358" s="168">
        <v>0</v>
      </c>
      <c r="P358" s="233">
        <v>0</v>
      </c>
      <c r="Q358" s="233">
        <v>0</v>
      </c>
      <c r="R358" s="233">
        <v>0</v>
      </c>
      <c r="S358" s="233">
        <v>0</v>
      </c>
      <c r="T358" s="233">
        <v>0</v>
      </c>
    </row>
    <row r="359" spans="1:21" ht="15" customHeight="1">
      <c r="A359" s="92"/>
      <c r="B359" s="92"/>
      <c r="C359" s="92"/>
      <c r="D359" s="92"/>
      <c r="E359" s="92"/>
      <c r="F359" s="92"/>
      <c r="G359" s="92"/>
      <c r="H359" s="92"/>
      <c r="I359" s="92"/>
      <c r="J359" s="92"/>
      <c r="K359" s="92"/>
      <c r="L359" s="234"/>
      <c r="M359" s="234"/>
      <c r="N359" s="169"/>
      <c r="O359" s="169"/>
      <c r="P359" s="227"/>
      <c r="Q359" s="227"/>
      <c r="R359" s="227"/>
      <c r="S359" s="227"/>
      <c r="T359" s="227"/>
    </row>
    <row r="360" spans="1:21" s="92" customFormat="1" ht="24" customHeight="1">
      <c r="K360" s="101" t="s">
        <v>442</v>
      </c>
      <c r="L360" s="235">
        <f t="shared" ref="L360:T360" si="38">SUM(L335:L359)</f>
        <v>2799288</v>
      </c>
      <c r="M360" s="235">
        <f t="shared" si="38"/>
        <v>2858794</v>
      </c>
      <c r="N360" s="170">
        <f t="shared" si="38"/>
        <v>4172029</v>
      </c>
      <c r="O360" s="170">
        <f t="shared" si="38"/>
        <v>1541100</v>
      </c>
      <c r="P360" s="235">
        <f t="shared" si="38"/>
        <v>1335670</v>
      </c>
      <c r="Q360" s="235">
        <f t="shared" si="38"/>
        <v>4078364</v>
      </c>
      <c r="R360" s="235">
        <f t="shared" si="38"/>
        <v>1033712</v>
      </c>
      <c r="S360" s="235">
        <f t="shared" si="38"/>
        <v>1038379</v>
      </c>
      <c r="T360" s="235">
        <f t="shared" si="38"/>
        <v>1293000</v>
      </c>
      <c r="U360" s="212"/>
    </row>
    <row r="361" spans="1:21" ht="15" customHeight="1">
      <c r="A361" s="92"/>
      <c r="B361" s="92"/>
      <c r="C361" s="92"/>
      <c r="D361" s="92"/>
      <c r="E361" s="92"/>
      <c r="F361" s="92"/>
      <c r="G361" s="92"/>
      <c r="H361" s="92"/>
      <c r="I361" s="92"/>
      <c r="J361" s="92"/>
      <c r="K361" s="92"/>
      <c r="L361" s="234"/>
      <c r="M361" s="234"/>
      <c r="N361" s="169"/>
      <c r="O361" s="169"/>
      <c r="P361" s="227"/>
      <c r="Q361" s="227"/>
      <c r="R361" s="227"/>
      <c r="S361" s="227"/>
      <c r="T361" s="227"/>
    </row>
    <row r="362" spans="1:21" ht="24" customHeight="1">
      <c r="A362" s="101" t="s">
        <v>1009</v>
      </c>
      <c r="B362" s="92"/>
      <c r="C362" s="92"/>
      <c r="D362" s="92"/>
      <c r="E362" s="92"/>
      <c r="F362" s="92"/>
      <c r="G362" s="92"/>
      <c r="H362" s="92"/>
      <c r="I362" s="92"/>
      <c r="J362" s="92"/>
      <c r="K362" s="92"/>
      <c r="L362" s="234"/>
      <c r="M362" s="234"/>
      <c r="N362" s="169"/>
      <c r="O362" s="169"/>
      <c r="P362" s="227"/>
      <c r="Q362" s="227"/>
      <c r="R362" s="227"/>
      <c r="S362" s="227"/>
      <c r="T362" s="227"/>
    </row>
    <row r="363" spans="1:21" ht="24" customHeight="1">
      <c r="A363" s="92" t="s">
        <v>943</v>
      </c>
      <c r="B363" s="92"/>
      <c r="C363" s="92"/>
      <c r="D363" s="1" t="s">
        <v>740</v>
      </c>
      <c r="E363" s="98"/>
      <c r="F363" s="98"/>
      <c r="G363" s="92"/>
      <c r="H363" s="92"/>
      <c r="I363" s="92"/>
      <c r="J363" s="92"/>
      <c r="K363" s="92"/>
      <c r="L363" s="234">
        <v>9956</v>
      </c>
      <c r="M363" s="234">
        <v>0</v>
      </c>
      <c r="N363" s="169">
        <v>0</v>
      </c>
      <c r="O363" s="169">
        <v>0</v>
      </c>
      <c r="P363" s="227">
        <v>0</v>
      </c>
      <c r="Q363" s="227">
        <v>0</v>
      </c>
      <c r="R363" s="227">
        <v>0</v>
      </c>
      <c r="S363" s="227">
        <v>0</v>
      </c>
      <c r="T363" s="227">
        <v>0</v>
      </c>
    </row>
    <row r="364" spans="1:21" ht="24" customHeight="1">
      <c r="A364" s="1" t="s">
        <v>917</v>
      </c>
      <c r="B364" s="92"/>
      <c r="C364" s="92"/>
      <c r="D364" s="1" t="s">
        <v>593</v>
      </c>
      <c r="E364" s="92"/>
      <c r="F364" s="92"/>
      <c r="G364" s="92"/>
      <c r="H364" s="92"/>
      <c r="I364" s="92"/>
      <c r="J364" s="92"/>
      <c r="K364" s="92"/>
      <c r="L364" s="229">
        <v>193257</v>
      </c>
      <c r="M364" s="228">
        <v>71157</v>
      </c>
      <c r="N364" s="165">
        <v>225000</v>
      </c>
      <c r="O364" s="165">
        <v>120000</v>
      </c>
      <c r="P364" s="250">
        <v>135000</v>
      </c>
      <c r="Q364" s="209">
        <v>75000</v>
      </c>
      <c r="R364" s="209">
        <v>75000</v>
      </c>
      <c r="S364" s="209">
        <v>75000</v>
      </c>
      <c r="T364" s="209">
        <v>75000</v>
      </c>
    </row>
    <row r="365" spans="1:21" ht="24" customHeight="1">
      <c r="A365" s="1" t="s">
        <v>1230</v>
      </c>
      <c r="B365" s="92"/>
      <c r="C365" s="92"/>
      <c r="D365" s="332" t="s">
        <v>157</v>
      </c>
      <c r="E365" s="162"/>
      <c r="F365" s="162"/>
      <c r="G365" s="162"/>
      <c r="H365" s="92"/>
      <c r="I365" s="92"/>
      <c r="J365" s="92"/>
      <c r="K365" s="92"/>
      <c r="L365" s="228">
        <v>0</v>
      </c>
      <c r="M365" s="228">
        <v>1496</v>
      </c>
      <c r="N365" s="165">
        <v>2000</v>
      </c>
      <c r="O365" s="165">
        <v>427</v>
      </c>
      <c r="P365" s="209">
        <v>2000</v>
      </c>
      <c r="Q365" s="209">
        <v>2000</v>
      </c>
      <c r="R365" s="209">
        <v>2000</v>
      </c>
      <c r="S365" s="209">
        <v>2000</v>
      </c>
      <c r="T365" s="209">
        <v>2000</v>
      </c>
    </row>
    <row r="366" spans="1:21" ht="24" customHeight="1">
      <c r="A366" s="1" t="s">
        <v>918</v>
      </c>
      <c r="B366" s="92"/>
      <c r="C366" s="92"/>
      <c r="D366" s="1" t="s">
        <v>594</v>
      </c>
      <c r="E366" s="92"/>
      <c r="F366" s="92"/>
      <c r="G366" s="92"/>
      <c r="H366" s="92"/>
      <c r="I366" s="92"/>
      <c r="J366" s="92"/>
      <c r="K366" s="92"/>
      <c r="L366" s="228">
        <v>17997</v>
      </c>
      <c r="M366" s="228">
        <v>36642</v>
      </c>
      <c r="N366" s="165">
        <v>25000</v>
      </c>
      <c r="O366" s="165">
        <v>18000</v>
      </c>
      <c r="P366" s="209">
        <v>25000</v>
      </c>
      <c r="Q366" s="209">
        <v>25000</v>
      </c>
      <c r="R366" s="209">
        <v>25000</v>
      </c>
      <c r="S366" s="209">
        <v>25000</v>
      </c>
      <c r="T366" s="209">
        <v>25000</v>
      </c>
    </row>
    <row r="367" spans="1:21" ht="24" customHeight="1">
      <c r="A367" s="325" t="s">
        <v>1315</v>
      </c>
      <c r="B367" s="326"/>
      <c r="C367" s="326"/>
      <c r="D367" s="325" t="s">
        <v>1314</v>
      </c>
      <c r="E367" s="326"/>
      <c r="F367" s="326"/>
      <c r="G367" s="326"/>
      <c r="H367" s="326"/>
      <c r="I367" s="326"/>
      <c r="J367" s="326"/>
      <c r="K367" s="326"/>
      <c r="L367" s="228">
        <v>0</v>
      </c>
      <c r="M367" s="228">
        <v>0</v>
      </c>
      <c r="N367" s="165">
        <v>250000</v>
      </c>
      <c r="O367" s="165">
        <v>235663</v>
      </c>
      <c r="P367" s="209">
        <v>0</v>
      </c>
      <c r="Q367" s="209">
        <v>0</v>
      </c>
      <c r="R367" s="209">
        <v>0</v>
      </c>
      <c r="S367" s="209">
        <v>0</v>
      </c>
      <c r="T367" s="209">
        <v>0</v>
      </c>
    </row>
    <row r="368" spans="1:21" ht="24" customHeight="1">
      <c r="A368" s="1" t="s">
        <v>1273</v>
      </c>
      <c r="B368" s="92"/>
      <c r="C368" s="92"/>
      <c r="D368" s="1" t="s">
        <v>1274</v>
      </c>
      <c r="E368" s="92"/>
      <c r="F368" s="92"/>
      <c r="G368" s="92"/>
      <c r="H368" s="92"/>
      <c r="I368" s="92"/>
      <c r="J368" s="92"/>
      <c r="K368" s="92"/>
      <c r="L368" s="228">
        <v>0</v>
      </c>
      <c r="M368" s="228">
        <v>320386</v>
      </c>
      <c r="N368" s="165">
        <v>0</v>
      </c>
      <c r="O368" s="165">
        <v>0</v>
      </c>
      <c r="P368" s="209">
        <v>0</v>
      </c>
      <c r="Q368" s="209">
        <v>0</v>
      </c>
      <c r="R368" s="209">
        <v>0</v>
      </c>
      <c r="S368" s="209">
        <v>0</v>
      </c>
      <c r="T368" s="209">
        <v>0</v>
      </c>
    </row>
    <row r="369" spans="1:21" ht="24" customHeight="1">
      <c r="A369" s="1" t="s">
        <v>1173</v>
      </c>
      <c r="B369" s="92"/>
      <c r="C369" s="92"/>
      <c r="D369" s="1" t="s">
        <v>1119</v>
      </c>
      <c r="E369" s="92"/>
      <c r="F369" s="92"/>
      <c r="G369" s="92"/>
      <c r="H369" s="92"/>
      <c r="I369" s="92"/>
      <c r="J369" s="92"/>
      <c r="K369" s="92"/>
      <c r="L369" s="228">
        <v>0</v>
      </c>
      <c r="M369" s="228">
        <v>0</v>
      </c>
      <c r="N369" s="165">
        <v>41250</v>
      </c>
      <c r="O369" s="165">
        <v>0</v>
      </c>
      <c r="P369" s="209">
        <v>0</v>
      </c>
      <c r="Q369" s="209">
        <v>0</v>
      </c>
      <c r="R369" s="209">
        <v>0</v>
      </c>
      <c r="S369" s="209">
        <v>0</v>
      </c>
      <c r="T369" s="209">
        <v>0</v>
      </c>
    </row>
    <row r="370" spans="1:21" ht="24" customHeight="1">
      <c r="A370" s="98" t="s">
        <v>862</v>
      </c>
      <c r="B370" s="100"/>
      <c r="C370" s="100"/>
      <c r="D370" s="1" t="s">
        <v>316</v>
      </c>
      <c r="E370" s="100"/>
      <c r="F370" s="100"/>
      <c r="G370" s="100"/>
      <c r="H370" s="100"/>
      <c r="I370" s="100"/>
      <c r="J370" s="100"/>
      <c r="K370" s="100"/>
      <c r="L370" s="271">
        <v>92125</v>
      </c>
      <c r="M370" s="271">
        <v>29917</v>
      </c>
      <c r="N370" s="190">
        <v>47180</v>
      </c>
      <c r="O370" s="190">
        <v>35000</v>
      </c>
      <c r="P370" s="272">
        <v>35000</v>
      </c>
      <c r="Q370" s="272">
        <v>35000</v>
      </c>
      <c r="R370" s="272">
        <v>35000</v>
      </c>
      <c r="S370" s="272">
        <v>35000</v>
      </c>
      <c r="T370" s="272">
        <v>35000</v>
      </c>
    </row>
    <row r="371" spans="1:21" s="92" customFormat="1" ht="24" customHeight="1">
      <c r="A371" s="110"/>
      <c r="L371" s="235">
        <f t="shared" ref="L371:T371" si="39">SUM(L363:L370)</f>
        <v>313335</v>
      </c>
      <c r="M371" s="235">
        <f t="shared" si="39"/>
        <v>459598</v>
      </c>
      <c r="N371" s="170">
        <f t="shared" si="39"/>
        <v>590430</v>
      </c>
      <c r="O371" s="170">
        <f t="shared" si="39"/>
        <v>409090</v>
      </c>
      <c r="P371" s="235">
        <f t="shared" si="39"/>
        <v>197000</v>
      </c>
      <c r="Q371" s="235">
        <f t="shared" si="39"/>
        <v>137000</v>
      </c>
      <c r="R371" s="235">
        <f t="shared" si="39"/>
        <v>137000</v>
      </c>
      <c r="S371" s="235">
        <f t="shared" si="39"/>
        <v>137000</v>
      </c>
      <c r="T371" s="235">
        <f t="shared" si="39"/>
        <v>137000</v>
      </c>
      <c r="U371" s="212"/>
    </row>
    <row r="372" spans="1:21" ht="15" customHeight="1">
      <c r="A372" s="110"/>
      <c r="B372" s="92"/>
      <c r="C372" s="92"/>
      <c r="D372" s="92"/>
      <c r="E372" s="92"/>
      <c r="F372" s="92"/>
      <c r="G372" s="92"/>
      <c r="H372" s="92"/>
      <c r="I372" s="92"/>
      <c r="J372" s="92"/>
      <c r="K372" s="92"/>
      <c r="L372" s="235"/>
      <c r="M372" s="235"/>
      <c r="N372" s="184"/>
      <c r="O372" s="184"/>
      <c r="P372" s="263"/>
      <c r="Q372" s="263"/>
      <c r="R372" s="263"/>
      <c r="S372" s="263"/>
      <c r="T372" s="263"/>
    </row>
    <row r="373" spans="1:21" ht="24" customHeight="1">
      <c r="A373" s="101" t="s">
        <v>812</v>
      </c>
      <c r="B373" s="92"/>
      <c r="C373" s="92"/>
      <c r="D373" s="92"/>
      <c r="E373" s="92"/>
      <c r="F373" s="92"/>
      <c r="G373" s="92"/>
      <c r="H373" s="92"/>
      <c r="I373" s="92"/>
      <c r="J373" s="92"/>
      <c r="K373" s="92"/>
      <c r="L373" s="234"/>
      <c r="M373" s="234"/>
      <c r="N373" s="169"/>
      <c r="O373" s="169"/>
      <c r="P373" s="227"/>
      <c r="Q373" s="227"/>
      <c r="R373" s="227"/>
      <c r="S373" s="227"/>
      <c r="T373" s="227"/>
    </row>
    <row r="374" spans="1:21" ht="24" customHeight="1">
      <c r="A374" s="92" t="s">
        <v>766</v>
      </c>
      <c r="B374" s="92"/>
      <c r="C374" s="92"/>
      <c r="D374" s="1" t="s">
        <v>740</v>
      </c>
      <c r="E374" s="98"/>
      <c r="F374" s="98"/>
      <c r="G374" s="98"/>
      <c r="H374" s="98"/>
      <c r="I374" s="100"/>
      <c r="J374" s="100"/>
      <c r="K374" s="100"/>
      <c r="L374" s="247">
        <v>85848</v>
      </c>
      <c r="M374" s="247">
        <v>1815</v>
      </c>
      <c r="N374" s="177">
        <v>0</v>
      </c>
      <c r="O374" s="177">
        <v>0</v>
      </c>
      <c r="P374" s="208">
        <v>0</v>
      </c>
      <c r="Q374" s="208"/>
      <c r="R374" s="208">
        <v>0</v>
      </c>
      <c r="S374" s="208">
        <v>0</v>
      </c>
      <c r="T374" s="208">
        <v>0</v>
      </c>
    </row>
    <row r="375" spans="1:21" ht="24" customHeight="1">
      <c r="A375" s="92" t="s">
        <v>1249</v>
      </c>
      <c r="B375" s="92"/>
      <c r="C375" s="92"/>
      <c r="D375" s="1" t="s">
        <v>10</v>
      </c>
      <c r="E375" s="98"/>
      <c r="F375" s="98"/>
      <c r="G375" s="98"/>
      <c r="H375" s="98"/>
      <c r="I375" s="100"/>
      <c r="J375" s="100"/>
      <c r="K375" s="100"/>
      <c r="L375" s="241">
        <v>5318</v>
      </c>
      <c r="M375" s="241">
        <v>2360</v>
      </c>
      <c r="N375" s="173">
        <v>5000</v>
      </c>
      <c r="O375" s="177">
        <v>5000</v>
      </c>
      <c r="P375" s="242">
        <v>5000</v>
      </c>
      <c r="Q375" s="242">
        <v>5000</v>
      </c>
      <c r="R375" s="242">
        <v>5000</v>
      </c>
      <c r="S375" s="242">
        <v>5000</v>
      </c>
      <c r="T375" s="242">
        <v>5000</v>
      </c>
    </row>
    <row r="376" spans="1:21" ht="24" customHeight="1">
      <c r="A376" s="1" t="s">
        <v>856</v>
      </c>
      <c r="B376" s="100"/>
      <c r="C376" s="100"/>
      <c r="D376" s="1" t="s">
        <v>234</v>
      </c>
      <c r="E376" s="100"/>
      <c r="F376" s="100"/>
      <c r="G376" s="100"/>
      <c r="H376" s="100"/>
      <c r="I376" s="100"/>
      <c r="J376" s="100"/>
      <c r="K376" s="100"/>
      <c r="L376" s="228">
        <v>35063</v>
      </c>
      <c r="M376" s="228">
        <v>58195</v>
      </c>
      <c r="N376" s="176">
        <v>0</v>
      </c>
      <c r="O376" s="176">
        <v>0</v>
      </c>
      <c r="P376" s="352">
        <v>10000</v>
      </c>
      <c r="Q376" s="246">
        <v>0</v>
      </c>
      <c r="R376" s="246">
        <v>0</v>
      </c>
      <c r="S376" s="246">
        <v>0</v>
      </c>
      <c r="T376" s="246">
        <v>0</v>
      </c>
    </row>
    <row r="377" spans="1:21" ht="24" customHeight="1">
      <c r="A377" s="365" t="s">
        <v>1347</v>
      </c>
      <c r="B377" s="364"/>
      <c r="C377" s="364"/>
      <c r="D377" s="332" t="s">
        <v>955</v>
      </c>
      <c r="E377" s="351"/>
      <c r="F377" s="351"/>
      <c r="G377" s="338"/>
      <c r="H377" s="338"/>
      <c r="I377" s="338"/>
      <c r="J377" s="100"/>
      <c r="K377" s="100"/>
      <c r="L377" s="228">
        <v>0</v>
      </c>
      <c r="M377" s="228">
        <v>0</v>
      </c>
      <c r="N377" s="165">
        <v>102820</v>
      </c>
      <c r="O377" s="165">
        <v>102820</v>
      </c>
      <c r="P377" s="209">
        <v>108989</v>
      </c>
      <c r="Q377" s="209">
        <v>115528</v>
      </c>
      <c r="R377" s="209">
        <v>122460</v>
      </c>
      <c r="S377" s="209">
        <v>129808</v>
      </c>
      <c r="T377" s="209">
        <v>137596</v>
      </c>
    </row>
    <row r="378" spans="1:21" ht="24" customHeight="1">
      <c r="A378" s="1" t="s">
        <v>1211</v>
      </c>
      <c r="B378" s="100"/>
      <c r="C378" s="100"/>
      <c r="D378" s="1" t="s">
        <v>1212</v>
      </c>
      <c r="E378" s="100"/>
      <c r="F378" s="100"/>
      <c r="G378" s="100"/>
      <c r="H378" s="100"/>
      <c r="I378" s="100"/>
      <c r="J378" s="100"/>
      <c r="K378" s="100"/>
      <c r="L378" s="228">
        <v>8054</v>
      </c>
      <c r="M378" s="228">
        <v>1239</v>
      </c>
      <c r="N378" s="176">
        <v>0</v>
      </c>
      <c r="O378" s="176">
        <v>0</v>
      </c>
      <c r="P378" s="246">
        <v>0</v>
      </c>
      <c r="Q378" s="246">
        <v>0</v>
      </c>
      <c r="R378" s="246">
        <v>0</v>
      </c>
      <c r="S378" s="246">
        <v>0</v>
      </c>
      <c r="T378" s="246">
        <v>0</v>
      </c>
    </row>
    <row r="379" spans="1:21" ht="24" customHeight="1">
      <c r="A379" s="1" t="s">
        <v>1008</v>
      </c>
      <c r="B379" s="100"/>
      <c r="C379" s="100"/>
      <c r="D379" s="1" t="s">
        <v>268</v>
      </c>
      <c r="E379" s="100"/>
      <c r="F379" s="100"/>
      <c r="G379" s="100"/>
      <c r="H379" s="100"/>
      <c r="I379" s="100"/>
      <c r="J379" s="100"/>
      <c r="K379" s="100"/>
      <c r="L379" s="228">
        <v>475</v>
      </c>
      <c r="M379" s="228">
        <v>475</v>
      </c>
      <c r="N379" s="176">
        <v>475</v>
      </c>
      <c r="O379" s="176">
        <v>475</v>
      </c>
      <c r="P379" s="246">
        <v>475</v>
      </c>
      <c r="Q379" s="246">
        <v>475</v>
      </c>
      <c r="R379" s="246">
        <v>475</v>
      </c>
      <c r="S379" s="246">
        <v>475</v>
      </c>
      <c r="T379" s="246">
        <v>475</v>
      </c>
    </row>
    <row r="380" spans="1:21" ht="24" customHeight="1">
      <c r="A380" s="1" t="s">
        <v>995</v>
      </c>
      <c r="B380" s="100"/>
      <c r="C380" s="100"/>
      <c r="D380" s="1" t="s">
        <v>18</v>
      </c>
      <c r="E380" s="100"/>
      <c r="F380" s="100"/>
      <c r="G380" s="100"/>
      <c r="H380" s="100"/>
      <c r="I380" s="100"/>
      <c r="J380" s="100"/>
      <c r="K380" s="100"/>
      <c r="L380" s="228">
        <v>1420</v>
      </c>
      <c r="M380" s="228">
        <v>685</v>
      </c>
      <c r="N380" s="176">
        <v>1500</v>
      </c>
      <c r="O380" s="176">
        <v>1500</v>
      </c>
      <c r="P380" s="352">
        <v>1500</v>
      </c>
      <c r="Q380" s="352">
        <v>1500</v>
      </c>
      <c r="R380" s="352">
        <v>1500</v>
      </c>
      <c r="S380" s="352">
        <v>1500</v>
      </c>
      <c r="T380" s="352">
        <v>1500</v>
      </c>
    </row>
    <row r="381" spans="1:21" ht="24" customHeight="1">
      <c r="A381" s="365" t="s">
        <v>1346</v>
      </c>
      <c r="B381" s="364"/>
      <c r="C381" s="364"/>
      <c r="D381" s="332" t="s">
        <v>247</v>
      </c>
      <c r="E381" s="351"/>
      <c r="F381" s="351"/>
      <c r="G381" s="364"/>
      <c r="H381" s="364"/>
      <c r="I381" s="364"/>
      <c r="J381" s="364"/>
      <c r="K381" s="364"/>
      <c r="L381" s="228">
        <v>0</v>
      </c>
      <c r="M381" s="228">
        <v>0</v>
      </c>
      <c r="N381" s="165">
        <v>15000</v>
      </c>
      <c r="O381" s="165">
        <v>15000</v>
      </c>
      <c r="P381" s="250">
        <v>15000</v>
      </c>
      <c r="Q381" s="250">
        <v>15000</v>
      </c>
      <c r="R381" s="250">
        <v>15000</v>
      </c>
      <c r="S381" s="250">
        <v>15000</v>
      </c>
      <c r="T381" s="250">
        <v>15000</v>
      </c>
    </row>
    <row r="382" spans="1:21" ht="24" customHeight="1">
      <c r="A382" s="1" t="s">
        <v>1224</v>
      </c>
      <c r="B382" s="98"/>
      <c r="C382" s="98"/>
      <c r="D382" s="332" t="s">
        <v>1206</v>
      </c>
      <c r="E382" s="351"/>
      <c r="F382" s="351"/>
      <c r="G382" s="351"/>
      <c r="H382" s="351"/>
      <c r="I382" s="351"/>
      <c r="J382" s="98"/>
      <c r="K382" s="98"/>
      <c r="L382" s="228">
        <v>0</v>
      </c>
      <c r="M382" s="228">
        <v>0</v>
      </c>
      <c r="N382" s="165">
        <v>35000</v>
      </c>
      <c r="O382" s="165">
        <v>20000</v>
      </c>
      <c r="P382" s="209">
        <v>35000</v>
      </c>
      <c r="Q382" s="209">
        <v>35000</v>
      </c>
      <c r="R382" s="209">
        <v>35000</v>
      </c>
      <c r="S382" s="209">
        <v>35000</v>
      </c>
      <c r="T382" s="209">
        <v>35000</v>
      </c>
    </row>
    <row r="383" spans="1:21" ht="24" customHeight="1">
      <c r="A383" s="98" t="s">
        <v>1258</v>
      </c>
      <c r="B383" s="100"/>
      <c r="C383" s="100"/>
      <c r="D383" s="332" t="s">
        <v>1257</v>
      </c>
      <c r="E383" s="338"/>
      <c r="F383" s="338"/>
      <c r="G383" s="338"/>
      <c r="H383" s="338"/>
      <c r="I383" s="338"/>
      <c r="J383" s="338"/>
      <c r="K383" s="338"/>
      <c r="L383" s="241">
        <v>948</v>
      </c>
      <c r="M383" s="241">
        <v>18199</v>
      </c>
      <c r="N383" s="165">
        <v>5000</v>
      </c>
      <c r="O383" s="165">
        <v>5000</v>
      </c>
      <c r="P383" s="209">
        <v>5000</v>
      </c>
      <c r="Q383" s="209">
        <v>5000</v>
      </c>
      <c r="R383" s="209">
        <v>5000</v>
      </c>
      <c r="S383" s="209">
        <v>5000</v>
      </c>
      <c r="T383" s="209">
        <v>5000</v>
      </c>
    </row>
    <row r="384" spans="1:21" ht="24" customHeight="1">
      <c r="A384" s="368" t="s">
        <v>1349</v>
      </c>
      <c r="B384" s="367"/>
      <c r="C384" s="367"/>
      <c r="D384" s="332" t="s">
        <v>1357</v>
      </c>
      <c r="E384" s="351"/>
      <c r="F384" s="351"/>
      <c r="G384" s="351"/>
      <c r="H384" s="351"/>
      <c r="I384" s="351"/>
      <c r="J384" s="351"/>
      <c r="K384" s="351"/>
      <c r="L384" s="228">
        <v>0</v>
      </c>
      <c r="M384" s="228">
        <v>0</v>
      </c>
      <c r="N384" s="165">
        <v>0</v>
      </c>
      <c r="O384" s="165">
        <v>0</v>
      </c>
      <c r="P384" s="250">
        <v>45000</v>
      </c>
      <c r="Q384" s="250">
        <v>45000</v>
      </c>
      <c r="R384" s="250">
        <v>45000</v>
      </c>
      <c r="S384" s="250">
        <v>45000</v>
      </c>
      <c r="T384" s="250">
        <v>45000</v>
      </c>
    </row>
    <row r="385" spans="1:20" ht="24" customHeight="1">
      <c r="A385" s="1" t="s">
        <v>1054</v>
      </c>
      <c r="B385" s="98"/>
      <c r="C385" s="98"/>
      <c r="D385" s="1" t="s">
        <v>1051</v>
      </c>
      <c r="E385" s="98"/>
      <c r="F385" s="98"/>
      <c r="G385" s="98"/>
      <c r="H385" s="98"/>
      <c r="I385" s="98"/>
      <c r="J385" s="98"/>
      <c r="K385" s="98"/>
      <c r="L385" s="228">
        <v>0</v>
      </c>
      <c r="M385" s="228">
        <v>32878</v>
      </c>
      <c r="N385" s="165">
        <v>0</v>
      </c>
      <c r="O385" s="165">
        <v>0</v>
      </c>
      <c r="P385" s="209">
        <v>0</v>
      </c>
      <c r="Q385" s="209">
        <v>0</v>
      </c>
      <c r="R385" s="209">
        <v>0</v>
      </c>
      <c r="S385" s="209">
        <v>0</v>
      </c>
      <c r="T385" s="209">
        <v>0</v>
      </c>
    </row>
    <row r="386" spans="1:20" ht="24" customHeight="1">
      <c r="A386" s="1" t="s">
        <v>1287</v>
      </c>
      <c r="B386" s="98"/>
      <c r="C386" s="98"/>
      <c r="D386" s="332" t="s">
        <v>1288</v>
      </c>
      <c r="E386" s="351"/>
      <c r="F386" s="351"/>
      <c r="G386" s="351"/>
      <c r="H386" s="351"/>
      <c r="I386" s="351"/>
      <c r="J386" s="351"/>
      <c r="K386" s="351"/>
      <c r="L386" s="228">
        <v>0</v>
      </c>
      <c r="M386" s="228">
        <v>195781</v>
      </c>
      <c r="N386" s="165">
        <v>3105000</v>
      </c>
      <c r="O386" s="165">
        <v>200000</v>
      </c>
      <c r="P386" s="250">
        <v>0</v>
      </c>
      <c r="Q386" s="250">
        <v>3175000</v>
      </c>
      <c r="R386" s="209">
        <v>0</v>
      </c>
      <c r="S386" s="209">
        <v>0</v>
      </c>
      <c r="T386" s="209">
        <v>0</v>
      </c>
    </row>
    <row r="387" spans="1:20" ht="24" customHeight="1">
      <c r="A387" s="1" t="s">
        <v>1090</v>
      </c>
      <c r="B387" s="98"/>
      <c r="C387" s="98"/>
      <c r="D387" s="1" t="s">
        <v>360</v>
      </c>
      <c r="E387" s="98"/>
      <c r="F387" s="98"/>
      <c r="G387" s="98"/>
      <c r="H387" s="98"/>
      <c r="I387" s="98"/>
      <c r="J387" s="98"/>
      <c r="K387" s="98"/>
      <c r="L387" s="228">
        <v>7797</v>
      </c>
      <c r="M387" s="228">
        <v>4125</v>
      </c>
      <c r="N387" s="165">
        <v>7549</v>
      </c>
      <c r="O387" s="165">
        <v>7549</v>
      </c>
      <c r="P387" s="209">
        <v>10973</v>
      </c>
      <c r="Q387" s="209">
        <v>0</v>
      </c>
      <c r="R387" s="209">
        <v>0</v>
      </c>
      <c r="S387" s="209">
        <v>0</v>
      </c>
      <c r="T387" s="209">
        <v>0</v>
      </c>
    </row>
    <row r="388" spans="1:20" ht="24" customHeight="1">
      <c r="A388" s="98" t="s">
        <v>1071</v>
      </c>
      <c r="B388" s="100"/>
      <c r="C388" s="100"/>
      <c r="D388" s="332" t="s">
        <v>1070</v>
      </c>
      <c r="E388" s="338"/>
      <c r="F388" s="338"/>
      <c r="G388" s="338"/>
      <c r="H388" s="338"/>
      <c r="I388" s="338"/>
      <c r="J388" s="338"/>
      <c r="K388" s="338"/>
      <c r="L388" s="241">
        <v>19500</v>
      </c>
      <c r="M388" s="241">
        <v>127534</v>
      </c>
      <c r="N388" s="173">
        <v>110226</v>
      </c>
      <c r="O388" s="173">
        <v>100000</v>
      </c>
      <c r="P388" s="335">
        <v>110000</v>
      </c>
      <c r="Q388" s="242">
        <v>0</v>
      </c>
      <c r="R388" s="242">
        <v>0</v>
      </c>
      <c r="S388" s="242">
        <v>0</v>
      </c>
      <c r="T388" s="242">
        <v>0</v>
      </c>
    </row>
    <row r="389" spans="1:20" ht="24" customHeight="1">
      <c r="A389" s="98" t="s">
        <v>1184</v>
      </c>
      <c r="B389" s="100"/>
      <c r="C389" s="100"/>
      <c r="D389" s="1" t="s">
        <v>1185</v>
      </c>
      <c r="E389" s="100"/>
      <c r="F389" s="100"/>
      <c r="G389" s="100"/>
      <c r="H389" s="100"/>
      <c r="I389" s="100"/>
      <c r="J389" s="100"/>
      <c r="K389" s="100"/>
      <c r="L389" s="241">
        <v>40754</v>
      </c>
      <c r="M389" s="241">
        <v>0</v>
      </c>
      <c r="N389" s="173">
        <v>0</v>
      </c>
      <c r="O389" s="173">
        <v>0</v>
      </c>
      <c r="P389" s="242">
        <v>0</v>
      </c>
      <c r="Q389" s="242">
        <v>0</v>
      </c>
      <c r="R389" s="242">
        <v>0</v>
      </c>
      <c r="S389" s="242">
        <v>0</v>
      </c>
      <c r="T389" s="242">
        <v>0</v>
      </c>
    </row>
    <row r="390" spans="1:20" ht="24" customHeight="1">
      <c r="A390" s="98" t="s">
        <v>1187</v>
      </c>
      <c r="B390" s="100"/>
      <c r="C390" s="100"/>
      <c r="D390" s="68" t="s">
        <v>1365</v>
      </c>
      <c r="E390" s="100"/>
      <c r="F390" s="100"/>
      <c r="G390" s="100"/>
      <c r="H390" s="100"/>
      <c r="I390" s="100"/>
      <c r="J390" s="100"/>
      <c r="K390" s="100"/>
      <c r="L390" s="241">
        <v>0</v>
      </c>
      <c r="M390" s="241">
        <v>260</v>
      </c>
      <c r="N390" s="173">
        <v>137500</v>
      </c>
      <c r="O390" s="173">
        <v>0</v>
      </c>
      <c r="P390" s="242">
        <v>0</v>
      </c>
      <c r="Q390" s="242">
        <v>0</v>
      </c>
      <c r="R390" s="242">
        <v>0</v>
      </c>
      <c r="S390" s="242">
        <v>0</v>
      </c>
      <c r="T390" s="242">
        <v>0</v>
      </c>
    </row>
    <row r="391" spans="1:20" ht="24" customHeight="1">
      <c r="A391" s="98" t="s">
        <v>1220</v>
      </c>
      <c r="B391" s="100"/>
      <c r="C391" s="100"/>
      <c r="D391" s="1" t="s">
        <v>1221</v>
      </c>
      <c r="E391" s="100"/>
      <c r="F391" s="100"/>
      <c r="G391" s="100"/>
      <c r="H391" s="100"/>
      <c r="I391" s="100"/>
      <c r="J391" s="100"/>
      <c r="K391" s="100"/>
      <c r="L391" s="241">
        <v>19346</v>
      </c>
      <c r="M391" s="241">
        <v>99284</v>
      </c>
      <c r="N391" s="173">
        <v>0</v>
      </c>
      <c r="O391" s="173">
        <v>82231</v>
      </c>
      <c r="P391" s="335">
        <v>38599</v>
      </c>
      <c r="Q391" s="242">
        <v>38598</v>
      </c>
      <c r="R391" s="242">
        <v>0</v>
      </c>
      <c r="S391" s="242">
        <v>0</v>
      </c>
      <c r="T391" s="242">
        <v>0</v>
      </c>
    </row>
    <row r="392" spans="1:20" ht="24" customHeight="1">
      <c r="A392" s="98" t="s">
        <v>892</v>
      </c>
      <c r="B392" s="100"/>
      <c r="C392" s="100"/>
      <c r="D392" s="337" t="s">
        <v>902</v>
      </c>
      <c r="E392" s="338"/>
      <c r="F392" s="338"/>
      <c r="G392" s="338"/>
      <c r="H392" s="338"/>
      <c r="I392" s="338"/>
      <c r="J392" s="338"/>
      <c r="K392" s="338"/>
      <c r="L392" s="241">
        <v>761759</v>
      </c>
      <c r="M392" s="241">
        <v>69633</v>
      </c>
      <c r="N392" s="173">
        <v>80000</v>
      </c>
      <c r="O392" s="173">
        <v>98000</v>
      </c>
      <c r="P392" s="335">
        <v>312500</v>
      </c>
      <c r="Q392" s="335">
        <v>96000</v>
      </c>
      <c r="R392" s="335">
        <v>96000</v>
      </c>
      <c r="S392" s="335">
        <v>96000</v>
      </c>
      <c r="T392" s="335">
        <v>96000</v>
      </c>
    </row>
    <row r="393" spans="1:20" ht="24" customHeight="1">
      <c r="A393" s="98" t="s">
        <v>1240</v>
      </c>
      <c r="B393" s="100"/>
      <c r="C393" s="100"/>
      <c r="D393" s="99" t="s">
        <v>1241</v>
      </c>
      <c r="E393" s="100"/>
      <c r="F393" s="100"/>
      <c r="G393" s="100"/>
      <c r="H393" s="100"/>
      <c r="I393" s="100"/>
      <c r="J393" s="100"/>
      <c r="K393" s="100"/>
      <c r="L393" s="241">
        <v>2762</v>
      </c>
      <c r="M393" s="241">
        <v>974071</v>
      </c>
      <c r="N393" s="173">
        <v>22500</v>
      </c>
      <c r="O393" s="173">
        <v>8000</v>
      </c>
      <c r="P393" s="335">
        <v>0</v>
      </c>
      <c r="Q393" s="242">
        <v>0</v>
      </c>
      <c r="R393" s="242">
        <v>0</v>
      </c>
      <c r="S393" s="242">
        <v>0</v>
      </c>
      <c r="T393" s="242">
        <v>0</v>
      </c>
    </row>
    <row r="394" spans="1:20" ht="24" customHeight="1">
      <c r="A394" s="358" t="s">
        <v>1339</v>
      </c>
      <c r="B394" s="100"/>
      <c r="C394" s="100"/>
      <c r="D394" s="99" t="s">
        <v>1340</v>
      </c>
      <c r="E394" s="100"/>
      <c r="F394" s="100"/>
      <c r="G394" s="100"/>
      <c r="H394" s="100"/>
      <c r="I394" s="100"/>
      <c r="J394" s="100"/>
      <c r="K394" s="100"/>
      <c r="L394" s="241">
        <v>0</v>
      </c>
      <c r="M394" s="241">
        <v>0</v>
      </c>
      <c r="N394" s="173">
        <v>0</v>
      </c>
      <c r="O394" s="173">
        <v>210000</v>
      </c>
      <c r="P394" s="335">
        <v>70000</v>
      </c>
      <c r="Q394" s="242">
        <v>0</v>
      </c>
      <c r="R394" s="242">
        <v>0</v>
      </c>
      <c r="S394" s="242">
        <v>0</v>
      </c>
      <c r="T394" s="242">
        <v>0</v>
      </c>
    </row>
    <row r="395" spans="1:20" ht="24" customHeight="1">
      <c r="A395" s="353" t="s">
        <v>1333</v>
      </c>
      <c r="B395" s="100"/>
      <c r="C395" s="100"/>
      <c r="D395" s="99" t="s">
        <v>1334</v>
      </c>
      <c r="E395" s="100"/>
      <c r="F395" s="100"/>
      <c r="G395" s="100"/>
      <c r="H395" s="100"/>
      <c r="I395" s="100"/>
      <c r="J395" s="100"/>
      <c r="K395" s="100"/>
      <c r="L395" s="241">
        <v>0</v>
      </c>
      <c r="M395" s="241">
        <v>0</v>
      </c>
      <c r="N395" s="173">
        <v>0</v>
      </c>
      <c r="O395" s="173">
        <v>0</v>
      </c>
      <c r="P395" s="335">
        <v>125000</v>
      </c>
      <c r="Q395" s="242">
        <v>62000</v>
      </c>
      <c r="R395" s="242">
        <v>62000</v>
      </c>
      <c r="S395" s="242">
        <v>62000</v>
      </c>
      <c r="T395" s="242">
        <v>62000</v>
      </c>
    </row>
    <row r="396" spans="1:20" ht="24" customHeight="1">
      <c r="A396" s="98" t="s">
        <v>885</v>
      </c>
      <c r="B396" s="100"/>
      <c r="C396" s="100"/>
      <c r="D396" s="99" t="s">
        <v>960</v>
      </c>
      <c r="E396" s="100"/>
      <c r="F396" s="100"/>
      <c r="G396" s="100"/>
      <c r="H396" s="100"/>
      <c r="I396" s="100"/>
      <c r="J396" s="100"/>
      <c r="K396" s="100"/>
      <c r="L396" s="241">
        <v>675</v>
      </c>
      <c r="M396" s="241">
        <v>0</v>
      </c>
      <c r="N396" s="165">
        <v>0</v>
      </c>
      <c r="O396" s="165">
        <v>0</v>
      </c>
      <c r="P396" s="209">
        <v>0</v>
      </c>
      <c r="Q396" s="209">
        <v>0</v>
      </c>
      <c r="R396" s="209">
        <v>0</v>
      </c>
      <c r="S396" s="209">
        <v>0</v>
      </c>
      <c r="T396" s="209">
        <v>0</v>
      </c>
    </row>
    <row r="397" spans="1:20" ht="24" customHeight="1">
      <c r="A397" s="98" t="s">
        <v>783</v>
      </c>
      <c r="B397" s="100"/>
      <c r="C397" s="100"/>
      <c r="D397" s="332" t="s">
        <v>1293</v>
      </c>
      <c r="E397" s="362"/>
      <c r="F397" s="362"/>
      <c r="G397" s="362"/>
      <c r="H397" s="362"/>
      <c r="I397" s="362"/>
      <c r="J397" s="362"/>
      <c r="K397" s="362"/>
      <c r="L397" s="241">
        <v>0</v>
      </c>
      <c r="M397" s="241">
        <v>8351</v>
      </c>
      <c r="N397" s="173">
        <v>30333</v>
      </c>
      <c r="O397" s="173">
        <v>30333</v>
      </c>
      <c r="P397" s="335">
        <v>53878</v>
      </c>
      <c r="Q397" s="335">
        <v>53878</v>
      </c>
      <c r="R397" s="242">
        <v>0</v>
      </c>
      <c r="S397" s="242">
        <v>0</v>
      </c>
      <c r="T397" s="242">
        <v>0</v>
      </c>
    </row>
    <row r="398" spans="1:20" ht="24" customHeight="1">
      <c r="A398" s="98" t="s">
        <v>785</v>
      </c>
      <c r="B398" s="100"/>
      <c r="C398" s="100"/>
      <c r="D398" s="332" t="s">
        <v>784</v>
      </c>
      <c r="E398" s="338"/>
      <c r="F398" s="338"/>
      <c r="G398" s="338"/>
      <c r="H398" s="338"/>
      <c r="I398" s="338"/>
      <c r="J398" s="338"/>
      <c r="K398" s="338"/>
      <c r="L398" s="241">
        <v>78682</v>
      </c>
      <c r="M398" s="241">
        <v>84854</v>
      </c>
      <c r="N398" s="173">
        <v>90981</v>
      </c>
      <c r="O398" s="173">
        <v>77000</v>
      </c>
      <c r="P398" s="335">
        <v>27000</v>
      </c>
      <c r="Q398" s="242">
        <v>0</v>
      </c>
      <c r="R398" s="242">
        <v>0</v>
      </c>
      <c r="S398" s="242">
        <v>0</v>
      </c>
      <c r="T398" s="242">
        <v>0</v>
      </c>
    </row>
    <row r="399" spans="1:20" ht="24" customHeight="1">
      <c r="A399" s="351" t="s">
        <v>1330</v>
      </c>
      <c r="B399" s="338"/>
      <c r="C399" s="338"/>
      <c r="D399" s="332" t="s">
        <v>1319</v>
      </c>
      <c r="E399" s="338"/>
      <c r="F399" s="338"/>
      <c r="G399" s="338"/>
      <c r="H399" s="338"/>
      <c r="I399" s="338"/>
      <c r="J399" s="338"/>
      <c r="K399" s="338"/>
      <c r="L399" s="241">
        <v>0</v>
      </c>
      <c r="M399" s="241">
        <v>0</v>
      </c>
      <c r="N399" s="173">
        <v>0</v>
      </c>
      <c r="O399" s="173">
        <v>0</v>
      </c>
      <c r="P399" s="242">
        <v>0</v>
      </c>
      <c r="Q399" s="242">
        <v>0</v>
      </c>
      <c r="R399" s="242">
        <v>0</v>
      </c>
      <c r="S399" s="335">
        <v>111467</v>
      </c>
      <c r="T399" s="335">
        <v>111467</v>
      </c>
    </row>
    <row r="400" spans="1:20" ht="24" customHeight="1">
      <c r="A400" s="98" t="s">
        <v>262</v>
      </c>
      <c r="B400" s="100"/>
      <c r="C400" s="100"/>
      <c r="D400" s="1" t="s">
        <v>248</v>
      </c>
      <c r="E400" s="100"/>
      <c r="F400" s="100"/>
      <c r="G400" s="100"/>
      <c r="H400" s="100"/>
      <c r="I400" s="100"/>
      <c r="J400" s="100"/>
      <c r="K400" s="100"/>
      <c r="L400" s="228">
        <v>328913</v>
      </c>
      <c r="M400" s="228">
        <v>0</v>
      </c>
      <c r="N400" s="165">
        <v>0</v>
      </c>
      <c r="O400" s="165">
        <v>0</v>
      </c>
      <c r="P400" s="209">
        <v>0</v>
      </c>
      <c r="Q400" s="209">
        <v>0</v>
      </c>
      <c r="R400" s="209">
        <v>0</v>
      </c>
      <c r="S400" s="209">
        <v>0</v>
      </c>
      <c r="T400" s="209">
        <v>0</v>
      </c>
    </row>
    <row r="401" spans="1:21" ht="24" customHeight="1">
      <c r="A401" s="1" t="s">
        <v>1029</v>
      </c>
      <c r="B401" s="100"/>
      <c r="C401" s="100"/>
      <c r="D401" s="1" t="s">
        <v>1030</v>
      </c>
      <c r="E401" s="111"/>
      <c r="F401" s="111"/>
      <c r="G401" s="111"/>
      <c r="H401" s="111"/>
      <c r="I401" s="111"/>
      <c r="J401" s="111"/>
      <c r="K401" s="111"/>
      <c r="L401" s="228">
        <v>561550</v>
      </c>
      <c r="M401" s="228">
        <v>0</v>
      </c>
      <c r="N401" s="165">
        <v>0</v>
      </c>
      <c r="O401" s="165">
        <v>0</v>
      </c>
      <c r="P401" s="209">
        <v>0</v>
      </c>
      <c r="Q401" s="209">
        <v>0</v>
      </c>
      <c r="R401" s="209">
        <v>0</v>
      </c>
      <c r="S401" s="209">
        <v>0</v>
      </c>
      <c r="T401" s="209">
        <v>0</v>
      </c>
    </row>
    <row r="402" spans="1:21" ht="24" customHeight="1">
      <c r="A402" s="1" t="s">
        <v>1113</v>
      </c>
      <c r="B402" s="100"/>
      <c r="C402" s="100"/>
      <c r="D402" s="1" t="s">
        <v>1154</v>
      </c>
      <c r="E402" s="111"/>
      <c r="F402" s="111"/>
      <c r="G402" s="111"/>
      <c r="H402" s="111"/>
      <c r="I402" s="111"/>
      <c r="J402" s="111"/>
      <c r="K402" s="111"/>
      <c r="L402" s="228">
        <v>227760</v>
      </c>
      <c r="M402" s="228">
        <v>0</v>
      </c>
      <c r="N402" s="165">
        <v>0</v>
      </c>
      <c r="O402" s="165">
        <v>0</v>
      </c>
      <c r="P402" s="209">
        <v>0</v>
      </c>
      <c r="Q402" s="209">
        <v>0</v>
      </c>
      <c r="R402" s="209">
        <v>0</v>
      </c>
      <c r="S402" s="209">
        <v>0</v>
      </c>
      <c r="T402" s="209">
        <v>0</v>
      </c>
    </row>
    <row r="403" spans="1:21" ht="24" customHeight="1">
      <c r="A403" s="1" t="s">
        <v>1140</v>
      </c>
      <c r="B403" s="100"/>
      <c r="C403" s="100"/>
      <c r="D403" s="1" t="s">
        <v>1141</v>
      </c>
      <c r="E403" s="111"/>
      <c r="F403" s="111"/>
      <c r="G403" s="111"/>
      <c r="H403" s="111"/>
      <c r="I403" s="111"/>
      <c r="J403" s="111"/>
      <c r="K403" s="111"/>
      <c r="L403" s="228">
        <v>391763</v>
      </c>
      <c r="M403" s="228">
        <v>404</v>
      </c>
      <c r="N403" s="165">
        <v>0</v>
      </c>
      <c r="O403" s="165">
        <v>0</v>
      </c>
      <c r="P403" s="209">
        <v>0</v>
      </c>
      <c r="Q403" s="209">
        <v>0</v>
      </c>
      <c r="R403" s="209">
        <v>0</v>
      </c>
      <c r="S403" s="209">
        <v>0</v>
      </c>
      <c r="T403" s="209">
        <v>0</v>
      </c>
    </row>
    <row r="404" spans="1:21" ht="24" customHeight="1">
      <c r="A404" s="1" t="s">
        <v>550</v>
      </c>
      <c r="B404" s="100"/>
      <c r="C404" s="100"/>
      <c r="D404" s="1" t="s">
        <v>1281</v>
      </c>
      <c r="E404" s="100"/>
      <c r="F404" s="100"/>
      <c r="G404" s="100"/>
      <c r="H404" s="100"/>
      <c r="I404" s="100"/>
      <c r="J404" s="100"/>
      <c r="K404" s="100"/>
      <c r="L404" s="228">
        <v>405370</v>
      </c>
      <c r="M404" s="228">
        <v>5930</v>
      </c>
      <c r="N404" s="165">
        <v>32000</v>
      </c>
      <c r="O404" s="165">
        <v>0</v>
      </c>
      <c r="P404" s="209">
        <v>32000</v>
      </c>
      <c r="Q404" s="209">
        <v>0</v>
      </c>
      <c r="R404" s="209">
        <v>0</v>
      </c>
      <c r="S404" s="209">
        <v>0</v>
      </c>
      <c r="T404" s="209">
        <v>0</v>
      </c>
    </row>
    <row r="405" spans="1:21" ht="24" customHeight="1">
      <c r="A405" s="1" t="s">
        <v>1213</v>
      </c>
      <c r="B405" s="100"/>
      <c r="C405" s="100"/>
      <c r="D405" s="1" t="s">
        <v>1214</v>
      </c>
      <c r="E405" s="149"/>
      <c r="F405" s="149"/>
      <c r="G405" s="149"/>
      <c r="H405" s="149"/>
      <c r="I405" s="149"/>
      <c r="J405" s="149"/>
      <c r="K405" s="149"/>
      <c r="L405" s="228">
        <v>0</v>
      </c>
      <c r="M405" s="228">
        <v>0</v>
      </c>
      <c r="N405" s="165">
        <v>0</v>
      </c>
      <c r="O405" s="165">
        <v>0</v>
      </c>
      <c r="P405" s="209">
        <v>0</v>
      </c>
      <c r="Q405" s="209">
        <v>0</v>
      </c>
      <c r="R405" s="209">
        <v>0</v>
      </c>
      <c r="S405" s="209">
        <v>0</v>
      </c>
      <c r="T405" s="209">
        <v>250000</v>
      </c>
    </row>
    <row r="406" spans="1:21" ht="24" customHeight="1">
      <c r="A406" s="6" t="s">
        <v>1002</v>
      </c>
      <c r="B406" s="98"/>
      <c r="C406" s="98"/>
      <c r="D406" s="1"/>
      <c r="E406" s="98"/>
      <c r="F406" s="98"/>
      <c r="G406" s="98"/>
      <c r="H406" s="98"/>
      <c r="I406" s="98"/>
      <c r="J406" s="98"/>
      <c r="K406" s="98"/>
      <c r="L406" s="228"/>
      <c r="M406" s="228"/>
      <c r="N406" s="165"/>
      <c r="O406" s="165"/>
      <c r="P406" s="209"/>
      <c r="Q406" s="209"/>
      <c r="R406" s="209"/>
      <c r="S406" s="209"/>
      <c r="T406" s="209"/>
    </row>
    <row r="407" spans="1:21" ht="24" customHeight="1">
      <c r="A407" s="1" t="s">
        <v>1003</v>
      </c>
      <c r="B407" s="98"/>
      <c r="C407" s="98"/>
      <c r="D407" s="1" t="s">
        <v>863</v>
      </c>
      <c r="E407" s="98"/>
      <c r="F407" s="98"/>
      <c r="G407" s="98"/>
      <c r="H407" s="98"/>
      <c r="I407" s="98"/>
      <c r="J407" s="98"/>
      <c r="K407" s="98"/>
      <c r="L407" s="228">
        <v>190000</v>
      </c>
      <c r="M407" s="228">
        <v>190000</v>
      </c>
      <c r="N407" s="165">
        <v>195000</v>
      </c>
      <c r="O407" s="165">
        <v>195000</v>
      </c>
      <c r="P407" s="209">
        <v>200000</v>
      </c>
      <c r="Q407" s="209">
        <v>200000</v>
      </c>
      <c r="R407" s="209">
        <v>210000</v>
      </c>
      <c r="S407" s="209">
        <v>210000</v>
      </c>
      <c r="T407" s="209">
        <v>220000</v>
      </c>
    </row>
    <row r="408" spans="1:21" ht="24" customHeight="1">
      <c r="A408" s="1" t="s">
        <v>1004</v>
      </c>
      <c r="B408" s="98"/>
      <c r="C408" s="98"/>
      <c r="D408" s="1" t="s">
        <v>255</v>
      </c>
      <c r="E408" s="98"/>
      <c r="F408" s="98"/>
      <c r="G408" s="98"/>
      <c r="H408" s="98"/>
      <c r="I408" s="98"/>
      <c r="J408" s="98"/>
      <c r="K408" s="98"/>
      <c r="L408" s="228">
        <v>138588</v>
      </c>
      <c r="M408" s="228">
        <v>132888</v>
      </c>
      <c r="N408" s="165">
        <v>127188</v>
      </c>
      <c r="O408" s="165">
        <v>127188</v>
      </c>
      <c r="P408" s="209">
        <v>121338</v>
      </c>
      <c r="Q408" s="209">
        <v>115338</v>
      </c>
      <c r="R408" s="209">
        <v>109338</v>
      </c>
      <c r="S408" s="209">
        <v>103038</v>
      </c>
      <c r="T408" s="209">
        <v>96738</v>
      </c>
    </row>
    <row r="409" spans="1:21" ht="24" customHeight="1">
      <c r="A409" s="6" t="s">
        <v>755</v>
      </c>
      <c r="B409" s="98"/>
      <c r="C409" s="98"/>
      <c r="D409" s="1"/>
      <c r="E409" s="98"/>
      <c r="F409" s="98"/>
      <c r="G409" s="98"/>
      <c r="H409" s="98"/>
      <c r="I409" s="98"/>
      <c r="J409" s="98"/>
      <c r="K409" s="98"/>
      <c r="L409" s="228"/>
      <c r="M409" s="228"/>
      <c r="N409" s="165"/>
      <c r="O409" s="165"/>
      <c r="P409" s="209"/>
      <c r="Q409" s="209"/>
      <c r="R409" s="209"/>
      <c r="S409" s="209"/>
      <c r="T409" s="209"/>
    </row>
    <row r="410" spans="1:21" ht="24" customHeight="1">
      <c r="A410" s="1" t="s">
        <v>263</v>
      </c>
      <c r="B410" s="98"/>
      <c r="C410" s="98"/>
      <c r="D410" s="1" t="s">
        <v>863</v>
      </c>
      <c r="E410" s="98"/>
      <c r="F410" s="98"/>
      <c r="G410" s="98"/>
      <c r="H410" s="98"/>
      <c r="I410" s="98"/>
      <c r="J410" s="98"/>
      <c r="K410" s="98"/>
      <c r="L410" s="228">
        <v>75000</v>
      </c>
      <c r="M410" s="228">
        <v>84675</v>
      </c>
      <c r="N410" s="165">
        <v>0</v>
      </c>
      <c r="O410" s="165">
        <v>0</v>
      </c>
      <c r="P410" s="209">
        <v>0</v>
      </c>
      <c r="Q410" s="209">
        <v>0</v>
      </c>
      <c r="R410" s="209">
        <v>0</v>
      </c>
      <c r="S410" s="209">
        <v>0</v>
      </c>
      <c r="T410" s="209">
        <v>0</v>
      </c>
    </row>
    <row r="411" spans="1:21" ht="6.9" customHeight="1">
      <c r="A411" s="1"/>
      <c r="B411" s="98"/>
      <c r="C411" s="98"/>
      <c r="D411" s="1"/>
      <c r="E411" s="98"/>
      <c r="F411" s="98"/>
      <c r="G411" s="98"/>
      <c r="H411" s="98"/>
      <c r="I411" s="98"/>
      <c r="J411" s="98"/>
      <c r="K411" s="98"/>
      <c r="L411" s="228"/>
      <c r="M411" s="228"/>
      <c r="N411" s="165"/>
      <c r="O411" s="165"/>
      <c r="P411" s="209"/>
      <c r="Q411" s="209"/>
      <c r="R411" s="209"/>
      <c r="S411" s="209"/>
      <c r="T411" s="209"/>
    </row>
    <row r="412" spans="1:21" ht="24" customHeight="1">
      <c r="A412" s="98" t="s">
        <v>1114</v>
      </c>
      <c r="B412" s="100"/>
      <c r="C412" s="100"/>
      <c r="D412" s="1" t="s">
        <v>198</v>
      </c>
      <c r="E412" s="100"/>
      <c r="F412" s="100"/>
      <c r="G412" s="100"/>
      <c r="H412" s="100"/>
      <c r="I412" s="100"/>
      <c r="J412" s="100"/>
      <c r="K412" s="98"/>
      <c r="L412" s="232">
        <v>65241</v>
      </c>
      <c r="M412" s="232">
        <v>65030</v>
      </c>
      <c r="N412" s="168">
        <v>104906</v>
      </c>
      <c r="O412" s="168">
        <v>104906</v>
      </c>
      <c r="P412" s="233">
        <v>103895</v>
      </c>
      <c r="Q412" s="233">
        <v>104558</v>
      </c>
      <c r="R412" s="233">
        <v>104209</v>
      </c>
      <c r="S412" s="233">
        <v>104627</v>
      </c>
      <c r="T412" s="233">
        <v>104034</v>
      </c>
    </row>
    <row r="413" spans="1:21" s="92" customFormat="1" ht="24" customHeight="1">
      <c r="L413" s="235">
        <f t="shared" ref="L413:T413" si="40">SUM(L374:L412)</f>
        <v>3452586</v>
      </c>
      <c r="M413" s="235">
        <f t="shared" si="40"/>
        <v>2158666</v>
      </c>
      <c r="N413" s="170">
        <f t="shared" si="40"/>
        <v>4207978</v>
      </c>
      <c r="O413" s="170">
        <f t="shared" si="40"/>
        <v>1390002</v>
      </c>
      <c r="P413" s="235">
        <f t="shared" si="40"/>
        <v>1431147</v>
      </c>
      <c r="Q413" s="235">
        <f t="shared" si="40"/>
        <v>4067875</v>
      </c>
      <c r="R413" s="235">
        <f t="shared" si="40"/>
        <v>810982</v>
      </c>
      <c r="S413" s="235">
        <f t="shared" si="40"/>
        <v>923915</v>
      </c>
      <c r="T413" s="235">
        <f t="shared" si="40"/>
        <v>1184810</v>
      </c>
      <c r="U413" s="212"/>
    </row>
    <row r="414" spans="1:21" s="92" customFormat="1" ht="15" customHeight="1">
      <c r="L414" s="235"/>
      <c r="M414" s="235"/>
      <c r="N414" s="170"/>
      <c r="O414" s="170"/>
      <c r="P414" s="235"/>
      <c r="Q414" s="235"/>
      <c r="R414" s="235"/>
      <c r="S414" s="235"/>
      <c r="T414" s="235"/>
      <c r="U414" s="212"/>
    </row>
    <row r="415" spans="1:21" s="92" customFormat="1" ht="24" customHeight="1">
      <c r="K415" s="101" t="s">
        <v>445</v>
      </c>
      <c r="L415" s="235">
        <f t="shared" ref="L415:T415" si="41">L371+L413</f>
        <v>3765921</v>
      </c>
      <c r="M415" s="235">
        <f t="shared" si="41"/>
        <v>2618264</v>
      </c>
      <c r="N415" s="170">
        <f t="shared" si="41"/>
        <v>4798408</v>
      </c>
      <c r="O415" s="170">
        <f t="shared" si="41"/>
        <v>1799092</v>
      </c>
      <c r="P415" s="235">
        <f t="shared" si="41"/>
        <v>1628147</v>
      </c>
      <c r="Q415" s="235">
        <f t="shared" si="41"/>
        <v>4204875</v>
      </c>
      <c r="R415" s="235">
        <f t="shared" si="41"/>
        <v>947982</v>
      </c>
      <c r="S415" s="235">
        <f t="shared" si="41"/>
        <v>1060915</v>
      </c>
      <c r="T415" s="235">
        <f t="shared" si="41"/>
        <v>1321810</v>
      </c>
      <c r="U415" s="212"/>
    </row>
    <row r="416" spans="1:21" s="92" customFormat="1" ht="15" customHeight="1">
      <c r="L416" s="234"/>
      <c r="M416" s="234"/>
      <c r="N416" s="187"/>
      <c r="O416" s="187"/>
      <c r="P416" s="234"/>
      <c r="Q416" s="234"/>
      <c r="R416" s="234"/>
      <c r="S416" s="234"/>
      <c r="T416" s="234"/>
      <c r="U416" s="212"/>
    </row>
    <row r="417" spans="1:21" s="92" customFormat="1" ht="24" customHeight="1">
      <c r="K417" s="101" t="s">
        <v>446</v>
      </c>
      <c r="L417" s="254">
        <f t="shared" ref="L417:T417" si="42">L360-L415</f>
        <v>-966633</v>
      </c>
      <c r="M417" s="254">
        <f t="shared" si="42"/>
        <v>240530</v>
      </c>
      <c r="N417" s="180">
        <f t="shared" si="42"/>
        <v>-626379</v>
      </c>
      <c r="O417" s="180">
        <f t="shared" si="42"/>
        <v>-257992</v>
      </c>
      <c r="P417" s="254">
        <f t="shared" si="42"/>
        <v>-292477</v>
      </c>
      <c r="Q417" s="254">
        <f t="shared" si="42"/>
        <v>-126511</v>
      </c>
      <c r="R417" s="254">
        <f t="shared" si="42"/>
        <v>85730</v>
      </c>
      <c r="S417" s="254">
        <f t="shared" si="42"/>
        <v>-22536</v>
      </c>
      <c r="T417" s="254">
        <f t="shared" si="42"/>
        <v>-28810</v>
      </c>
      <c r="U417" s="212"/>
    </row>
    <row r="418" spans="1:21" s="92" customFormat="1" ht="15" customHeight="1">
      <c r="K418" s="101"/>
      <c r="L418" s="254"/>
      <c r="M418" s="254"/>
      <c r="N418" s="180"/>
      <c r="O418" s="180"/>
      <c r="P418" s="254"/>
      <c r="Q418" s="254"/>
      <c r="R418" s="254"/>
      <c r="S418" s="254"/>
      <c r="T418" s="254"/>
      <c r="U418" s="212"/>
    </row>
    <row r="419" spans="1:21" s="92" customFormat="1" ht="24" customHeight="1">
      <c r="K419" s="105" t="s">
        <v>448</v>
      </c>
      <c r="L419" s="254">
        <v>388897</v>
      </c>
      <c r="M419" s="254">
        <v>629429</v>
      </c>
      <c r="N419" s="180">
        <v>-30817</v>
      </c>
      <c r="O419" s="180">
        <f>M419+O417</f>
        <v>371437</v>
      </c>
      <c r="P419" s="294">
        <f>O419+P417</f>
        <v>78960</v>
      </c>
      <c r="Q419" s="294">
        <f>Q417+P419</f>
        <v>-47551</v>
      </c>
      <c r="R419" s="294">
        <f>R417+Q419</f>
        <v>38179</v>
      </c>
      <c r="S419" s="294">
        <f>S417+R419</f>
        <v>15643</v>
      </c>
      <c r="T419" s="294">
        <f>T417+S419</f>
        <v>-13167</v>
      </c>
      <c r="U419" s="212"/>
    </row>
    <row r="420" spans="1:21" ht="15" customHeight="1">
      <c r="A420" s="154"/>
      <c r="B420" s="92"/>
      <c r="C420" s="92"/>
      <c r="D420" s="92"/>
      <c r="E420" s="92"/>
      <c r="F420" s="92"/>
      <c r="G420" s="92"/>
      <c r="H420" s="92"/>
      <c r="I420" s="155"/>
      <c r="J420" s="155"/>
      <c r="K420" s="155"/>
      <c r="L420" s="199"/>
      <c r="M420" s="199"/>
      <c r="N420" s="189"/>
      <c r="O420" s="189"/>
      <c r="P420" s="199"/>
      <c r="Q420" s="199"/>
      <c r="R420" s="199"/>
      <c r="S420" s="199"/>
      <c r="T420" s="199"/>
    </row>
    <row r="421" spans="1:21" ht="24" customHeight="1">
      <c r="A421" s="107" t="s">
        <v>790</v>
      </c>
      <c r="B421" s="92"/>
      <c r="C421" s="92"/>
      <c r="D421" s="92"/>
      <c r="E421" s="92"/>
      <c r="F421" s="92"/>
      <c r="G421" s="92"/>
      <c r="H421" s="92"/>
      <c r="I421" s="92"/>
      <c r="J421" s="92"/>
      <c r="K421" s="105"/>
      <c r="L421" s="257"/>
      <c r="M421" s="257"/>
      <c r="N421" s="182"/>
      <c r="O421" s="182"/>
      <c r="P421" s="258"/>
      <c r="Q421" s="258"/>
      <c r="R421" s="258"/>
      <c r="S421" s="258"/>
      <c r="T421" s="258"/>
    </row>
    <row r="422" spans="1:21" ht="15" customHeight="1">
      <c r="A422" s="92"/>
      <c r="B422" s="92"/>
      <c r="C422" s="92"/>
      <c r="D422" s="92"/>
      <c r="E422" s="92"/>
      <c r="F422" s="92"/>
      <c r="G422" s="92"/>
      <c r="H422" s="92"/>
      <c r="I422" s="92"/>
      <c r="J422" s="92"/>
      <c r="K422" s="105"/>
      <c r="L422" s="257"/>
      <c r="M422" s="257"/>
      <c r="N422" s="182"/>
      <c r="O422" s="182"/>
      <c r="P422" s="258"/>
      <c r="Q422" s="258"/>
      <c r="R422" s="258"/>
      <c r="S422" s="258"/>
      <c r="T422" s="258"/>
    </row>
    <row r="423" spans="1:21" ht="24" customHeight="1">
      <c r="A423" s="1" t="s">
        <v>980</v>
      </c>
      <c r="B423" s="98"/>
      <c r="C423" s="92"/>
      <c r="D423" s="1" t="s">
        <v>791</v>
      </c>
      <c r="E423" s="98"/>
      <c r="F423" s="92"/>
      <c r="G423" s="92"/>
      <c r="H423" s="92"/>
      <c r="I423" s="92"/>
      <c r="J423" s="92"/>
      <c r="K423" s="92"/>
      <c r="L423" s="241">
        <v>51511</v>
      </c>
      <c r="M423" s="274">
        <v>63225</v>
      </c>
      <c r="N423" s="173">
        <v>30000</v>
      </c>
      <c r="O423" s="173">
        <v>92500</v>
      </c>
      <c r="P423" s="242">
        <v>30000</v>
      </c>
      <c r="Q423" s="242">
        <v>30000</v>
      </c>
      <c r="R423" s="242">
        <v>30000</v>
      </c>
      <c r="S423" s="242">
        <v>30000</v>
      </c>
      <c r="T423" s="242">
        <v>30000</v>
      </c>
    </row>
    <row r="424" spans="1:21" ht="24" customHeight="1">
      <c r="A424" s="1" t="s">
        <v>948</v>
      </c>
      <c r="B424" s="98"/>
      <c r="C424" s="92"/>
      <c r="D424" s="1" t="s">
        <v>765</v>
      </c>
      <c r="E424" s="98"/>
      <c r="F424" s="92"/>
      <c r="G424" s="92"/>
      <c r="H424" s="92"/>
      <c r="I424" s="92"/>
      <c r="J424" s="92"/>
      <c r="K424" s="92"/>
      <c r="L424" s="241">
        <v>44935</v>
      </c>
      <c r="M424" s="241">
        <v>2720</v>
      </c>
      <c r="N424" s="173">
        <v>0</v>
      </c>
      <c r="O424" s="173">
        <v>0</v>
      </c>
      <c r="P424" s="242">
        <v>0</v>
      </c>
      <c r="Q424" s="242">
        <v>0</v>
      </c>
      <c r="R424" s="242">
        <v>0</v>
      </c>
      <c r="S424" s="242">
        <v>0</v>
      </c>
      <c r="T424" s="242">
        <v>0</v>
      </c>
    </row>
    <row r="425" spans="1:21" ht="24" customHeight="1">
      <c r="A425" s="1" t="s">
        <v>1276</v>
      </c>
      <c r="B425" s="98"/>
      <c r="C425" s="92"/>
      <c r="D425" s="1" t="s">
        <v>1277</v>
      </c>
      <c r="E425" s="98"/>
      <c r="F425" s="92"/>
      <c r="G425" s="92"/>
      <c r="H425" s="92"/>
      <c r="I425" s="92"/>
      <c r="J425" s="92"/>
      <c r="K425" s="92"/>
      <c r="L425" s="241">
        <v>224</v>
      </c>
      <c r="M425" s="241">
        <v>217</v>
      </c>
      <c r="N425" s="173">
        <v>0</v>
      </c>
      <c r="O425" s="173">
        <v>1411</v>
      </c>
      <c r="P425" s="242">
        <v>0</v>
      </c>
      <c r="Q425" s="242">
        <v>0</v>
      </c>
      <c r="R425" s="242">
        <v>0</v>
      </c>
      <c r="S425" s="242">
        <v>0</v>
      </c>
      <c r="T425" s="242">
        <v>0</v>
      </c>
    </row>
    <row r="426" spans="1:21" ht="24" customHeight="1">
      <c r="A426" s="92" t="s">
        <v>978</v>
      </c>
      <c r="B426" s="92"/>
      <c r="C426" s="92"/>
      <c r="D426" s="1" t="s">
        <v>257</v>
      </c>
      <c r="E426" s="92"/>
      <c r="F426" s="92"/>
      <c r="G426" s="92"/>
      <c r="H426" s="92"/>
      <c r="I426" s="92"/>
      <c r="J426" s="92"/>
      <c r="K426" s="92"/>
      <c r="L426" s="241">
        <v>11000</v>
      </c>
      <c r="M426" s="241">
        <v>19550</v>
      </c>
      <c r="N426" s="173">
        <v>10000</v>
      </c>
      <c r="O426" s="173">
        <v>12000</v>
      </c>
      <c r="P426" s="242">
        <v>10000</v>
      </c>
      <c r="Q426" s="242">
        <v>10000</v>
      </c>
      <c r="R426" s="242">
        <v>10000</v>
      </c>
      <c r="S426" s="242">
        <v>10000</v>
      </c>
      <c r="T426" s="242">
        <v>10000</v>
      </c>
    </row>
    <row r="427" spans="1:21" ht="24" customHeight="1">
      <c r="A427" s="1" t="s">
        <v>979</v>
      </c>
      <c r="B427" s="98"/>
      <c r="C427" s="92"/>
      <c r="D427" s="1" t="s">
        <v>792</v>
      </c>
      <c r="E427" s="98"/>
      <c r="F427" s="92"/>
      <c r="G427" s="92"/>
      <c r="H427" s="92"/>
      <c r="I427" s="92"/>
      <c r="J427" s="92"/>
      <c r="K427" s="92"/>
      <c r="L427" s="228">
        <v>116205</v>
      </c>
      <c r="M427" s="229">
        <v>147655</v>
      </c>
      <c r="N427" s="173">
        <v>64500</v>
      </c>
      <c r="O427" s="173">
        <v>250000</v>
      </c>
      <c r="P427" s="242">
        <v>64500</v>
      </c>
      <c r="Q427" s="242">
        <v>64500</v>
      </c>
      <c r="R427" s="242">
        <v>64500</v>
      </c>
      <c r="S427" s="242">
        <v>64500</v>
      </c>
      <c r="T427" s="242">
        <v>64500</v>
      </c>
    </row>
    <row r="428" spans="1:21" ht="24" customHeight="1">
      <c r="A428" s="1" t="s">
        <v>981</v>
      </c>
      <c r="B428" s="98"/>
      <c r="C428" s="92"/>
      <c r="D428" s="1" t="s">
        <v>823</v>
      </c>
      <c r="E428" s="98"/>
      <c r="F428" s="92"/>
      <c r="G428" s="92"/>
      <c r="H428" s="92"/>
      <c r="I428" s="92"/>
      <c r="J428" s="92"/>
      <c r="K428" s="92"/>
      <c r="L428" s="241">
        <v>5700</v>
      </c>
      <c r="M428" s="274">
        <v>9775</v>
      </c>
      <c r="N428" s="173">
        <v>5000</v>
      </c>
      <c r="O428" s="173">
        <v>6000</v>
      </c>
      <c r="P428" s="242">
        <v>5000</v>
      </c>
      <c r="Q428" s="242">
        <v>5000</v>
      </c>
      <c r="R428" s="242">
        <v>5000</v>
      </c>
      <c r="S428" s="242">
        <v>5000</v>
      </c>
      <c r="T428" s="242">
        <v>5000</v>
      </c>
    </row>
    <row r="429" spans="1:21" ht="24" customHeight="1">
      <c r="A429" s="1" t="s">
        <v>982</v>
      </c>
      <c r="B429" s="98"/>
      <c r="C429" s="92"/>
      <c r="D429" s="415" t="s">
        <v>251</v>
      </c>
      <c r="E429" s="415"/>
      <c r="F429" s="415"/>
      <c r="G429" s="415"/>
      <c r="H429" s="415"/>
      <c r="I429" s="415"/>
      <c r="J429" s="415"/>
      <c r="K429" s="415"/>
      <c r="L429" s="228">
        <v>8130</v>
      </c>
      <c r="M429" s="228">
        <v>7994</v>
      </c>
      <c r="N429" s="165">
        <v>8000</v>
      </c>
      <c r="O429" s="165">
        <v>7500</v>
      </c>
      <c r="P429" s="209">
        <v>8000</v>
      </c>
      <c r="Q429" s="209">
        <v>8000</v>
      </c>
      <c r="R429" s="209">
        <v>8000</v>
      </c>
      <c r="S429" s="209">
        <v>8000</v>
      </c>
      <c r="T429" s="209">
        <v>8000</v>
      </c>
    </row>
    <row r="430" spans="1:21" ht="24" customHeight="1">
      <c r="A430" s="1" t="s">
        <v>983</v>
      </c>
      <c r="B430" s="98"/>
      <c r="C430" s="92"/>
      <c r="D430" s="415" t="s">
        <v>757</v>
      </c>
      <c r="E430" s="415"/>
      <c r="F430" s="415"/>
      <c r="G430" s="415"/>
      <c r="H430" s="415"/>
      <c r="I430" s="415"/>
      <c r="J430" s="415"/>
      <c r="K430" s="415"/>
      <c r="L430" s="228">
        <v>600</v>
      </c>
      <c r="M430" s="228">
        <v>646</v>
      </c>
      <c r="N430" s="165">
        <v>650</v>
      </c>
      <c r="O430" s="165">
        <v>825</v>
      </c>
      <c r="P430" s="209">
        <v>800</v>
      </c>
      <c r="Q430" s="209">
        <v>800</v>
      </c>
      <c r="R430" s="209">
        <v>800</v>
      </c>
      <c r="S430" s="209">
        <v>800</v>
      </c>
      <c r="T430" s="209">
        <v>800</v>
      </c>
    </row>
    <row r="431" spans="1:21" ht="24" customHeight="1">
      <c r="A431" s="1" t="s">
        <v>984</v>
      </c>
      <c r="B431" s="92"/>
      <c r="C431" s="92"/>
      <c r="D431" s="1" t="s">
        <v>254</v>
      </c>
      <c r="E431" s="92"/>
      <c r="F431" s="92"/>
      <c r="G431" s="92"/>
      <c r="H431" s="92"/>
      <c r="I431" s="92"/>
      <c r="J431" s="92"/>
      <c r="K431" s="92"/>
      <c r="L431" s="241">
        <v>894</v>
      </c>
      <c r="M431" s="241">
        <v>2167</v>
      </c>
      <c r="N431" s="173">
        <v>2000</v>
      </c>
      <c r="O431" s="173">
        <v>2215</v>
      </c>
      <c r="P431" s="242">
        <v>2000</v>
      </c>
      <c r="Q431" s="242">
        <v>2000</v>
      </c>
      <c r="R431" s="242">
        <v>2000</v>
      </c>
      <c r="S431" s="242">
        <v>2000</v>
      </c>
      <c r="T431" s="242">
        <v>2000</v>
      </c>
    </row>
    <row r="432" spans="1:21" ht="24" customHeight="1">
      <c r="A432" s="1" t="s">
        <v>1176</v>
      </c>
      <c r="B432" s="92"/>
      <c r="C432" s="92"/>
      <c r="D432" s="1" t="s">
        <v>1177</v>
      </c>
      <c r="E432" s="92"/>
      <c r="F432" s="92"/>
      <c r="G432" s="92"/>
      <c r="H432" s="92"/>
      <c r="I432" s="92"/>
      <c r="J432" s="92"/>
      <c r="K432" s="92"/>
      <c r="L432" s="241">
        <v>0</v>
      </c>
      <c r="M432" s="241">
        <v>44985</v>
      </c>
      <c r="N432" s="173">
        <v>0</v>
      </c>
      <c r="O432" s="173">
        <v>0</v>
      </c>
      <c r="P432" s="242">
        <v>0</v>
      </c>
      <c r="Q432" s="242">
        <v>0</v>
      </c>
      <c r="R432" s="242">
        <v>0</v>
      </c>
      <c r="S432" s="242">
        <v>0</v>
      </c>
      <c r="T432" s="242">
        <v>0</v>
      </c>
    </row>
    <row r="433" spans="1:20" ht="24" customHeight="1">
      <c r="A433" s="1" t="s">
        <v>985</v>
      </c>
      <c r="B433" s="92"/>
      <c r="C433" s="92"/>
      <c r="D433" s="1" t="s">
        <v>851</v>
      </c>
      <c r="E433" s="92"/>
      <c r="F433" s="92"/>
      <c r="G433" s="92"/>
      <c r="H433" s="92"/>
      <c r="I433" s="92"/>
      <c r="J433" s="92"/>
      <c r="K433" s="92"/>
      <c r="L433" s="241">
        <v>130208</v>
      </c>
      <c r="M433" s="241">
        <v>77158</v>
      </c>
      <c r="N433" s="173">
        <v>24032</v>
      </c>
      <c r="O433" s="173">
        <v>24032</v>
      </c>
      <c r="P433" s="335">
        <v>43844</v>
      </c>
      <c r="Q433" s="335">
        <v>99950</v>
      </c>
      <c r="R433" s="335">
        <v>164950</v>
      </c>
      <c r="S433" s="335">
        <v>99950</v>
      </c>
      <c r="T433" s="335">
        <v>99950</v>
      </c>
    </row>
    <row r="434" spans="1:20" ht="24" customHeight="1">
      <c r="A434" s="1" t="s">
        <v>986</v>
      </c>
      <c r="B434" s="92"/>
      <c r="C434" s="92"/>
      <c r="D434" s="1" t="s">
        <v>852</v>
      </c>
      <c r="E434" s="92"/>
      <c r="F434" s="92"/>
      <c r="G434" s="92"/>
      <c r="H434" s="92"/>
      <c r="I434" s="92"/>
      <c r="J434" s="92"/>
      <c r="K434" s="92"/>
      <c r="L434" s="241">
        <v>0</v>
      </c>
      <c r="M434" s="241">
        <v>0</v>
      </c>
      <c r="N434" s="173">
        <v>0</v>
      </c>
      <c r="O434" s="173">
        <v>0</v>
      </c>
      <c r="P434" s="335">
        <v>142551</v>
      </c>
      <c r="Q434" s="335">
        <v>119646</v>
      </c>
      <c r="R434" s="335">
        <v>133646</v>
      </c>
      <c r="S434" s="335">
        <v>119646</v>
      </c>
      <c r="T434" s="335">
        <v>119646</v>
      </c>
    </row>
    <row r="435" spans="1:20" ht="24" customHeight="1">
      <c r="A435" s="1" t="s">
        <v>987</v>
      </c>
      <c r="B435" s="92"/>
      <c r="C435" s="92"/>
      <c r="D435" s="1" t="s">
        <v>934</v>
      </c>
      <c r="E435" s="92"/>
      <c r="F435" s="92"/>
      <c r="G435" s="92"/>
      <c r="H435" s="92"/>
      <c r="I435" s="92"/>
      <c r="J435" s="92"/>
      <c r="K435" s="92"/>
      <c r="L435" s="241">
        <v>70000</v>
      </c>
      <c r="M435" s="274">
        <v>90000</v>
      </c>
      <c r="N435" s="173">
        <v>0</v>
      </c>
      <c r="O435" s="173">
        <v>0</v>
      </c>
      <c r="P435" s="335">
        <v>75000</v>
      </c>
      <c r="Q435" s="335">
        <v>50000</v>
      </c>
      <c r="R435" s="335">
        <v>50000</v>
      </c>
      <c r="S435" s="335">
        <v>50000</v>
      </c>
      <c r="T435" s="335">
        <v>50000</v>
      </c>
    </row>
    <row r="436" spans="1:20" ht="24" customHeight="1">
      <c r="A436" s="1" t="s">
        <v>1198</v>
      </c>
      <c r="B436" s="92"/>
      <c r="C436" s="92"/>
      <c r="D436" s="1" t="s">
        <v>1189</v>
      </c>
      <c r="E436" s="92"/>
      <c r="F436" s="92"/>
      <c r="G436" s="92"/>
      <c r="H436" s="92"/>
      <c r="I436" s="92"/>
      <c r="J436" s="92"/>
      <c r="K436" s="92"/>
      <c r="L436" s="241">
        <v>0</v>
      </c>
      <c r="M436" s="241">
        <v>18162</v>
      </c>
      <c r="N436" s="191">
        <v>60336</v>
      </c>
      <c r="O436" s="191">
        <v>65283</v>
      </c>
      <c r="P436" s="241">
        <v>5664</v>
      </c>
      <c r="Q436" s="274">
        <v>14535</v>
      </c>
      <c r="R436" s="274">
        <v>83218</v>
      </c>
      <c r="S436" s="274">
        <v>12560</v>
      </c>
      <c r="T436" s="274">
        <v>12259</v>
      </c>
    </row>
    <row r="437" spans="1:20" ht="24" customHeight="1">
      <c r="A437" s="1" t="s">
        <v>988</v>
      </c>
      <c r="B437" s="98"/>
      <c r="C437" s="92"/>
      <c r="D437" s="413" t="s">
        <v>825</v>
      </c>
      <c r="E437" s="413"/>
      <c r="F437" s="413"/>
      <c r="G437" s="413"/>
      <c r="H437" s="413"/>
      <c r="I437" s="413"/>
      <c r="J437" s="413"/>
      <c r="K437" s="413"/>
      <c r="L437" s="228">
        <v>350</v>
      </c>
      <c r="M437" s="228">
        <v>862</v>
      </c>
      <c r="N437" s="165">
        <v>850</v>
      </c>
      <c r="O437" s="165">
        <v>1050</v>
      </c>
      <c r="P437" s="209">
        <v>1000</v>
      </c>
      <c r="Q437" s="250">
        <v>1000</v>
      </c>
      <c r="R437" s="250">
        <v>1000</v>
      </c>
      <c r="S437" s="250">
        <v>1000</v>
      </c>
      <c r="T437" s="250">
        <v>1000</v>
      </c>
    </row>
    <row r="438" spans="1:20" ht="24" customHeight="1">
      <c r="A438" s="1" t="s">
        <v>1250</v>
      </c>
      <c r="B438" s="98"/>
      <c r="C438" s="92"/>
      <c r="D438" s="4" t="s">
        <v>1246</v>
      </c>
      <c r="E438" s="4"/>
      <c r="F438" s="4"/>
      <c r="G438" s="4"/>
      <c r="H438" s="4"/>
      <c r="I438" s="4"/>
      <c r="J438" s="4"/>
      <c r="K438" s="4"/>
      <c r="L438" s="228">
        <v>246</v>
      </c>
      <c r="M438" s="228">
        <v>0</v>
      </c>
      <c r="N438" s="165">
        <v>0</v>
      </c>
      <c r="O438" s="165">
        <v>1149</v>
      </c>
      <c r="P438" s="209">
        <v>0</v>
      </c>
      <c r="Q438" s="250">
        <v>0</v>
      </c>
      <c r="R438" s="250">
        <v>0</v>
      </c>
      <c r="S438" s="250">
        <v>0</v>
      </c>
      <c r="T438" s="250">
        <v>0</v>
      </c>
    </row>
    <row r="439" spans="1:20" ht="24" customHeight="1">
      <c r="A439" s="340" t="s">
        <v>1343</v>
      </c>
      <c r="B439" s="339"/>
      <c r="C439" s="342"/>
      <c r="D439" s="340" t="s">
        <v>1322</v>
      </c>
      <c r="E439" s="341"/>
      <c r="F439" s="341"/>
      <c r="G439" s="341"/>
      <c r="H439" s="341"/>
      <c r="I439" s="341"/>
      <c r="J439" s="341"/>
      <c r="K439" s="341"/>
      <c r="L439" s="228">
        <v>0</v>
      </c>
      <c r="M439" s="228">
        <v>0</v>
      </c>
      <c r="N439" s="165">
        <v>0</v>
      </c>
      <c r="O439" s="165">
        <v>33536</v>
      </c>
      <c r="P439" s="250">
        <v>59464</v>
      </c>
      <c r="Q439" s="250">
        <v>50000</v>
      </c>
      <c r="R439" s="250">
        <v>0</v>
      </c>
      <c r="S439" s="250">
        <v>0</v>
      </c>
      <c r="T439" s="250">
        <v>0</v>
      </c>
    </row>
    <row r="440" spans="1:20" ht="24" customHeight="1">
      <c r="A440" s="1" t="s">
        <v>989</v>
      </c>
      <c r="B440" s="92"/>
      <c r="C440" s="92"/>
      <c r="D440" s="1" t="s">
        <v>826</v>
      </c>
      <c r="E440" s="92"/>
      <c r="F440" s="92"/>
      <c r="G440" s="92"/>
      <c r="H440" s="92"/>
      <c r="I440" s="92"/>
      <c r="J440" s="92"/>
      <c r="K440" s="92"/>
      <c r="L440" s="228">
        <v>214</v>
      </c>
      <c r="M440" s="228">
        <v>412</v>
      </c>
      <c r="N440" s="165">
        <v>0</v>
      </c>
      <c r="O440" s="165">
        <v>0</v>
      </c>
      <c r="P440" s="209">
        <v>0</v>
      </c>
      <c r="Q440" s="209">
        <v>0</v>
      </c>
      <c r="R440" s="209">
        <v>0</v>
      </c>
      <c r="S440" s="209">
        <v>0</v>
      </c>
      <c r="T440" s="209">
        <v>0</v>
      </c>
    </row>
    <row r="441" spans="1:20" ht="24" customHeight="1">
      <c r="A441" s="1" t="s">
        <v>990</v>
      </c>
      <c r="B441" s="92"/>
      <c r="C441" s="92"/>
      <c r="D441" s="1" t="s">
        <v>824</v>
      </c>
      <c r="E441" s="92"/>
      <c r="F441" s="92"/>
      <c r="G441" s="92"/>
      <c r="H441" s="92"/>
      <c r="I441" s="92"/>
      <c r="J441" s="92"/>
      <c r="K441" s="92"/>
      <c r="L441" s="230">
        <v>1761</v>
      </c>
      <c r="M441" s="275">
        <v>99</v>
      </c>
      <c r="N441" s="166">
        <v>2000</v>
      </c>
      <c r="O441" s="166">
        <v>0</v>
      </c>
      <c r="P441" s="231">
        <v>1000</v>
      </c>
      <c r="Q441" s="231">
        <v>1000</v>
      </c>
      <c r="R441" s="231">
        <v>1000</v>
      </c>
      <c r="S441" s="231">
        <v>1000</v>
      </c>
      <c r="T441" s="231">
        <v>1000</v>
      </c>
    </row>
    <row r="442" spans="1:20" ht="24" customHeight="1">
      <c r="A442" s="1" t="s">
        <v>1091</v>
      </c>
      <c r="B442" s="92"/>
      <c r="C442" s="92"/>
      <c r="D442" s="1" t="s">
        <v>1092</v>
      </c>
      <c r="E442" s="92"/>
      <c r="F442" s="92"/>
      <c r="G442" s="92"/>
      <c r="H442" s="92"/>
      <c r="I442" s="92"/>
      <c r="J442" s="92"/>
      <c r="K442" s="92"/>
      <c r="L442" s="230">
        <v>0</v>
      </c>
      <c r="M442" s="230">
        <v>0</v>
      </c>
      <c r="N442" s="166">
        <v>0</v>
      </c>
      <c r="O442" s="166">
        <v>0</v>
      </c>
      <c r="P442" s="231">
        <v>0</v>
      </c>
      <c r="Q442" s="231">
        <v>0</v>
      </c>
      <c r="R442" s="231">
        <v>0</v>
      </c>
      <c r="S442" s="231">
        <v>0</v>
      </c>
      <c r="T442" s="231">
        <v>0</v>
      </c>
    </row>
    <row r="443" spans="1:20" ht="24" customHeight="1">
      <c r="A443" s="347" t="s">
        <v>1325</v>
      </c>
      <c r="B443" s="348"/>
      <c r="C443" s="348"/>
      <c r="D443" s="347" t="s">
        <v>1326</v>
      </c>
      <c r="E443" s="348"/>
      <c r="F443" s="348"/>
      <c r="G443" s="348"/>
      <c r="H443" s="348"/>
      <c r="I443" s="348"/>
      <c r="J443" s="348"/>
      <c r="K443" s="348"/>
      <c r="L443" s="230">
        <v>0</v>
      </c>
      <c r="M443" s="275">
        <v>0</v>
      </c>
      <c r="N443" s="166">
        <v>0</v>
      </c>
      <c r="O443" s="166">
        <v>548273</v>
      </c>
      <c r="P443" s="231">
        <v>0</v>
      </c>
      <c r="Q443" s="231">
        <v>0</v>
      </c>
      <c r="R443" s="231">
        <v>0</v>
      </c>
      <c r="S443" s="231">
        <v>0</v>
      </c>
      <c r="T443" s="231">
        <v>0</v>
      </c>
    </row>
    <row r="444" spans="1:20" ht="24" customHeight="1">
      <c r="A444" s="355" t="s">
        <v>1336</v>
      </c>
      <c r="B444" s="356"/>
      <c r="C444" s="356"/>
      <c r="D444" s="355" t="s">
        <v>1338</v>
      </c>
      <c r="E444" s="356"/>
      <c r="F444" s="356"/>
      <c r="G444" s="356"/>
      <c r="H444" s="356"/>
      <c r="I444" s="356"/>
      <c r="J444" s="356"/>
      <c r="K444" s="356"/>
      <c r="L444" s="230">
        <v>0</v>
      </c>
      <c r="M444" s="275">
        <v>0</v>
      </c>
      <c r="N444" s="166">
        <v>0</v>
      </c>
      <c r="O444" s="166">
        <v>450</v>
      </c>
      <c r="P444" s="231">
        <v>0</v>
      </c>
      <c r="Q444" s="231">
        <v>0</v>
      </c>
      <c r="R444" s="231">
        <v>0</v>
      </c>
      <c r="S444" s="231">
        <v>0</v>
      </c>
      <c r="T444" s="231">
        <v>0</v>
      </c>
    </row>
    <row r="445" spans="1:20" ht="24" customHeight="1">
      <c r="A445" s="1" t="s">
        <v>991</v>
      </c>
      <c r="B445" s="92"/>
      <c r="C445" s="92"/>
      <c r="D445" s="1" t="s">
        <v>912</v>
      </c>
      <c r="E445" s="92"/>
      <c r="F445" s="92"/>
      <c r="G445" s="92"/>
      <c r="H445" s="92"/>
      <c r="I445" s="92"/>
      <c r="J445" s="92"/>
      <c r="K445" s="92"/>
      <c r="L445" s="228">
        <v>0</v>
      </c>
      <c r="M445" s="229">
        <v>6068</v>
      </c>
      <c r="N445" s="165">
        <v>0</v>
      </c>
      <c r="O445" s="165">
        <v>2588</v>
      </c>
      <c r="P445" s="209">
        <v>0</v>
      </c>
      <c r="Q445" s="209">
        <v>0</v>
      </c>
      <c r="R445" s="209">
        <v>0</v>
      </c>
      <c r="S445" s="209">
        <v>0</v>
      </c>
      <c r="T445" s="209">
        <v>0</v>
      </c>
    </row>
    <row r="446" spans="1:20" ht="24" customHeight="1">
      <c r="A446" s="1" t="s">
        <v>992</v>
      </c>
      <c r="B446" s="92"/>
      <c r="C446" s="92"/>
      <c r="D446" s="1" t="s">
        <v>924</v>
      </c>
      <c r="E446" s="92"/>
      <c r="F446" s="92"/>
      <c r="G446" s="92"/>
      <c r="H446" s="92"/>
      <c r="I446" s="92"/>
      <c r="J446" s="92"/>
      <c r="K446" s="92"/>
      <c r="L446" s="228">
        <v>0</v>
      </c>
      <c r="M446" s="228">
        <v>0</v>
      </c>
      <c r="N446" s="165">
        <v>0</v>
      </c>
      <c r="O446" s="165">
        <v>400</v>
      </c>
      <c r="P446" s="209">
        <v>0</v>
      </c>
      <c r="Q446" s="209">
        <v>0</v>
      </c>
      <c r="R446" s="209">
        <v>0</v>
      </c>
      <c r="S446" s="209">
        <v>0</v>
      </c>
      <c r="T446" s="209">
        <v>0</v>
      </c>
    </row>
    <row r="447" spans="1:20" ht="24" customHeight="1">
      <c r="A447" s="1" t="s">
        <v>1075</v>
      </c>
      <c r="B447" s="92"/>
      <c r="C447" s="92"/>
      <c r="D447" s="1" t="s">
        <v>1076</v>
      </c>
      <c r="E447" s="92"/>
      <c r="F447" s="92"/>
      <c r="G447" s="92"/>
      <c r="H447" s="92"/>
      <c r="I447" s="92"/>
      <c r="J447" s="92"/>
      <c r="K447" s="92"/>
      <c r="L447" s="232">
        <v>0</v>
      </c>
      <c r="M447" s="232">
        <v>0</v>
      </c>
      <c r="N447" s="168">
        <v>0</v>
      </c>
      <c r="O447" s="168">
        <v>450</v>
      </c>
      <c r="P447" s="233">
        <v>0</v>
      </c>
      <c r="Q447" s="233">
        <v>0</v>
      </c>
      <c r="R447" s="233">
        <v>0</v>
      </c>
      <c r="S447" s="233">
        <v>0</v>
      </c>
      <c r="T447" s="233">
        <v>0</v>
      </c>
    </row>
    <row r="448" spans="1:20" ht="15" customHeight="1">
      <c r="A448" s="92"/>
      <c r="B448" s="92"/>
      <c r="C448" s="92"/>
      <c r="D448" s="92"/>
      <c r="E448" s="92"/>
      <c r="F448" s="92"/>
      <c r="G448" s="92"/>
      <c r="H448" s="92"/>
      <c r="I448" s="92"/>
      <c r="J448" s="92"/>
      <c r="K448" s="92"/>
      <c r="L448" s="234"/>
      <c r="M448" s="234"/>
      <c r="N448" s="169"/>
      <c r="O448" s="169"/>
      <c r="P448" s="227"/>
      <c r="Q448" s="227"/>
      <c r="R448" s="227"/>
      <c r="S448" s="227"/>
      <c r="T448" s="227"/>
    </row>
    <row r="449" spans="1:21" s="92" customFormat="1" ht="24" customHeight="1">
      <c r="K449" s="101" t="s">
        <v>442</v>
      </c>
      <c r="L449" s="235">
        <f t="shared" ref="L449:T449" si="43">SUM(L423:L448)</f>
        <v>441978</v>
      </c>
      <c r="M449" s="235">
        <f t="shared" si="43"/>
        <v>491695</v>
      </c>
      <c r="N449" s="170">
        <f t="shared" si="43"/>
        <v>207368</v>
      </c>
      <c r="O449" s="170">
        <f t="shared" si="43"/>
        <v>1049662</v>
      </c>
      <c r="P449" s="235">
        <f t="shared" si="43"/>
        <v>448823</v>
      </c>
      <c r="Q449" s="235">
        <f t="shared" si="43"/>
        <v>456431</v>
      </c>
      <c r="R449" s="235">
        <f t="shared" si="43"/>
        <v>554114</v>
      </c>
      <c r="S449" s="235">
        <f t="shared" si="43"/>
        <v>404456</v>
      </c>
      <c r="T449" s="235">
        <f t="shared" si="43"/>
        <v>404155</v>
      </c>
      <c r="U449" s="212"/>
    </row>
    <row r="450" spans="1:21" ht="15" customHeight="1">
      <c r="A450" s="92"/>
      <c r="B450" s="92"/>
      <c r="C450" s="92"/>
      <c r="D450" s="92"/>
      <c r="E450" s="92"/>
      <c r="F450" s="92"/>
      <c r="G450" s="92"/>
      <c r="H450" s="92"/>
      <c r="I450" s="92"/>
      <c r="J450" s="92"/>
      <c r="K450" s="92"/>
      <c r="L450" s="234"/>
      <c r="M450" s="234"/>
      <c r="N450" s="169"/>
      <c r="O450" s="169"/>
      <c r="P450" s="227"/>
      <c r="Q450" s="227"/>
      <c r="R450" s="227"/>
      <c r="S450" s="227"/>
      <c r="T450" s="227"/>
    </row>
    <row r="451" spans="1:21" ht="24" customHeight="1">
      <c r="A451" s="101" t="s">
        <v>609</v>
      </c>
      <c r="B451" s="92"/>
      <c r="C451" s="92"/>
      <c r="D451" s="92"/>
      <c r="E451" s="92"/>
      <c r="F451" s="92"/>
      <c r="G451" s="92"/>
      <c r="H451" s="92"/>
      <c r="I451" s="92"/>
      <c r="J451" s="92"/>
      <c r="K451" s="92"/>
      <c r="L451" s="234"/>
      <c r="M451" s="234"/>
      <c r="N451" s="169"/>
      <c r="O451" s="169"/>
      <c r="P451" s="227"/>
      <c r="Q451" s="227"/>
      <c r="R451" s="227"/>
      <c r="S451" s="227"/>
      <c r="T451" s="227"/>
    </row>
    <row r="452" spans="1:21" ht="24" customHeight="1">
      <c r="A452" s="1" t="s">
        <v>944</v>
      </c>
      <c r="B452" s="92"/>
      <c r="C452" s="92"/>
      <c r="D452" s="92" t="s">
        <v>740</v>
      </c>
      <c r="E452" s="92"/>
      <c r="F452" s="92"/>
      <c r="G452" s="92"/>
      <c r="H452" s="92"/>
      <c r="I452" s="92"/>
      <c r="J452" s="92"/>
      <c r="K452" s="92"/>
      <c r="L452" s="234">
        <v>9915</v>
      </c>
      <c r="M452" s="234">
        <v>0</v>
      </c>
      <c r="N452" s="169">
        <v>0</v>
      </c>
      <c r="O452" s="169">
        <v>0</v>
      </c>
      <c r="P452" s="227">
        <v>0</v>
      </c>
      <c r="Q452" s="227">
        <v>0</v>
      </c>
      <c r="R452" s="227">
        <v>0</v>
      </c>
      <c r="S452" s="227">
        <v>0</v>
      </c>
      <c r="T452" s="227">
        <v>0</v>
      </c>
    </row>
    <row r="453" spans="1:21" ht="24" customHeight="1">
      <c r="A453" s="1" t="s">
        <v>793</v>
      </c>
      <c r="B453" s="98"/>
      <c r="C453" s="98"/>
      <c r="D453" s="1" t="s">
        <v>897</v>
      </c>
      <c r="E453" s="98"/>
      <c r="F453" s="98"/>
      <c r="G453" s="98"/>
      <c r="H453" s="98"/>
      <c r="I453" s="98"/>
      <c r="J453" s="98"/>
      <c r="K453" s="98"/>
      <c r="L453" s="247">
        <v>8570</v>
      </c>
      <c r="M453" s="247">
        <v>5013</v>
      </c>
      <c r="N453" s="177">
        <v>8750</v>
      </c>
      <c r="O453" s="177">
        <v>8750</v>
      </c>
      <c r="P453" s="208">
        <v>8750</v>
      </c>
      <c r="Q453" s="208">
        <v>8750</v>
      </c>
      <c r="R453" s="208">
        <v>8750</v>
      </c>
      <c r="S453" s="208">
        <v>8750</v>
      </c>
      <c r="T453" s="208">
        <v>8750</v>
      </c>
    </row>
    <row r="454" spans="1:21" ht="24" customHeight="1">
      <c r="A454" s="1" t="s">
        <v>794</v>
      </c>
      <c r="B454" s="100"/>
      <c r="C454" s="100"/>
      <c r="D454" s="1" t="s">
        <v>252</v>
      </c>
      <c r="E454" s="100"/>
      <c r="F454" s="100"/>
      <c r="G454" s="100"/>
      <c r="H454" s="100"/>
      <c r="I454" s="100"/>
      <c r="J454" s="100"/>
      <c r="K454" s="100"/>
      <c r="L454" s="228">
        <v>28278</v>
      </c>
      <c r="M454" s="228">
        <v>0</v>
      </c>
      <c r="N454" s="165">
        <v>5000</v>
      </c>
      <c r="O454" s="165">
        <v>0</v>
      </c>
      <c r="P454" s="209">
        <v>0</v>
      </c>
      <c r="Q454" s="209">
        <v>0</v>
      </c>
      <c r="R454" s="209">
        <v>0</v>
      </c>
      <c r="S454" s="209">
        <v>0</v>
      </c>
      <c r="T454" s="209">
        <v>0</v>
      </c>
    </row>
    <row r="455" spans="1:21" ht="24" customHeight="1">
      <c r="A455" s="1" t="s">
        <v>795</v>
      </c>
      <c r="B455" s="100"/>
      <c r="C455" s="100"/>
      <c r="D455" s="412" t="s">
        <v>253</v>
      </c>
      <c r="E455" s="412"/>
      <c r="F455" s="412"/>
      <c r="G455" s="412"/>
      <c r="H455" s="412"/>
      <c r="I455" s="412"/>
      <c r="J455" s="412"/>
      <c r="K455" s="412"/>
      <c r="L455" s="232">
        <v>154039</v>
      </c>
      <c r="M455" s="276">
        <v>150707</v>
      </c>
      <c r="N455" s="168">
        <v>64000</v>
      </c>
      <c r="O455" s="168">
        <v>64000</v>
      </c>
      <c r="P455" s="278">
        <v>130000</v>
      </c>
      <c r="Q455" s="278">
        <v>130000</v>
      </c>
      <c r="R455" s="278">
        <v>195000</v>
      </c>
      <c r="S455" s="278">
        <v>130000</v>
      </c>
      <c r="T455" s="278">
        <v>130000</v>
      </c>
    </row>
    <row r="456" spans="1:21" s="92" customFormat="1" ht="24" customHeight="1">
      <c r="K456" s="101"/>
      <c r="L456" s="254">
        <f t="shared" ref="L456" si="44">SUM(L452:L455)</f>
        <v>200802</v>
      </c>
      <c r="M456" s="254">
        <f t="shared" ref="M456:T456" si="45">SUM(M452:M455)</f>
        <v>155720</v>
      </c>
      <c r="N456" s="180">
        <f t="shared" si="45"/>
        <v>77750</v>
      </c>
      <c r="O456" s="180">
        <f t="shared" si="45"/>
        <v>72750</v>
      </c>
      <c r="P456" s="254">
        <f t="shared" si="45"/>
        <v>138750</v>
      </c>
      <c r="Q456" s="254">
        <f t="shared" si="45"/>
        <v>138750</v>
      </c>
      <c r="R456" s="254">
        <f t="shared" si="45"/>
        <v>203750</v>
      </c>
      <c r="S456" s="254">
        <f>SUM(S452:S455)</f>
        <v>138750</v>
      </c>
      <c r="T456" s="254">
        <f t="shared" si="45"/>
        <v>138750</v>
      </c>
      <c r="U456" s="212"/>
    </row>
    <row r="457" spans="1:21" ht="15" customHeight="1">
      <c r="A457" s="92"/>
      <c r="B457" s="92"/>
      <c r="C457" s="92"/>
      <c r="D457" s="92"/>
      <c r="E457" s="92"/>
      <c r="F457" s="92"/>
      <c r="G457" s="92"/>
      <c r="H457" s="92"/>
      <c r="I457" s="92"/>
      <c r="J457" s="92"/>
      <c r="K457" s="92"/>
      <c r="L457" s="254"/>
      <c r="M457" s="254"/>
      <c r="N457" s="192"/>
      <c r="O457" s="192"/>
      <c r="P457" s="277"/>
      <c r="Q457" s="277"/>
      <c r="R457" s="277"/>
      <c r="S457" s="277"/>
      <c r="T457" s="277"/>
    </row>
    <row r="458" spans="1:21" ht="24" customHeight="1">
      <c r="A458" s="101" t="s">
        <v>1175</v>
      </c>
      <c r="B458" s="92"/>
      <c r="C458" s="92"/>
      <c r="D458" s="92"/>
      <c r="E458" s="92"/>
      <c r="F458" s="92"/>
      <c r="G458" s="92"/>
      <c r="H458" s="92"/>
      <c r="I458" s="92"/>
      <c r="J458" s="92"/>
      <c r="K458" s="92"/>
      <c r="L458" s="254"/>
      <c r="M458" s="254"/>
      <c r="N458" s="192"/>
      <c r="O458" s="192"/>
      <c r="P458" s="277"/>
      <c r="Q458" s="277"/>
      <c r="R458" s="277"/>
      <c r="S458" s="277"/>
      <c r="T458" s="277"/>
    </row>
    <row r="459" spans="1:21" ht="24" customHeight="1">
      <c r="A459" s="1" t="s">
        <v>1215</v>
      </c>
      <c r="B459" s="98"/>
      <c r="C459" s="98"/>
      <c r="D459" s="1" t="s">
        <v>223</v>
      </c>
      <c r="E459" s="98"/>
      <c r="F459" s="98"/>
      <c r="G459" s="98"/>
      <c r="H459" s="98"/>
      <c r="I459" s="98"/>
      <c r="J459" s="98"/>
      <c r="K459" s="98"/>
      <c r="L459" s="245">
        <v>0</v>
      </c>
      <c r="M459" s="245">
        <v>18162</v>
      </c>
      <c r="N459" s="193">
        <v>60336</v>
      </c>
      <c r="O459" s="193">
        <v>65283</v>
      </c>
      <c r="P459" s="245">
        <v>5664</v>
      </c>
      <c r="Q459" s="245">
        <v>14535</v>
      </c>
      <c r="R459" s="245">
        <v>83218</v>
      </c>
      <c r="S459" s="245">
        <v>12560</v>
      </c>
      <c r="T459" s="245">
        <v>12259</v>
      </c>
    </row>
    <row r="460" spans="1:21" ht="24" customHeight="1">
      <c r="A460" s="1" t="s">
        <v>1216</v>
      </c>
      <c r="B460" s="100"/>
      <c r="C460" s="100"/>
      <c r="D460" s="412" t="s">
        <v>253</v>
      </c>
      <c r="E460" s="412"/>
      <c r="F460" s="412"/>
      <c r="G460" s="412"/>
      <c r="H460" s="412"/>
      <c r="I460" s="412"/>
      <c r="J460" s="412"/>
      <c r="K460" s="412"/>
      <c r="L460" s="232">
        <v>0</v>
      </c>
      <c r="M460" s="232">
        <v>44985</v>
      </c>
      <c r="N460" s="168">
        <v>0</v>
      </c>
      <c r="O460" s="168">
        <v>0</v>
      </c>
      <c r="P460" s="233">
        <v>0</v>
      </c>
      <c r="Q460" s="233">
        <v>0</v>
      </c>
      <c r="R460" s="233">
        <v>0</v>
      </c>
      <c r="S460" s="233">
        <v>0</v>
      </c>
      <c r="T460" s="233">
        <v>0</v>
      </c>
    </row>
    <row r="461" spans="1:21" ht="24" customHeight="1">
      <c r="A461" s="92"/>
      <c r="B461" s="92"/>
      <c r="C461" s="92"/>
      <c r="D461" s="92"/>
      <c r="E461" s="92"/>
      <c r="F461" s="92"/>
      <c r="G461" s="92"/>
      <c r="H461" s="92"/>
      <c r="I461" s="92"/>
      <c r="J461" s="92"/>
      <c r="K461" s="101"/>
      <c r="L461" s="254">
        <f t="shared" ref="L461" si="46">SUM(L459:L460)</f>
        <v>0</v>
      </c>
      <c r="M461" s="254">
        <f t="shared" ref="M461:T461" si="47">SUM(M459:M460)</f>
        <v>63147</v>
      </c>
      <c r="N461" s="180">
        <f t="shared" si="47"/>
        <v>60336</v>
      </c>
      <c r="O461" s="180">
        <f t="shared" si="47"/>
        <v>65283</v>
      </c>
      <c r="P461" s="254">
        <f t="shared" si="47"/>
        <v>5664</v>
      </c>
      <c r="Q461" s="254">
        <f t="shared" si="47"/>
        <v>14535</v>
      </c>
      <c r="R461" s="254">
        <f t="shared" si="47"/>
        <v>83218</v>
      </c>
      <c r="S461" s="254">
        <f t="shared" si="47"/>
        <v>12560</v>
      </c>
      <c r="T461" s="254">
        <f t="shared" si="47"/>
        <v>12259</v>
      </c>
    </row>
    <row r="462" spans="1:21" ht="15" customHeight="1">
      <c r="A462" s="92"/>
      <c r="B462" s="92"/>
      <c r="C462" s="92"/>
      <c r="D462" s="92"/>
      <c r="E462" s="92"/>
      <c r="F462" s="92"/>
      <c r="G462" s="92"/>
      <c r="H462" s="92"/>
      <c r="I462" s="92"/>
      <c r="J462" s="92"/>
      <c r="K462" s="92"/>
      <c r="L462" s="254"/>
      <c r="M462" s="254"/>
      <c r="N462" s="192"/>
      <c r="O462" s="192"/>
      <c r="P462" s="277"/>
      <c r="Q462" s="277"/>
      <c r="R462" s="277"/>
      <c r="S462" s="277"/>
      <c r="T462" s="277"/>
    </row>
    <row r="463" spans="1:21" ht="24" customHeight="1">
      <c r="A463" s="101" t="s">
        <v>687</v>
      </c>
      <c r="B463" s="92"/>
      <c r="C463" s="92"/>
      <c r="D463" s="92"/>
      <c r="E463" s="92"/>
      <c r="F463" s="92"/>
      <c r="G463" s="92"/>
      <c r="H463" s="92"/>
      <c r="I463" s="92"/>
      <c r="J463" s="92"/>
      <c r="K463" s="92"/>
      <c r="L463" s="254"/>
      <c r="M463" s="254"/>
      <c r="N463" s="192"/>
      <c r="O463" s="192"/>
      <c r="P463" s="277"/>
      <c r="Q463" s="277"/>
      <c r="R463" s="277"/>
      <c r="S463" s="277"/>
      <c r="T463" s="277"/>
    </row>
    <row r="464" spans="1:21" ht="24" customHeight="1">
      <c r="A464" s="1" t="s">
        <v>796</v>
      </c>
      <c r="B464" s="92"/>
      <c r="C464" s="92"/>
      <c r="D464" s="92" t="s">
        <v>740</v>
      </c>
      <c r="E464" s="92"/>
      <c r="F464" s="92"/>
      <c r="G464" s="92"/>
      <c r="H464" s="92"/>
      <c r="I464" s="92"/>
      <c r="J464" s="92"/>
      <c r="K464" s="92"/>
      <c r="L464" s="228">
        <v>34170</v>
      </c>
      <c r="M464" s="228">
        <v>2720</v>
      </c>
      <c r="N464" s="165">
        <v>0</v>
      </c>
      <c r="O464" s="165">
        <v>0</v>
      </c>
      <c r="P464" s="209">
        <v>0</v>
      </c>
      <c r="Q464" s="209">
        <v>0</v>
      </c>
      <c r="R464" s="209">
        <v>0</v>
      </c>
      <c r="S464" s="209">
        <v>0</v>
      </c>
      <c r="T464" s="209">
        <v>0</v>
      </c>
    </row>
    <row r="465" spans="1:21" ht="24" customHeight="1">
      <c r="A465" s="1" t="s">
        <v>797</v>
      </c>
      <c r="B465" s="98"/>
      <c r="C465" s="98"/>
      <c r="D465" s="1" t="s">
        <v>49</v>
      </c>
      <c r="E465" s="98"/>
      <c r="F465" s="98"/>
      <c r="G465" s="98"/>
      <c r="H465" s="98"/>
      <c r="I465" s="98"/>
      <c r="J465" s="98"/>
      <c r="K465" s="98"/>
      <c r="L465" s="228">
        <v>294</v>
      </c>
      <c r="M465" s="228">
        <v>784</v>
      </c>
      <c r="N465" s="165">
        <v>750</v>
      </c>
      <c r="O465" s="165">
        <v>750</v>
      </c>
      <c r="P465" s="209">
        <v>750</v>
      </c>
      <c r="Q465" s="209">
        <v>750</v>
      </c>
      <c r="R465" s="209">
        <v>750</v>
      </c>
      <c r="S465" s="209">
        <v>750</v>
      </c>
      <c r="T465" s="209">
        <v>750</v>
      </c>
    </row>
    <row r="466" spans="1:21" ht="24" customHeight="1">
      <c r="A466" s="1" t="s">
        <v>798</v>
      </c>
      <c r="B466" s="98"/>
      <c r="C466" s="98"/>
      <c r="D466" s="1" t="s">
        <v>12</v>
      </c>
      <c r="E466" s="98"/>
      <c r="F466" s="98"/>
      <c r="G466" s="98"/>
      <c r="H466" s="98"/>
      <c r="I466" s="98"/>
      <c r="J466" s="98"/>
      <c r="K466" s="98"/>
      <c r="L466" s="241">
        <v>0</v>
      </c>
      <c r="M466" s="241">
        <v>0</v>
      </c>
      <c r="N466" s="173">
        <v>2000</v>
      </c>
      <c r="O466" s="173">
        <v>0</v>
      </c>
      <c r="P466" s="242">
        <v>1000</v>
      </c>
      <c r="Q466" s="242">
        <v>1000</v>
      </c>
      <c r="R466" s="242">
        <v>1000</v>
      </c>
      <c r="S466" s="242">
        <v>1000</v>
      </c>
      <c r="T466" s="242">
        <v>1000</v>
      </c>
    </row>
    <row r="467" spans="1:21" ht="24" customHeight="1">
      <c r="A467" s="1" t="s">
        <v>799</v>
      </c>
      <c r="B467" s="100"/>
      <c r="C467" s="100"/>
      <c r="D467" s="1" t="s">
        <v>252</v>
      </c>
      <c r="E467" s="100"/>
      <c r="F467" s="100"/>
      <c r="G467" s="100"/>
      <c r="H467" s="100"/>
      <c r="I467" s="100"/>
      <c r="J467" s="100"/>
      <c r="K467" s="100"/>
      <c r="L467" s="228">
        <v>0</v>
      </c>
      <c r="M467" s="228">
        <v>8435</v>
      </c>
      <c r="N467" s="165">
        <v>7000</v>
      </c>
      <c r="O467" s="165">
        <v>7000</v>
      </c>
      <c r="P467" s="250">
        <v>130000</v>
      </c>
      <c r="Q467" s="250">
        <v>6000</v>
      </c>
      <c r="R467" s="250">
        <v>20000</v>
      </c>
      <c r="S467" s="250">
        <v>6000</v>
      </c>
      <c r="T467" s="250">
        <v>6000</v>
      </c>
    </row>
    <row r="468" spans="1:21" ht="24" customHeight="1">
      <c r="A468" s="1" t="s">
        <v>800</v>
      </c>
      <c r="B468" s="100"/>
      <c r="C468" s="100"/>
      <c r="D468" s="412" t="s">
        <v>253</v>
      </c>
      <c r="E468" s="412"/>
      <c r="F468" s="412"/>
      <c r="G468" s="412"/>
      <c r="H468" s="412"/>
      <c r="I468" s="412"/>
      <c r="J468" s="412"/>
      <c r="K468" s="412"/>
      <c r="L468" s="228">
        <v>20821</v>
      </c>
      <c r="M468" s="229">
        <v>33497</v>
      </c>
      <c r="N468" s="165">
        <v>201000</v>
      </c>
      <c r="O468" s="165">
        <v>201000</v>
      </c>
      <c r="P468" s="250">
        <v>100000</v>
      </c>
      <c r="Q468" s="250">
        <v>120000</v>
      </c>
      <c r="R468" s="250">
        <v>120000</v>
      </c>
      <c r="S468" s="250">
        <v>120000</v>
      </c>
      <c r="T468" s="250">
        <v>120000</v>
      </c>
    </row>
    <row r="469" spans="1:21" ht="24" customHeight="1">
      <c r="A469" s="128" t="s">
        <v>816</v>
      </c>
      <c r="B469" s="100"/>
      <c r="C469" s="100"/>
      <c r="D469" s="1"/>
      <c r="E469" s="100"/>
      <c r="F469" s="100"/>
      <c r="G469" s="100"/>
      <c r="H469" s="100"/>
      <c r="I469" s="100"/>
      <c r="J469" s="100"/>
      <c r="L469" s="228"/>
      <c r="M469" s="228"/>
      <c r="N469" s="165"/>
      <c r="O469" s="165"/>
      <c r="P469" s="209"/>
      <c r="Q469" s="209"/>
      <c r="R469" s="209"/>
      <c r="S469" s="209"/>
      <c r="T469" s="209"/>
    </row>
    <row r="470" spans="1:21" ht="24" customHeight="1">
      <c r="A470" s="1" t="s">
        <v>801</v>
      </c>
      <c r="B470" s="100"/>
      <c r="C470" s="100"/>
      <c r="D470" s="1" t="s">
        <v>863</v>
      </c>
      <c r="E470" s="100"/>
      <c r="F470" s="100"/>
      <c r="G470" s="100"/>
      <c r="H470" s="100"/>
      <c r="I470" s="100"/>
      <c r="J470" s="100"/>
      <c r="K470" s="100"/>
      <c r="L470" s="228">
        <v>43303</v>
      </c>
      <c r="M470" s="228">
        <v>43922</v>
      </c>
      <c r="N470" s="165">
        <v>44429</v>
      </c>
      <c r="O470" s="165">
        <v>42853</v>
      </c>
      <c r="P470" s="209">
        <v>51612</v>
      </c>
      <c r="Q470" s="209">
        <v>53527</v>
      </c>
      <c r="R470" s="209">
        <v>53527</v>
      </c>
      <c r="S470" s="209">
        <v>55514</v>
      </c>
      <c r="T470" s="250">
        <v>57544</v>
      </c>
    </row>
    <row r="471" spans="1:21" ht="24" customHeight="1">
      <c r="A471" s="1" t="s">
        <v>802</v>
      </c>
      <c r="B471" s="100"/>
      <c r="C471" s="100"/>
      <c r="D471" s="1" t="s">
        <v>255</v>
      </c>
      <c r="E471" s="100"/>
      <c r="F471" s="100"/>
      <c r="G471" s="100"/>
      <c r="H471" s="100"/>
      <c r="I471" s="100"/>
      <c r="J471" s="100"/>
      <c r="K471" s="100"/>
      <c r="L471" s="228">
        <v>27512</v>
      </c>
      <c r="M471" s="228">
        <v>28856</v>
      </c>
      <c r="N471" s="165">
        <v>31095</v>
      </c>
      <c r="O471" s="165">
        <v>23824</v>
      </c>
      <c r="P471" s="209">
        <v>17784</v>
      </c>
      <c r="Q471" s="209">
        <v>15869</v>
      </c>
      <c r="R471" s="209">
        <v>15869</v>
      </c>
      <c r="S471" s="209">
        <v>13882</v>
      </c>
      <c r="T471" s="250">
        <v>11852</v>
      </c>
    </row>
    <row r="472" spans="1:21" ht="24" customHeight="1">
      <c r="A472" s="347" t="s">
        <v>1327</v>
      </c>
      <c r="B472" s="100"/>
      <c r="C472" s="100"/>
      <c r="D472" s="347" t="s">
        <v>1328</v>
      </c>
      <c r="E472" s="100"/>
      <c r="F472" s="100"/>
      <c r="G472" s="100"/>
      <c r="H472" s="100"/>
      <c r="I472" s="100"/>
      <c r="J472" s="100"/>
      <c r="K472" s="100"/>
      <c r="L472" s="232">
        <v>0</v>
      </c>
      <c r="M472" s="232">
        <v>0</v>
      </c>
      <c r="N472" s="168">
        <v>0</v>
      </c>
      <c r="O472" s="168">
        <v>531617</v>
      </c>
      <c r="P472" s="233">
        <v>0</v>
      </c>
      <c r="Q472" s="233">
        <v>0</v>
      </c>
      <c r="R472" s="233">
        <v>0</v>
      </c>
      <c r="S472" s="233">
        <v>0</v>
      </c>
      <c r="T472" s="278">
        <v>0</v>
      </c>
    </row>
    <row r="473" spans="1:21" s="92" customFormat="1" ht="24" customHeight="1">
      <c r="K473" s="101"/>
      <c r="L473" s="254">
        <f>SUM(L464:L472)</f>
        <v>126100</v>
      </c>
      <c r="M473" s="254">
        <f t="shared" ref="M473:T473" si="48">SUM(M464:M472)</f>
        <v>118214</v>
      </c>
      <c r="N473" s="180">
        <f>SUM(N464:N472)</f>
        <v>286274</v>
      </c>
      <c r="O473" s="180">
        <f>SUM(O464:O472)</f>
        <v>807044</v>
      </c>
      <c r="P473" s="254">
        <f t="shared" si="48"/>
        <v>301146</v>
      </c>
      <c r="Q473" s="254">
        <f t="shared" si="48"/>
        <v>197146</v>
      </c>
      <c r="R473" s="254">
        <f t="shared" si="48"/>
        <v>211146</v>
      </c>
      <c r="S473" s="254">
        <f t="shared" si="48"/>
        <v>197146</v>
      </c>
      <c r="T473" s="254">
        <f t="shared" si="48"/>
        <v>197146</v>
      </c>
      <c r="U473" s="212"/>
    </row>
    <row r="474" spans="1:21" ht="15" customHeight="1">
      <c r="A474" s="92"/>
      <c r="B474" s="92"/>
      <c r="C474" s="92"/>
      <c r="D474" s="92"/>
      <c r="E474" s="92"/>
      <c r="F474" s="92"/>
      <c r="G474" s="92"/>
      <c r="H474" s="92"/>
      <c r="I474" s="92"/>
      <c r="J474" s="92"/>
      <c r="K474" s="92"/>
      <c r="L474" s="254"/>
      <c r="M474" s="254"/>
      <c r="N474" s="192"/>
      <c r="O474" s="192"/>
      <c r="P474" s="277"/>
      <c r="Q474" s="277"/>
      <c r="R474" s="277"/>
      <c r="S474" s="277"/>
      <c r="T474" s="277"/>
    </row>
    <row r="475" spans="1:21" ht="24" customHeight="1">
      <c r="A475" s="101" t="s">
        <v>817</v>
      </c>
      <c r="B475" s="92"/>
      <c r="C475" s="92"/>
      <c r="D475" s="92"/>
      <c r="E475" s="92"/>
      <c r="F475" s="92"/>
      <c r="G475" s="92"/>
      <c r="H475" s="92"/>
      <c r="I475" s="92"/>
      <c r="J475" s="92"/>
      <c r="K475" s="92"/>
      <c r="L475" s="254"/>
      <c r="M475" s="254"/>
      <c r="N475" s="192"/>
      <c r="O475" s="192"/>
      <c r="P475" s="277"/>
      <c r="Q475" s="277"/>
      <c r="R475" s="277"/>
      <c r="S475" s="277"/>
      <c r="T475" s="277"/>
    </row>
    <row r="476" spans="1:21" ht="24" customHeight="1">
      <c r="A476" s="1" t="s">
        <v>945</v>
      </c>
      <c r="B476" s="92"/>
      <c r="C476" s="92"/>
      <c r="D476" s="92" t="s">
        <v>740</v>
      </c>
      <c r="E476" s="92"/>
      <c r="F476" s="92"/>
      <c r="G476" s="92"/>
      <c r="H476" s="92"/>
      <c r="I476" s="92"/>
      <c r="J476" s="92"/>
      <c r="K476" s="92"/>
      <c r="L476" s="245">
        <v>850</v>
      </c>
      <c r="M476" s="245">
        <v>0</v>
      </c>
      <c r="N476" s="176">
        <v>0</v>
      </c>
      <c r="O476" s="176">
        <v>0</v>
      </c>
      <c r="P476" s="246">
        <v>0</v>
      </c>
      <c r="Q476" s="246">
        <v>0</v>
      </c>
      <c r="R476" s="246">
        <v>0</v>
      </c>
      <c r="S476" s="246">
        <v>0</v>
      </c>
      <c r="T476" s="246">
        <v>0</v>
      </c>
    </row>
    <row r="477" spans="1:21" ht="24" customHeight="1">
      <c r="A477" s="1" t="s">
        <v>1275</v>
      </c>
      <c r="B477" s="92"/>
      <c r="C477" s="92"/>
      <c r="D477" s="1" t="s">
        <v>897</v>
      </c>
      <c r="E477" s="98"/>
      <c r="F477" s="98"/>
      <c r="G477" s="98"/>
      <c r="H477" s="98"/>
      <c r="I477" s="98"/>
      <c r="J477" s="98"/>
      <c r="K477" s="98"/>
      <c r="L477" s="245">
        <v>0</v>
      </c>
      <c r="M477" s="245">
        <v>0</v>
      </c>
      <c r="N477" s="176">
        <v>5000</v>
      </c>
      <c r="O477" s="176">
        <v>5000</v>
      </c>
      <c r="P477" s="246">
        <v>1600</v>
      </c>
      <c r="Q477" s="246">
        <v>1600</v>
      </c>
      <c r="R477" s="246">
        <v>1600</v>
      </c>
      <c r="S477" s="246">
        <v>1600</v>
      </c>
      <c r="T477" s="246">
        <v>1600</v>
      </c>
    </row>
    <row r="478" spans="1:21" ht="24" customHeight="1">
      <c r="A478" s="340" t="s">
        <v>1321</v>
      </c>
      <c r="B478" s="342"/>
      <c r="C478" s="342"/>
      <c r="D478" s="340" t="s">
        <v>1228</v>
      </c>
      <c r="E478" s="339"/>
      <c r="F478" s="339"/>
      <c r="G478" s="339"/>
      <c r="H478" s="339"/>
      <c r="I478" s="339"/>
      <c r="J478" s="339"/>
      <c r="K478" s="339"/>
      <c r="L478" s="245">
        <v>0</v>
      </c>
      <c r="M478" s="245">
        <v>0</v>
      </c>
      <c r="N478" s="176">
        <v>0</v>
      </c>
      <c r="O478" s="176">
        <v>33536</v>
      </c>
      <c r="P478" s="352">
        <v>59464</v>
      </c>
      <c r="Q478" s="246">
        <v>50000</v>
      </c>
      <c r="R478" s="246">
        <v>0</v>
      </c>
      <c r="S478" s="246">
        <v>0</v>
      </c>
      <c r="T478" s="246">
        <v>0</v>
      </c>
    </row>
    <row r="479" spans="1:21" ht="24" customHeight="1">
      <c r="A479" s="395" t="s">
        <v>1364</v>
      </c>
      <c r="B479" s="396"/>
      <c r="C479" s="396"/>
      <c r="D479" s="396" t="s">
        <v>1280</v>
      </c>
      <c r="E479" s="396"/>
      <c r="F479" s="396"/>
      <c r="G479" s="394"/>
      <c r="H479" s="394"/>
      <c r="I479" s="394"/>
      <c r="J479" s="394"/>
      <c r="K479" s="394"/>
      <c r="L479" s="245">
        <v>0</v>
      </c>
      <c r="M479" s="245">
        <v>0</v>
      </c>
      <c r="N479" s="176">
        <v>0</v>
      </c>
      <c r="O479" s="176">
        <v>0</v>
      </c>
      <c r="P479" s="250">
        <v>50000</v>
      </c>
      <c r="Q479" s="246">
        <v>0</v>
      </c>
      <c r="R479" s="246">
        <v>0</v>
      </c>
      <c r="S479" s="246">
        <v>0</v>
      </c>
      <c r="T479" s="246">
        <v>0</v>
      </c>
    </row>
    <row r="480" spans="1:21" ht="24" customHeight="1">
      <c r="A480" s="325" t="s">
        <v>1316</v>
      </c>
      <c r="B480" s="100"/>
      <c r="C480" s="100"/>
      <c r="D480" s="325" t="s">
        <v>1317</v>
      </c>
      <c r="E480" s="100"/>
      <c r="F480" s="100"/>
      <c r="G480" s="100"/>
      <c r="H480" s="100"/>
      <c r="I480" s="100"/>
      <c r="J480" s="100"/>
      <c r="K480" s="100"/>
      <c r="L480" s="228">
        <v>0</v>
      </c>
      <c r="M480" s="229">
        <v>0</v>
      </c>
      <c r="N480" s="165">
        <v>20000</v>
      </c>
      <c r="O480" s="165">
        <v>7404</v>
      </c>
      <c r="P480" s="209">
        <v>12596</v>
      </c>
      <c r="Q480" s="209">
        <v>0</v>
      </c>
      <c r="R480" s="209">
        <v>0</v>
      </c>
      <c r="S480" s="209">
        <v>0</v>
      </c>
      <c r="T480" s="209">
        <v>0</v>
      </c>
    </row>
    <row r="481" spans="1:21" ht="24" customHeight="1">
      <c r="A481" s="1" t="s">
        <v>803</v>
      </c>
      <c r="B481" s="100"/>
      <c r="C481" s="100"/>
      <c r="D481" s="1" t="s">
        <v>252</v>
      </c>
      <c r="E481" s="100"/>
      <c r="F481" s="100"/>
      <c r="G481" s="100"/>
      <c r="H481" s="100"/>
      <c r="I481" s="100"/>
      <c r="J481" s="100"/>
      <c r="K481" s="100"/>
      <c r="L481" s="228">
        <v>5264</v>
      </c>
      <c r="M481" s="229">
        <v>13539</v>
      </c>
      <c r="N481" s="165">
        <v>50000</v>
      </c>
      <c r="O481" s="165">
        <v>0</v>
      </c>
      <c r="P481" s="250">
        <v>10400</v>
      </c>
      <c r="Q481" s="352">
        <v>5400</v>
      </c>
      <c r="R481" s="352">
        <v>5400</v>
      </c>
      <c r="S481" s="352">
        <v>5400</v>
      </c>
      <c r="T481" s="352">
        <v>5400</v>
      </c>
    </row>
    <row r="482" spans="1:21" ht="24" customHeight="1">
      <c r="A482" s="1" t="s">
        <v>925</v>
      </c>
      <c r="B482" s="100"/>
      <c r="C482" s="100"/>
      <c r="D482" s="1" t="s">
        <v>253</v>
      </c>
      <c r="E482" s="100"/>
      <c r="F482" s="100"/>
      <c r="G482" s="100"/>
      <c r="H482" s="100"/>
      <c r="I482" s="100"/>
      <c r="J482" s="100"/>
      <c r="K482" s="100"/>
      <c r="L482" s="228">
        <v>19903</v>
      </c>
      <c r="M482" s="228">
        <v>0</v>
      </c>
      <c r="N482" s="165">
        <v>70000</v>
      </c>
      <c r="O482" s="165">
        <v>67958</v>
      </c>
      <c r="P482" s="250">
        <v>70000</v>
      </c>
      <c r="Q482" s="250">
        <v>50000</v>
      </c>
      <c r="R482" s="250">
        <v>50000</v>
      </c>
      <c r="S482" s="250">
        <v>50000</v>
      </c>
      <c r="T482" s="250">
        <v>50000</v>
      </c>
    </row>
    <row r="483" spans="1:21" ht="24" customHeight="1">
      <c r="A483" s="128" t="s">
        <v>816</v>
      </c>
      <c r="B483" s="100"/>
      <c r="C483" s="100"/>
      <c r="D483" s="1"/>
      <c r="E483" s="100"/>
      <c r="F483" s="100"/>
      <c r="G483" s="100"/>
      <c r="H483" s="100"/>
      <c r="I483" s="100"/>
      <c r="J483" s="100"/>
      <c r="K483" s="100"/>
      <c r="L483" s="228"/>
      <c r="M483" s="228"/>
      <c r="N483" s="165"/>
      <c r="O483" s="165"/>
      <c r="P483" s="209"/>
      <c r="Q483" s="250"/>
      <c r="R483" s="250"/>
      <c r="S483" s="250"/>
      <c r="T483" s="250"/>
    </row>
    <row r="484" spans="1:21" ht="24" customHeight="1">
      <c r="A484" s="1" t="s">
        <v>804</v>
      </c>
      <c r="B484" s="100"/>
      <c r="C484" s="100"/>
      <c r="D484" s="1" t="s">
        <v>863</v>
      </c>
      <c r="E484" s="100"/>
      <c r="F484" s="100"/>
      <c r="G484" s="100"/>
      <c r="H484" s="100"/>
      <c r="I484" s="100"/>
      <c r="J484" s="100"/>
      <c r="K484" s="100"/>
      <c r="L484" s="228">
        <v>1357</v>
      </c>
      <c r="M484" s="228">
        <v>1376</v>
      </c>
      <c r="N484" s="165">
        <v>1392</v>
      </c>
      <c r="O484" s="165">
        <v>1343</v>
      </c>
      <c r="P484" s="209">
        <v>1617</v>
      </c>
      <c r="Q484" s="209">
        <v>1677</v>
      </c>
      <c r="R484" s="209">
        <v>1677</v>
      </c>
      <c r="S484" s="209">
        <v>1739</v>
      </c>
      <c r="T484" s="250">
        <v>1803</v>
      </c>
    </row>
    <row r="485" spans="1:21" ht="24" customHeight="1">
      <c r="A485" s="1" t="s">
        <v>805</v>
      </c>
      <c r="B485" s="100"/>
      <c r="C485" s="100"/>
      <c r="D485" s="1" t="s">
        <v>255</v>
      </c>
      <c r="E485" s="100"/>
      <c r="F485" s="100"/>
      <c r="G485" s="100"/>
      <c r="H485" s="100"/>
      <c r="I485" s="100"/>
      <c r="J485" s="100"/>
      <c r="K485" s="100"/>
      <c r="L485" s="228">
        <v>862</v>
      </c>
      <c r="M485" s="228">
        <v>904</v>
      </c>
      <c r="N485" s="165">
        <v>974</v>
      </c>
      <c r="O485" s="165">
        <v>746</v>
      </c>
      <c r="P485" s="209">
        <v>557</v>
      </c>
      <c r="Q485" s="209">
        <v>497</v>
      </c>
      <c r="R485" s="209">
        <v>497</v>
      </c>
      <c r="S485" s="209">
        <v>435</v>
      </c>
      <c r="T485" s="250">
        <v>371</v>
      </c>
    </row>
    <row r="486" spans="1:21" ht="24" customHeight="1">
      <c r="A486" s="347" t="s">
        <v>1329</v>
      </c>
      <c r="B486" s="100"/>
      <c r="C486" s="100"/>
      <c r="D486" s="347" t="s">
        <v>1328</v>
      </c>
      <c r="E486" s="100"/>
      <c r="F486" s="100"/>
      <c r="G486" s="100"/>
      <c r="H486" s="100"/>
      <c r="I486" s="100"/>
      <c r="J486" s="100"/>
      <c r="K486" s="100"/>
      <c r="L486" s="232">
        <v>0</v>
      </c>
      <c r="M486" s="232">
        <v>0</v>
      </c>
      <c r="N486" s="168">
        <v>0</v>
      </c>
      <c r="O486" s="168">
        <v>16656</v>
      </c>
      <c r="P486" s="233">
        <v>0</v>
      </c>
      <c r="Q486" s="233">
        <v>0</v>
      </c>
      <c r="R486" s="233">
        <v>0</v>
      </c>
      <c r="S486" s="233">
        <v>0</v>
      </c>
      <c r="T486" s="278">
        <v>0</v>
      </c>
    </row>
    <row r="487" spans="1:21" s="92" customFormat="1" ht="24" customHeight="1">
      <c r="K487" s="101"/>
      <c r="L487" s="235">
        <f>SUM(L476:L486)</f>
        <v>28236</v>
      </c>
      <c r="M487" s="235">
        <f t="shared" ref="M487:T487" si="49">SUM(M476:M486)</f>
        <v>15819</v>
      </c>
      <c r="N487" s="170">
        <f t="shared" si="49"/>
        <v>147366</v>
      </c>
      <c r="O487" s="170">
        <f t="shared" si="49"/>
        <v>132643</v>
      </c>
      <c r="P487" s="235">
        <f>SUM(P476:P486)</f>
        <v>206234</v>
      </c>
      <c r="Q487" s="235">
        <f t="shared" si="49"/>
        <v>109174</v>
      </c>
      <c r="R487" s="235">
        <f t="shared" si="49"/>
        <v>59174</v>
      </c>
      <c r="S487" s="235">
        <f t="shared" si="49"/>
        <v>59174</v>
      </c>
      <c r="T487" s="235">
        <f t="shared" si="49"/>
        <v>59174</v>
      </c>
      <c r="U487" s="212"/>
    </row>
    <row r="488" spans="1:21" s="92" customFormat="1" ht="24" customHeight="1">
      <c r="K488" s="101"/>
      <c r="L488" s="235"/>
      <c r="M488" s="235"/>
      <c r="N488" s="170"/>
      <c r="O488" s="170"/>
      <c r="P488" s="235"/>
      <c r="Q488" s="235"/>
      <c r="R488" s="235"/>
      <c r="S488" s="235"/>
      <c r="T488" s="235"/>
      <c r="U488" s="212"/>
    </row>
    <row r="489" spans="1:21" s="92" customFormat="1" ht="24" customHeight="1">
      <c r="K489" s="101" t="s">
        <v>445</v>
      </c>
      <c r="L489" s="254">
        <f t="shared" ref="L489:T489" si="50">L456+L473+L487+L461</f>
        <v>355138</v>
      </c>
      <c r="M489" s="254">
        <f t="shared" si="50"/>
        <v>352900</v>
      </c>
      <c r="N489" s="180">
        <f t="shared" si="50"/>
        <v>571726</v>
      </c>
      <c r="O489" s="180">
        <f t="shared" si="50"/>
        <v>1077720</v>
      </c>
      <c r="P489" s="254">
        <f t="shared" si="50"/>
        <v>651794</v>
      </c>
      <c r="Q489" s="254">
        <f t="shared" si="50"/>
        <v>459605</v>
      </c>
      <c r="R489" s="254">
        <f t="shared" si="50"/>
        <v>557288</v>
      </c>
      <c r="S489" s="254">
        <f t="shared" si="50"/>
        <v>407630</v>
      </c>
      <c r="T489" s="254">
        <f t="shared" si="50"/>
        <v>407329</v>
      </c>
      <c r="U489" s="212"/>
    </row>
    <row r="490" spans="1:21" s="92" customFormat="1" ht="15" customHeight="1">
      <c r="A490" s="126"/>
      <c r="B490" s="126"/>
      <c r="C490" s="126"/>
      <c r="D490" s="126"/>
      <c r="E490" s="126"/>
      <c r="F490" s="126"/>
      <c r="G490" s="126"/>
      <c r="H490" s="126"/>
      <c r="I490" s="126"/>
      <c r="J490" s="126"/>
      <c r="K490" s="126"/>
      <c r="L490" s="279"/>
      <c r="M490" s="279"/>
      <c r="N490" s="194"/>
      <c r="O490" s="194"/>
      <c r="P490" s="279"/>
      <c r="Q490" s="279"/>
      <c r="R490" s="279"/>
      <c r="S490" s="279"/>
      <c r="T490" s="279"/>
      <c r="U490" s="212"/>
    </row>
    <row r="491" spans="1:21" s="92" customFormat="1" ht="24" customHeight="1">
      <c r="K491" s="101" t="s">
        <v>446</v>
      </c>
      <c r="L491" s="254">
        <f t="shared" ref="L491:T491" si="51">L449-L489</f>
        <v>86840</v>
      </c>
      <c r="M491" s="254">
        <f t="shared" si="51"/>
        <v>138795</v>
      </c>
      <c r="N491" s="180">
        <f t="shared" si="51"/>
        <v>-364358</v>
      </c>
      <c r="O491" s="180">
        <f t="shared" si="51"/>
        <v>-28058</v>
      </c>
      <c r="P491" s="254">
        <f t="shared" si="51"/>
        <v>-202971</v>
      </c>
      <c r="Q491" s="254">
        <f t="shared" si="51"/>
        <v>-3174</v>
      </c>
      <c r="R491" s="254">
        <f t="shared" si="51"/>
        <v>-3174</v>
      </c>
      <c r="S491" s="254">
        <f t="shared" si="51"/>
        <v>-3174</v>
      </c>
      <c r="T491" s="254">
        <f t="shared" si="51"/>
        <v>-3174</v>
      </c>
      <c r="U491" s="212"/>
    </row>
    <row r="492" spans="1:21" s="92" customFormat="1" ht="15" customHeight="1">
      <c r="A492" s="126"/>
      <c r="B492" s="126"/>
      <c r="C492" s="126"/>
      <c r="D492" s="126"/>
      <c r="E492" s="126"/>
      <c r="F492" s="126"/>
      <c r="G492" s="126"/>
      <c r="H492" s="126"/>
      <c r="I492" s="126"/>
      <c r="J492" s="126"/>
      <c r="K492" s="127"/>
      <c r="L492" s="279"/>
      <c r="M492" s="279"/>
      <c r="N492" s="194"/>
      <c r="O492" s="194"/>
      <c r="P492" s="279"/>
      <c r="Q492" s="279"/>
      <c r="R492" s="279"/>
      <c r="S492" s="279"/>
      <c r="T492" s="279"/>
      <c r="U492" s="212"/>
    </row>
    <row r="493" spans="1:21" s="92" customFormat="1" ht="24" customHeight="1">
      <c r="C493" s="414" t="s">
        <v>843</v>
      </c>
      <c r="D493" s="414"/>
      <c r="E493" s="414"/>
      <c r="F493" s="414"/>
      <c r="G493" s="414"/>
      <c r="H493" s="414"/>
      <c r="I493" s="414"/>
      <c r="J493" s="414"/>
      <c r="K493" s="414"/>
      <c r="L493" s="280">
        <v>0</v>
      </c>
      <c r="M493" s="280">
        <v>0</v>
      </c>
      <c r="N493" s="195">
        <v>0</v>
      </c>
      <c r="O493" s="195">
        <f>M493+(O449-O426-O427-O424-O428-O431-O437-O441-O434-O446-O435-O447-O442-O436-O432-O438-O439-O443-O444)-O453-O454-O455</f>
        <v>56106</v>
      </c>
      <c r="P493" s="379">
        <f>O493+(P449-P426-P427-P424-P428-P431-P437-P441-P434-P446-P435-P447-P442-P436-P432-P438-P439-P443-P444)-P453-P454-P455</f>
        <v>0</v>
      </c>
      <c r="Q493" s="379">
        <f>P493+(Q449-Q426-Q427-Q424-Q428-Q431-Q437-Q441-Q434-Q446-Q435-Q447-Q442-Q436-Q432-Q438-Q439-Q443-Q444)-Q453-Q454-Q455</f>
        <v>0</v>
      </c>
      <c r="R493" s="379">
        <f>Q493+(R449-R426-R427-R424-R428-R431-R437-R441-R434-R446-R435-R447-R442-R436-R432-R438-R439-R443-R444)-R453-R454-R455</f>
        <v>0</v>
      </c>
      <c r="S493" s="379">
        <f>R493+(S449-S426-S427-S424-S428-S431-S437-S441-S434-S446-S435-S447-S442-S436-S432-S438-S439-S443-S444)-S453-S454-S455</f>
        <v>0</v>
      </c>
      <c r="T493" s="379">
        <f>S493+(T449-T426-T427-T424-T428-T431-T437-T441-T434-T446-T435-T447-T442-T436-T432-T438-T439-T443-T444)-T453-T454-T455</f>
        <v>0</v>
      </c>
      <c r="U493" s="212"/>
    </row>
    <row r="494" spans="1:21" s="92" customFormat="1" ht="15" customHeight="1">
      <c r="C494" s="116"/>
      <c r="D494" s="116"/>
      <c r="E494" s="116"/>
      <c r="F494" s="116"/>
      <c r="G494" s="116"/>
      <c r="H494" s="116"/>
      <c r="I494" s="116"/>
      <c r="J494" s="116"/>
      <c r="K494" s="140"/>
      <c r="L494" s="280"/>
      <c r="M494" s="280"/>
      <c r="N494" s="195"/>
      <c r="O494" s="195"/>
      <c r="P494" s="280"/>
      <c r="Q494" s="280"/>
      <c r="R494" s="280"/>
      <c r="S494" s="280"/>
      <c r="T494" s="280"/>
      <c r="U494" s="212"/>
    </row>
    <row r="495" spans="1:21" s="92" customFormat="1" ht="24" customHeight="1">
      <c r="C495" s="414" t="s">
        <v>1178</v>
      </c>
      <c r="D495" s="414"/>
      <c r="E495" s="414"/>
      <c r="F495" s="414"/>
      <c r="G495" s="414"/>
      <c r="H495" s="414"/>
      <c r="I495" s="414"/>
      <c r="J495" s="414"/>
      <c r="K495" s="414"/>
      <c r="L495" s="280">
        <v>0</v>
      </c>
      <c r="M495" s="280">
        <v>0</v>
      </c>
      <c r="N495" s="195">
        <v>0</v>
      </c>
      <c r="O495" s="195">
        <f>M495+(O432+O436+O444)-O460-O459</f>
        <v>450</v>
      </c>
      <c r="P495" s="280">
        <f>O495+(P432+P436+P444)-P460-P459</f>
        <v>450</v>
      </c>
      <c r="Q495" s="280">
        <f>P495+(Q432+Q436+Q444)-Q460-Q459</f>
        <v>450</v>
      </c>
      <c r="R495" s="280">
        <f>Q495+(R432+R436+R444)-R460-R459</f>
        <v>450</v>
      </c>
      <c r="S495" s="280">
        <f>R495+(S432+S436+S444)-S460-S459</f>
        <v>450</v>
      </c>
      <c r="T495" s="280">
        <f>S495+(T432+T436+T444)-T460-T459</f>
        <v>450</v>
      </c>
      <c r="U495" s="212"/>
    </row>
    <row r="496" spans="1:21" s="92" customFormat="1" ht="15" customHeight="1">
      <c r="C496" s="116"/>
      <c r="D496" s="116"/>
      <c r="E496" s="116"/>
      <c r="F496" s="116"/>
      <c r="G496" s="116"/>
      <c r="H496" s="116"/>
      <c r="I496" s="116"/>
      <c r="J496" s="116"/>
      <c r="K496" s="140"/>
      <c r="L496" s="280"/>
      <c r="M496" s="280"/>
      <c r="N496" s="195"/>
      <c r="O496" s="195"/>
      <c r="P496" s="280"/>
      <c r="Q496" s="280"/>
      <c r="R496" s="280"/>
      <c r="S496" s="280"/>
      <c r="T496" s="280"/>
      <c r="U496" s="212"/>
    </row>
    <row r="497" spans="1:21" s="92" customFormat="1" ht="24" customHeight="1">
      <c r="C497" s="414" t="s">
        <v>844</v>
      </c>
      <c r="D497" s="414"/>
      <c r="E497" s="414"/>
      <c r="F497" s="414"/>
      <c r="G497" s="414"/>
      <c r="H497" s="414"/>
      <c r="I497" s="414"/>
      <c r="J497" s="414"/>
      <c r="K497" s="414"/>
      <c r="L497" s="280">
        <v>37930</v>
      </c>
      <c r="M497" s="280">
        <v>91907</v>
      </c>
      <c r="N497" s="195">
        <v>6435</v>
      </c>
      <c r="O497" s="195">
        <f>M497+(O449-O423-O428-O429-O430-O437-O445-O440-O433-O435-O424-O447-O442-O436-O432-O438-O425-O439-16656-O444)-O465-O466-O467-O468-O470-O471-O472</f>
        <v>81095</v>
      </c>
      <c r="P497" s="379">
        <f>O497+(P449-P423-P428-P429-P430-P437-P445-P440-P433-P435-P424-P447-P442-P436-P432-P438-P425-P439-P444)-P465-P466-P467-P468-P470-P471</f>
        <v>0</v>
      </c>
      <c r="Q497" s="379">
        <f>P497+(Q449-Q423-Q428-Q429-Q430-Q437-Q445-Q440-Q433-Q435-Q424-Q447-Q442-Q436-Q432-Q438-Q425-Q439-Q444)-Q465-Q466-Q467-Q468-Q470-Q471</f>
        <v>0</v>
      </c>
      <c r="R497" s="379">
        <f>Q497+(R449-R423-R428-R429-R430-R437-R445-R440-R433-R435-R424-R447-R442-R436-R432-R438-R425-R439-R444)-R465-R466-R467-R468-R470-R471</f>
        <v>0</v>
      </c>
      <c r="S497" s="379">
        <f>R497+(S449-S423-S428-S429-S430-S437-S445-S440-S433-S435-S424-S447-S442-S436-S432-S438-S425-S439-S444)-S465-S466-S467-S468-S470-S471</f>
        <v>0</v>
      </c>
      <c r="T497" s="379">
        <f>S497+(T449-T423-T428-T429-T430-T437-T445-T440-T433-T435-T424-T447-T442-T436-T432-T438-T425-T439-T444)-T465-T466-T467-T468-T470-T471</f>
        <v>0</v>
      </c>
      <c r="U497" s="212"/>
    </row>
    <row r="498" spans="1:21" s="92" customFormat="1" ht="15" customHeight="1">
      <c r="C498" s="116"/>
      <c r="D498" s="116"/>
      <c r="E498" s="116"/>
      <c r="F498" s="116"/>
      <c r="G498" s="116"/>
      <c r="H498" s="116"/>
      <c r="I498" s="116"/>
      <c r="J498" s="116"/>
      <c r="K498" s="140"/>
      <c r="L498" s="280"/>
      <c r="M498" s="280"/>
      <c r="N498" s="195"/>
      <c r="O498" s="195"/>
      <c r="P498" s="379"/>
      <c r="Q498" s="379"/>
      <c r="R498" s="379"/>
      <c r="S498" s="379"/>
      <c r="T498" s="379"/>
      <c r="U498" s="212"/>
    </row>
    <row r="499" spans="1:21" s="92" customFormat="1" ht="24" customHeight="1">
      <c r="C499" s="414" t="s">
        <v>845</v>
      </c>
      <c r="D499" s="414"/>
      <c r="E499" s="414"/>
      <c r="F499" s="414"/>
      <c r="G499" s="414"/>
      <c r="H499" s="414"/>
      <c r="I499" s="414"/>
      <c r="J499" s="414"/>
      <c r="K499" s="414"/>
      <c r="L499" s="280">
        <v>319316</v>
      </c>
      <c r="M499" s="280">
        <v>404135</v>
      </c>
      <c r="N499" s="195">
        <v>257366</v>
      </c>
      <c r="O499" s="195">
        <f>M499+(O449-O423-O426-O427-O424-O429-O430-O431-O445-O441-O440-O433-O434-O446-O436-O432-O425-531617-O444)-O481-O482-O484-O485-O477-O480-O478-O486</f>
        <v>330333</v>
      </c>
      <c r="P499" s="379">
        <f>O499+(P449-P423-P426-P427-P424-P429-P430-P431-P445-P441-P440-P433-P434-P446-P436-P432-P425-P444)-P481-P482-P484-P485-P477-P480-P478-P479</f>
        <v>264563</v>
      </c>
      <c r="Q499" s="379">
        <f>P499+(Q449-Q423-Q426-Q427-Q424-Q429-Q430-Q431-Q445-Q441-Q440-Q433-Q434-Q446-Q436-Q432-Q425-Q444)-Q481-Q482-Q484-Q485-Q477-Q480-Q478-Q479</f>
        <v>261389</v>
      </c>
      <c r="R499" s="379">
        <f>Q499+(R449-R423-R426-R427-R424-R429-R430-R431-R445-R441-R440-R433-R434-R446-R436-R432-R425-R444)-R481-R482-R484-R485-R477-R480-R478-R479</f>
        <v>258215</v>
      </c>
      <c r="S499" s="379">
        <f>R499+(S449-S423-S426-S427-S424-S429-S430-S431-S445-S441-S440-S433-S434-S446-S436-S432-S425-S444)-S481-S482-S484-S485-S477-S480-S478-S479</f>
        <v>255041</v>
      </c>
      <c r="T499" s="379">
        <f>S499+(T449-T423-T426-T427-T424-T429-T430-T431-T445-T441-T440-T433-T434-T446-T436-T432-T425-T444)-T481-T482-T484-T485-T477-T480-T478-T479</f>
        <v>251867</v>
      </c>
      <c r="U499" s="212"/>
    </row>
    <row r="500" spans="1:21" s="92" customFormat="1" ht="15" customHeight="1">
      <c r="K500" s="101"/>
      <c r="L500" s="254"/>
      <c r="M500" s="254"/>
      <c r="N500" s="180"/>
      <c r="O500" s="180"/>
      <c r="P500" s="254"/>
      <c r="Q500" s="254"/>
      <c r="R500" s="254"/>
      <c r="S500" s="254"/>
      <c r="T500" s="254"/>
      <c r="U500" s="212"/>
    </row>
    <row r="501" spans="1:21" s="92" customFormat="1" ht="24" customHeight="1">
      <c r="K501" s="105" t="s">
        <v>448</v>
      </c>
      <c r="L501" s="254">
        <v>357246</v>
      </c>
      <c r="M501" s="254">
        <v>496042</v>
      </c>
      <c r="N501" s="180">
        <v>263801</v>
      </c>
      <c r="O501" s="180">
        <f>O493+O497+O499+O495</f>
        <v>467984</v>
      </c>
      <c r="P501" s="254">
        <f t="shared" ref="P501:T501" si="52">P493+P497+P499+P495</f>
        <v>265013</v>
      </c>
      <c r="Q501" s="254">
        <f t="shared" si="52"/>
        <v>261839</v>
      </c>
      <c r="R501" s="254">
        <f t="shared" si="52"/>
        <v>258665</v>
      </c>
      <c r="S501" s="254">
        <f t="shared" si="52"/>
        <v>255491</v>
      </c>
      <c r="T501" s="254">
        <f t="shared" si="52"/>
        <v>252317</v>
      </c>
      <c r="U501" s="212"/>
    </row>
    <row r="502" spans="1:21" ht="15" customHeight="1">
      <c r="A502" s="92"/>
      <c r="B502" s="92"/>
      <c r="C502" s="92"/>
      <c r="D502" s="92"/>
      <c r="E502" s="92"/>
      <c r="F502" s="92"/>
      <c r="G502" s="92"/>
      <c r="H502" s="92"/>
      <c r="I502" s="92"/>
      <c r="J502" s="92"/>
      <c r="K502" s="105"/>
      <c r="L502" s="257"/>
      <c r="M502" s="350"/>
      <c r="N502" s="196"/>
      <c r="O502" s="196"/>
      <c r="P502" s="281"/>
      <c r="Q502" s="281"/>
      <c r="R502" s="281"/>
      <c r="S502" s="281"/>
      <c r="T502" s="281"/>
    </row>
    <row r="503" spans="1:21" ht="24" customHeight="1">
      <c r="A503" s="107" t="s">
        <v>458</v>
      </c>
      <c r="B503" s="92"/>
      <c r="C503" s="92"/>
      <c r="D503" s="92"/>
      <c r="E503" s="92"/>
      <c r="F503" s="92"/>
      <c r="G503" s="92"/>
      <c r="H503" s="92"/>
      <c r="I503" s="92"/>
      <c r="J503" s="92"/>
      <c r="K503" s="92"/>
      <c r="L503" s="282"/>
      <c r="M503" s="282"/>
      <c r="N503" s="197"/>
      <c r="O503" s="197"/>
      <c r="P503" s="283"/>
      <c r="Q503" s="283"/>
      <c r="R503" s="283"/>
      <c r="S503" s="283"/>
      <c r="T503" s="283"/>
    </row>
    <row r="504" spans="1:21" ht="15" customHeight="1">
      <c r="A504" s="92"/>
      <c r="B504" s="92"/>
      <c r="C504" s="92"/>
      <c r="D504" s="92"/>
      <c r="E504" s="92"/>
      <c r="F504" s="92"/>
      <c r="G504" s="92"/>
      <c r="H504" s="92"/>
      <c r="I504" s="92"/>
      <c r="J504" s="92"/>
      <c r="K504" s="92"/>
      <c r="L504" s="282"/>
      <c r="M504" s="282"/>
      <c r="N504" s="197"/>
      <c r="O504" s="197"/>
      <c r="P504" s="283"/>
      <c r="Q504" s="283"/>
      <c r="R504" s="283"/>
      <c r="S504" s="283"/>
      <c r="T504" s="283"/>
    </row>
    <row r="505" spans="1:21" ht="24" customHeight="1">
      <c r="A505" s="92" t="s">
        <v>264</v>
      </c>
      <c r="B505" s="92"/>
      <c r="C505" s="92"/>
      <c r="D505" s="92" t="s">
        <v>265</v>
      </c>
      <c r="E505" s="92"/>
      <c r="F505" s="92"/>
      <c r="G505" s="92"/>
      <c r="H505" s="92"/>
      <c r="I505" s="92"/>
      <c r="J505" s="92"/>
      <c r="K505" s="92"/>
      <c r="L505" s="228">
        <v>10253</v>
      </c>
      <c r="M505" s="228">
        <v>8944</v>
      </c>
      <c r="N505" s="165">
        <v>4646</v>
      </c>
      <c r="O505" s="165">
        <v>8200</v>
      </c>
      <c r="P505" s="242">
        <v>8000</v>
      </c>
      <c r="Q505" s="242">
        <v>8000</v>
      </c>
      <c r="R505" s="242">
        <v>8000</v>
      </c>
      <c r="S505" s="242">
        <v>0</v>
      </c>
      <c r="T505" s="242">
        <v>0</v>
      </c>
    </row>
    <row r="506" spans="1:21" ht="24" customHeight="1">
      <c r="A506" s="1" t="s">
        <v>949</v>
      </c>
      <c r="B506" s="98"/>
      <c r="C506" s="92"/>
      <c r="D506" s="1" t="s">
        <v>765</v>
      </c>
      <c r="E506" s="98"/>
      <c r="F506" s="92"/>
      <c r="G506" s="92"/>
      <c r="H506" s="92"/>
      <c r="I506" s="92"/>
      <c r="J506" s="92"/>
      <c r="K506" s="92"/>
      <c r="L506" s="228">
        <v>1050</v>
      </c>
      <c r="M506" s="228">
        <v>0</v>
      </c>
      <c r="N506" s="165">
        <v>0</v>
      </c>
      <c r="O506" s="165">
        <v>0</v>
      </c>
      <c r="P506" s="209">
        <v>0</v>
      </c>
      <c r="Q506" s="209">
        <v>0</v>
      </c>
      <c r="R506" s="209">
        <v>0</v>
      </c>
      <c r="S506" s="209">
        <v>0</v>
      </c>
      <c r="T506" s="209">
        <v>0</v>
      </c>
    </row>
    <row r="507" spans="1:21" ht="24" customHeight="1">
      <c r="A507" s="1" t="s">
        <v>266</v>
      </c>
      <c r="B507" s="98"/>
      <c r="C507" s="98"/>
      <c r="D507" s="1" t="s">
        <v>243</v>
      </c>
      <c r="E507" s="98"/>
      <c r="F507" s="98"/>
      <c r="G507" s="98"/>
      <c r="H507" s="98"/>
      <c r="I507" s="98"/>
      <c r="J507" s="98"/>
      <c r="K507" s="98"/>
      <c r="L507" s="232">
        <v>309972</v>
      </c>
      <c r="M507" s="232">
        <v>315781</v>
      </c>
      <c r="N507" s="168">
        <v>319379</v>
      </c>
      <c r="O507" s="168">
        <v>315825</v>
      </c>
      <c r="P507" s="233">
        <v>315225</v>
      </c>
      <c r="Q507" s="233">
        <v>321375</v>
      </c>
      <c r="R507" s="233">
        <v>322075</v>
      </c>
      <c r="S507" s="233">
        <v>0</v>
      </c>
      <c r="T507" s="233">
        <v>0</v>
      </c>
    </row>
    <row r="508" spans="1:21" ht="15" customHeight="1">
      <c r="A508" s="92"/>
      <c r="B508" s="112"/>
      <c r="C508" s="112"/>
      <c r="D508" s="112"/>
      <c r="E508" s="92"/>
      <c r="F508" s="100"/>
      <c r="G508" s="100"/>
      <c r="H508" s="100"/>
      <c r="I508" s="100"/>
      <c r="J508" s="100"/>
      <c r="K508" s="100"/>
      <c r="L508" s="234"/>
      <c r="M508" s="234"/>
      <c r="N508" s="169"/>
      <c r="O508" s="169"/>
      <c r="P508" s="227"/>
      <c r="Q508" s="227"/>
      <c r="R508" s="227"/>
      <c r="S508" s="227"/>
      <c r="T508" s="227"/>
    </row>
    <row r="509" spans="1:21" s="92" customFormat="1" ht="24" customHeight="1">
      <c r="K509" s="101" t="s">
        <v>442</v>
      </c>
      <c r="L509" s="235">
        <f t="shared" ref="L509:T509" si="53">SUM(L505:L508)</f>
        <v>321275</v>
      </c>
      <c r="M509" s="235">
        <f t="shared" si="53"/>
        <v>324725</v>
      </c>
      <c r="N509" s="170">
        <f t="shared" si="53"/>
        <v>324025</v>
      </c>
      <c r="O509" s="170">
        <f t="shared" si="53"/>
        <v>324025</v>
      </c>
      <c r="P509" s="235">
        <f t="shared" si="53"/>
        <v>323225</v>
      </c>
      <c r="Q509" s="235">
        <f t="shared" si="53"/>
        <v>329375</v>
      </c>
      <c r="R509" s="235">
        <f t="shared" si="53"/>
        <v>330075</v>
      </c>
      <c r="S509" s="235">
        <f t="shared" si="53"/>
        <v>0</v>
      </c>
      <c r="T509" s="235">
        <f t="shared" si="53"/>
        <v>0</v>
      </c>
      <c r="U509" s="212"/>
    </row>
    <row r="510" spans="1:21" ht="15" customHeight="1">
      <c r="A510" s="92"/>
      <c r="B510" s="92"/>
      <c r="C510" s="92"/>
      <c r="D510" s="92"/>
      <c r="E510" s="92"/>
      <c r="F510" s="92"/>
      <c r="G510" s="92"/>
      <c r="H510" s="92"/>
      <c r="I510" s="92"/>
      <c r="J510" s="92"/>
      <c r="K510" s="92"/>
      <c r="L510" s="234"/>
      <c r="M510" s="234"/>
      <c r="N510" s="169"/>
      <c r="O510" s="169"/>
      <c r="P510" s="227"/>
      <c r="Q510" s="227"/>
      <c r="R510" s="227"/>
      <c r="S510" s="227"/>
      <c r="T510" s="227"/>
    </row>
    <row r="511" spans="1:21" ht="24" customHeight="1">
      <c r="A511" s="1" t="s">
        <v>946</v>
      </c>
      <c r="B511" s="98"/>
      <c r="C511" s="98"/>
      <c r="D511" s="92" t="s">
        <v>740</v>
      </c>
      <c r="E511" s="98"/>
      <c r="F511" s="98"/>
      <c r="G511" s="98"/>
      <c r="H511" s="98"/>
      <c r="I511" s="98"/>
      <c r="J511" s="98"/>
      <c r="K511" s="98"/>
      <c r="L511" s="228">
        <v>1050</v>
      </c>
      <c r="M511" s="228">
        <v>0</v>
      </c>
      <c r="N511" s="165">
        <v>0</v>
      </c>
      <c r="O511" s="165">
        <v>0</v>
      </c>
      <c r="P511" s="209">
        <v>0</v>
      </c>
      <c r="Q511" s="209">
        <v>0</v>
      </c>
      <c r="R511" s="209">
        <v>0</v>
      </c>
      <c r="S511" s="209">
        <v>0</v>
      </c>
      <c r="T511" s="209">
        <v>0</v>
      </c>
    </row>
    <row r="512" spans="1:21" ht="24" customHeight="1">
      <c r="A512" s="1" t="s">
        <v>267</v>
      </c>
      <c r="B512" s="98"/>
      <c r="C512" s="98"/>
      <c r="D512" s="1" t="s">
        <v>268</v>
      </c>
      <c r="E512" s="98"/>
      <c r="F512" s="98"/>
      <c r="G512" s="98"/>
      <c r="H512" s="98"/>
      <c r="I512" s="98"/>
      <c r="J512" s="98"/>
      <c r="K512" s="98"/>
      <c r="L512" s="228">
        <v>475</v>
      </c>
      <c r="M512" s="228">
        <v>475</v>
      </c>
      <c r="N512" s="165">
        <v>475</v>
      </c>
      <c r="O512" s="165">
        <v>475</v>
      </c>
      <c r="P512" s="209">
        <v>475</v>
      </c>
      <c r="Q512" s="209">
        <v>475</v>
      </c>
      <c r="R512" s="209">
        <v>475</v>
      </c>
      <c r="S512" s="209">
        <v>0</v>
      </c>
      <c r="T512" s="209">
        <v>0</v>
      </c>
    </row>
    <row r="513" spans="1:21" ht="24" customHeight="1">
      <c r="A513" s="6" t="s">
        <v>1049</v>
      </c>
      <c r="B513" s="98"/>
      <c r="C513" s="98"/>
      <c r="D513" s="1"/>
      <c r="E513" s="98"/>
      <c r="F513" s="98"/>
      <c r="G513" s="98"/>
      <c r="H513" s="98"/>
      <c r="I513" s="98"/>
      <c r="J513" s="98"/>
      <c r="K513" s="98"/>
      <c r="L513" s="228"/>
      <c r="M513" s="228"/>
      <c r="N513" s="165"/>
      <c r="O513" s="165"/>
      <c r="P513" s="209"/>
      <c r="Q513" s="209"/>
      <c r="R513" s="209"/>
      <c r="S513" s="209"/>
      <c r="T513" s="209"/>
    </row>
    <row r="514" spans="1:21" ht="24" customHeight="1">
      <c r="A514" s="1" t="s">
        <v>1000</v>
      </c>
      <c r="B514" s="98"/>
      <c r="C514" s="98"/>
      <c r="D514" s="1" t="s">
        <v>863</v>
      </c>
      <c r="E514" s="98"/>
      <c r="F514" s="98"/>
      <c r="G514" s="98"/>
      <c r="H514" s="98"/>
      <c r="I514" s="98"/>
      <c r="J514" s="98"/>
      <c r="K514" s="98"/>
      <c r="L514" s="228">
        <v>275000</v>
      </c>
      <c r="M514" s="228">
        <v>285000</v>
      </c>
      <c r="N514" s="165">
        <v>290000</v>
      </c>
      <c r="O514" s="165">
        <v>290000</v>
      </c>
      <c r="P514" s="209">
        <v>295000</v>
      </c>
      <c r="Q514" s="209">
        <v>310000</v>
      </c>
      <c r="R514" s="209">
        <v>320000</v>
      </c>
      <c r="S514" s="209">
        <v>0</v>
      </c>
      <c r="T514" s="209">
        <v>0</v>
      </c>
    </row>
    <row r="515" spans="1:21" ht="24" customHeight="1">
      <c r="A515" s="1" t="s">
        <v>1001</v>
      </c>
      <c r="B515" s="98"/>
      <c r="C515" s="98"/>
      <c r="D515" s="1" t="s">
        <v>255</v>
      </c>
      <c r="E515" s="98"/>
      <c r="F515" s="98"/>
      <c r="G515" s="98"/>
      <c r="H515" s="98"/>
      <c r="I515" s="98"/>
      <c r="J515" s="98"/>
      <c r="K515" s="98"/>
      <c r="L515" s="232">
        <v>44750</v>
      </c>
      <c r="M515" s="232">
        <v>39250</v>
      </c>
      <c r="N515" s="168">
        <v>33550</v>
      </c>
      <c r="O515" s="168">
        <v>33550</v>
      </c>
      <c r="P515" s="233">
        <v>27750</v>
      </c>
      <c r="Q515" s="233">
        <v>18900</v>
      </c>
      <c r="R515" s="233">
        <v>9600</v>
      </c>
      <c r="S515" s="233">
        <v>0</v>
      </c>
      <c r="T515" s="233">
        <v>0</v>
      </c>
    </row>
    <row r="516" spans="1:21" ht="15" customHeight="1">
      <c r="A516" s="1"/>
      <c r="B516" s="98"/>
      <c r="C516" s="98"/>
      <c r="D516" s="1"/>
      <c r="E516" s="98"/>
      <c r="F516" s="98"/>
      <c r="G516" s="98"/>
      <c r="H516" s="98"/>
      <c r="I516" s="98"/>
      <c r="J516" s="98"/>
      <c r="K516" s="98"/>
      <c r="L516" s="228"/>
      <c r="M516" s="228"/>
      <c r="N516" s="165"/>
      <c r="O516" s="165"/>
      <c r="P516" s="209"/>
      <c r="Q516" s="209"/>
      <c r="R516" s="209"/>
      <c r="S516" s="209"/>
      <c r="T516" s="209"/>
    </row>
    <row r="517" spans="1:21" s="92" customFormat="1" ht="24" customHeight="1">
      <c r="K517" s="101" t="s">
        <v>445</v>
      </c>
      <c r="L517" s="235">
        <f t="shared" ref="L517" si="54">SUM(L511:L515)</f>
        <v>321275</v>
      </c>
      <c r="M517" s="235">
        <f t="shared" ref="M517:T517" si="55">SUM(M511:M515)</f>
        <v>324725</v>
      </c>
      <c r="N517" s="170">
        <f t="shared" si="55"/>
        <v>324025</v>
      </c>
      <c r="O517" s="170">
        <f t="shared" si="55"/>
        <v>324025</v>
      </c>
      <c r="P517" s="235">
        <f t="shared" si="55"/>
        <v>323225</v>
      </c>
      <c r="Q517" s="235">
        <f t="shared" si="55"/>
        <v>329375</v>
      </c>
      <c r="R517" s="235">
        <f t="shared" si="55"/>
        <v>330075</v>
      </c>
      <c r="S517" s="235">
        <f t="shared" si="55"/>
        <v>0</v>
      </c>
      <c r="T517" s="235">
        <f t="shared" si="55"/>
        <v>0</v>
      </c>
      <c r="U517" s="212"/>
    </row>
    <row r="518" spans="1:21" s="92" customFormat="1" ht="15" customHeight="1">
      <c r="L518" s="234"/>
      <c r="M518" s="234"/>
      <c r="N518" s="187"/>
      <c r="O518" s="187"/>
      <c r="P518" s="234"/>
      <c r="Q518" s="234"/>
      <c r="R518" s="234"/>
      <c r="S518" s="234"/>
      <c r="T518" s="234"/>
      <c r="U518" s="212"/>
    </row>
    <row r="519" spans="1:21" s="92" customFormat="1" ht="24" customHeight="1">
      <c r="K519" s="101" t="s">
        <v>446</v>
      </c>
      <c r="L519" s="254">
        <f t="shared" ref="L519" si="56">L509-L517</f>
        <v>0</v>
      </c>
      <c r="M519" s="254">
        <f t="shared" ref="M519:T519" si="57">M509-M517</f>
        <v>0</v>
      </c>
      <c r="N519" s="180">
        <f t="shared" si="57"/>
        <v>0</v>
      </c>
      <c r="O519" s="180">
        <f t="shared" si="57"/>
        <v>0</v>
      </c>
      <c r="P519" s="254">
        <f t="shared" si="57"/>
        <v>0</v>
      </c>
      <c r="Q519" s="254">
        <f t="shared" si="57"/>
        <v>0</v>
      </c>
      <c r="R519" s="254">
        <f t="shared" si="57"/>
        <v>0</v>
      </c>
      <c r="S519" s="254">
        <f t="shared" si="57"/>
        <v>0</v>
      </c>
      <c r="T519" s="254">
        <f t="shared" si="57"/>
        <v>0</v>
      </c>
      <c r="U519" s="212"/>
    </row>
    <row r="520" spans="1:21" s="92" customFormat="1" ht="15" customHeight="1">
      <c r="L520" s="254"/>
      <c r="M520" s="254"/>
      <c r="N520" s="180"/>
      <c r="O520" s="180"/>
      <c r="P520" s="254"/>
      <c r="Q520" s="254"/>
      <c r="R520" s="254"/>
      <c r="S520" s="254"/>
      <c r="T520" s="254"/>
      <c r="U520" s="212"/>
    </row>
    <row r="521" spans="1:21" s="92" customFormat="1" ht="24" customHeight="1">
      <c r="K521" s="105" t="s">
        <v>448</v>
      </c>
      <c r="L521" s="254">
        <v>0</v>
      </c>
      <c r="M521" s="254">
        <v>0</v>
      </c>
      <c r="N521" s="180">
        <v>0</v>
      </c>
      <c r="O521" s="180">
        <f>M521+O519</f>
        <v>0</v>
      </c>
      <c r="P521" s="254">
        <f>O521+P519</f>
        <v>0</v>
      </c>
      <c r="Q521" s="254">
        <f>P521+Q519</f>
        <v>0</v>
      </c>
      <c r="R521" s="254">
        <f>Q521+R519</f>
        <v>0</v>
      </c>
      <c r="S521" s="254">
        <f>R521+S519</f>
        <v>0</v>
      </c>
      <c r="T521" s="254">
        <f>S521+T519</f>
        <v>0</v>
      </c>
      <c r="U521" s="212"/>
    </row>
    <row r="522" spans="1:21" ht="15" customHeight="1">
      <c r="A522" s="92"/>
      <c r="B522" s="92"/>
      <c r="C522" s="92"/>
      <c r="D522" s="92"/>
      <c r="E522" s="92"/>
      <c r="F522" s="92"/>
      <c r="G522" s="92"/>
      <c r="H522" s="92"/>
      <c r="I522" s="92"/>
      <c r="J522" s="92"/>
      <c r="K522" s="92"/>
      <c r="L522" s="282"/>
      <c r="M522" s="282"/>
      <c r="N522" s="197"/>
      <c r="O522" s="197"/>
      <c r="P522" s="283"/>
      <c r="Q522" s="283"/>
      <c r="R522" s="283"/>
      <c r="S522" s="283"/>
      <c r="T522" s="283"/>
    </row>
    <row r="523" spans="1:21" ht="24" customHeight="1">
      <c r="A523" s="107" t="s">
        <v>461</v>
      </c>
      <c r="B523" s="92"/>
      <c r="C523" s="92"/>
      <c r="D523" s="92"/>
      <c r="E523" s="92"/>
      <c r="F523" s="92"/>
      <c r="G523" s="92"/>
      <c r="H523" s="92"/>
      <c r="I523" s="92"/>
      <c r="J523" s="92"/>
      <c r="K523" s="92"/>
      <c r="L523" s="267"/>
      <c r="M523" s="267"/>
      <c r="N523" s="186"/>
      <c r="O523" s="186"/>
      <c r="P523" s="268"/>
      <c r="Q523" s="268"/>
      <c r="R523" s="268"/>
      <c r="S523" s="268"/>
      <c r="T523" s="268"/>
    </row>
    <row r="524" spans="1:21" ht="15" customHeight="1">
      <c r="A524" s="92"/>
      <c r="B524" s="92"/>
      <c r="C524" s="92"/>
      <c r="D524" s="92"/>
      <c r="E524" s="92"/>
      <c r="F524" s="92"/>
      <c r="G524" s="92"/>
      <c r="H524" s="92"/>
      <c r="I524" s="92"/>
      <c r="J524" s="92"/>
      <c r="K524" s="92"/>
      <c r="L524" s="267"/>
      <c r="M524" s="267"/>
      <c r="N524" s="186"/>
      <c r="O524" s="186"/>
      <c r="P524" s="268"/>
      <c r="Q524" s="268"/>
      <c r="R524" s="268"/>
      <c r="S524" s="268"/>
      <c r="T524" s="268"/>
    </row>
    <row r="525" spans="1:21" ht="24" customHeight="1">
      <c r="A525" s="1" t="s">
        <v>741</v>
      </c>
      <c r="B525" s="98"/>
      <c r="C525" s="98"/>
      <c r="D525" s="1" t="s">
        <v>765</v>
      </c>
      <c r="E525" s="98"/>
      <c r="F525" s="92"/>
      <c r="G525" s="98"/>
      <c r="H525" s="98"/>
      <c r="I525" s="98"/>
      <c r="J525" s="98"/>
      <c r="K525" s="98"/>
      <c r="L525" s="228">
        <v>165755</v>
      </c>
      <c r="M525" s="228">
        <v>27465</v>
      </c>
      <c r="N525" s="165">
        <v>0</v>
      </c>
      <c r="O525" s="165">
        <v>0</v>
      </c>
      <c r="P525" s="250">
        <v>0</v>
      </c>
      <c r="Q525" s="250">
        <v>0</v>
      </c>
      <c r="R525" s="250">
        <v>0</v>
      </c>
      <c r="S525" s="250">
        <v>0</v>
      </c>
      <c r="T525" s="250">
        <v>0</v>
      </c>
    </row>
    <row r="526" spans="1:21" ht="24" customHeight="1">
      <c r="A526" s="1" t="s">
        <v>269</v>
      </c>
      <c r="B526" s="98"/>
      <c r="C526" s="98"/>
      <c r="D526" s="1" t="s">
        <v>270</v>
      </c>
      <c r="E526" s="98"/>
      <c r="F526" s="98"/>
      <c r="G526" s="98"/>
      <c r="H526" s="98"/>
      <c r="I526" s="98"/>
      <c r="J526" s="98"/>
      <c r="K526" s="98"/>
      <c r="L526" s="228">
        <v>3094564</v>
      </c>
      <c r="M526" s="229">
        <v>3117978</v>
      </c>
      <c r="N526" s="165">
        <v>3228300</v>
      </c>
      <c r="O526" s="165">
        <v>2980000</v>
      </c>
      <c r="P526" s="250">
        <v>3129000</v>
      </c>
      <c r="Q526" s="250">
        <v>3285450</v>
      </c>
      <c r="R526" s="250">
        <v>3449723</v>
      </c>
      <c r="S526" s="250">
        <v>3622209</v>
      </c>
      <c r="T526" s="250">
        <v>3803319</v>
      </c>
    </row>
    <row r="527" spans="1:21" ht="24" customHeight="1">
      <c r="A527" s="1" t="s">
        <v>271</v>
      </c>
      <c r="B527" s="92"/>
      <c r="C527" s="92"/>
      <c r="D527" s="1" t="s">
        <v>272</v>
      </c>
      <c r="E527" s="92"/>
      <c r="F527" s="92"/>
      <c r="G527" s="92"/>
      <c r="H527" s="92"/>
      <c r="I527" s="92"/>
      <c r="J527" s="92"/>
      <c r="K527" s="92"/>
      <c r="L527" s="228">
        <v>4250</v>
      </c>
      <c r="M527" s="228">
        <v>550</v>
      </c>
      <c r="N527" s="165">
        <v>5000</v>
      </c>
      <c r="O527" s="165">
        <v>12650</v>
      </c>
      <c r="P527" s="250">
        <v>5000</v>
      </c>
      <c r="Q527" s="250">
        <v>5000</v>
      </c>
      <c r="R527" s="250">
        <v>5000</v>
      </c>
      <c r="S527" s="250">
        <v>5000</v>
      </c>
      <c r="T527" s="250">
        <v>5000</v>
      </c>
    </row>
    <row r="528" spans="1:21" ht="24" customHeight="1">
      <c r="A528" s="1" t="s">
        <v>858</v>
      </c>
      <c r="B528" s="92"/>
      <c r="C528" s="92"/>
      <c r="D528" s="1" t="s">
        <v>829</v>
      </c>
      <c r="E528" s="98"/>
      <c r="F528" s="98"/>
      <c r="G528" s="98"/>
      <c r="H528" s="98"/>
      <c r="I528" s="98"/>
      <c r="J528" s="98"/>
      <c r="K528" s="98"/>
      <c r="L528" s="228">
        <v>116805</v>
      </c>
      <c r="M528" s="228">
        <v>111720</v>
      </c>
      <c r="N528" s="165">
        <v>110000</v>
      </c>
      <c r="O528" s="165">
        <v>125000</v>
      </c>
      <c r="P528" s="250">
        <v>131250</v>
      </c>
      <c r="Q528" s="250">
        <v>137813</v>
      </c>
      <c r="R528" s="250">
        <v>144704</v>
      </c>
      <c r="S528" s="250">
        <v>151939</v>
      </c>
      <c r="T528" s="250">
        <v>159536</v>
      </c>
    </row>
    <row r="529" spans="1:21" ht="24" customHeight="1">
      <c r="A529" s="1" t="s">
        <v>273</v>
      </c>
      <c r="B529" s="98"/>
      <c r="C529" s="98"/>
      <c r="D529" s="1" t="s">
        <v>274</v>
      </c>
      <c r="E529" s="98"/>
      <c r="F529" s="98"/>
      <c r="G529" s="98"/>
      <c r="H529" s="98"/>
      <c r="I529" s="98"/>
      <c r="J529" s="98"/>
      <c r="K529" s="98"/>
      <c r="L529" s="228">
        <v>127345</v>
      </c>
      <c r="M529" s="228">
        <v>157475</v>
      </c>
      <c r="N529" s="165">
        <v>60000</v>
      </c>
      <c r="O529" s="165">
        <v>125000</v>
      </c>
      <c r="P529" s="242">
        <v>60000</v>
      </c>
      <c r="Q529" s="242">
        <v>60000</v>
      </c>
      <c r="R529" s="242">
        <v>60000</v>
      </c>
      <c r="S529" s="242">
        <v>60000</v>
      </c>
      <c r="T529" s="242">
        <v>60000</v>
      </c>
    </row>
    <row r="530" spans="1:21" ht="24" customHeight="1">
      <c r="A530" s="1" t="s">
        <v>275</v>
      </c>
      <c r="B530" s="92"/>
      <c r="C530" s="92"/>
      <c r="D530" s="1" t="s">
        <v>276</v>
      </c>
      <c r="E530" s="92"/>
      <c r="F530" s="92"/>
      <c r="G530" s="92"/>
      <c r="H530" s="92"/>
      <c r="I530" s="92"/>
      <c r="J530" s="92"/>
      <c r="K530" s="92"/>
      <c r="L530" s="228">
        <v>749613</v>
      </c>
      <c r="M530" s="228">
        <v>775984</v>
      </c>
      <c r="N530" s="167">
        <v>768000</v>
      </c>
      <c r="O530" s="167">
        <v>795000</v>
      </c>
      <c r="P530" s="228">
        <v>795000</v>
      </c>
      <c r="Q530" s="228">
        <v>800000</v>
      </c>
      <c r="R530" s="228">
        <v>805000</v>
      </c>
      <c r="S530" s="228">
        <v>810000</v>
      </c>
      <c r="T530" s="228">
        <v>815000</v>
      </c>
    </row>
    <row r="531" spans="1:21" ht="24" customHeight="1">
      <c r="A531" s="1" t="s">
        <v>277</v>
      </c>
      <c r="B531" s="98"/>
      <c r="C531" s="98"/>
      <c r="D531" s="4" t="s">
        <v>278</v>
      </c>
      <c r="E531" s="98"/>
      <c r="F531" s="98"/>
      <c r="G531" s="98"/>
      <c r="H531" s="98"/>
      <c r="I531" s="98"/>
      <c r="J531" s="98"/>
      <c r="K531" s="98"/>
      <c r="L531" s="228">
        <v>397418</v>
      </c>
      <c r="M531" s="228">
        <v>366180</v>
      </c>
      <c r="N531" s="165">
        <v>230000</v>
      </c>
      <c r="O531" s="165">
        <v>300000</v>
      </c>
      <c r="P531" s="242">
        <v>230000</v>
      </c>
      <c r="Q531" s="242">
        <v>230000</v>
      </c>
      <c r="R531" s="242">
        <v>230000</v>
      </c>
      <c r="S531" s="242">
        <v>230000</v>
      </c>
      <c r="T531" s="242">
        <v>230000</v>
      </c>
    </row>
    <row r="532" spans="1:21" ht="24" customHeight="1">
      <c r="A532" s="1" t="s">
        <v>279</v>
      </c>
      <c r="B532" s="98"/>
      <c r="C532" s="98"/>
      <c r="D532" s="415" t="s">
        <v>6</v>
      </c>
      <c r="E532" s="415"/>
      <c r="F532" s="415"/>
      <c r="G532" s="415"/>
      <c r="H532" s="415"/>
      <c r="I532" s="415"/>
      <c r="J532" s="415"/>
      <c r="K532" s="415"/>
      <c r="L532" s="228">
        <v>10296</v>
      </c>
      <c r="M532" s="228">
        <v>19100</v>
      </c>
      <c r="N532" s="165">
        <v>23851</v>
      </c>
      <c r="O532" s="165">
        <v>24500</v>
      </c>
      <c r="P532" s="209">
        <v>22557</v>
      </c>
      <c r="Q532" s="209">
        <v>16125</v>
      </c>
      <c r="R532" s="209">
        <v>14255</v>
      </c>
      <c r="S532" s="209">
        <v>32108</v>
      </c>
      <c r="T532" s="209">
        <v>52693</v>
      </c>
    </row>
    <row r="533" spans="1:21" ht="24" customHeight="1">
      <c r="A533" s="1" t="s">
        <v>1251</v>
      </c>
      <c r="B533" s="98"/>
      <c r="C533" s="98"/>
      <c r="D533" s="4" t="s">
        <v>1246</v>
      </c>
      <c r="E533" s="98"/>
      <c r="F533" s="98"/>
      <c r="G533" s="98"/>
      <c r="H533" s="98"/>
      <c r="I533" s="98"/>
      <c r="J533" s="98"/>
      <c r="K533" s="98"/>
      <c r="L533" s="228">
        <v>1431</v>
      </c>
      <c r="M533" s="228">
        <v>0</v>
      </c>
      <c r="N533" s="165">
        <v>0</v>
      </c>
      <c r="O533" s="165">
        <v>6693</v>
      </c>
      <c r="P533" s="209">
        <v>0</v>
      </c>
      <c r="Q533" s="209">
        <v>0</v>
      </c>
      <c r="R533" s="209">
        <v>0</v>
      </c>
      <c r="S533" s="209">
        <v>0</v>
      </c>
      <c r="T533" s="209">
        <v>0</v>
      </c>
    </row>
    <row r="534" spans="1:21" ht="24" customHeight="1">
      <c r="A534" s="1" t="s">
        <v>548</v>
      </c>
      <c r="B534" s="98"/>
      <c r="C534" s="98"/>
      <c r="D534" s="1" t="s">
        <v>61</v>
      </c>
      <c r="E534" s="98"/>
      <c r="F534" s="98"/>
      <c r="G534" s="98"/>
      <c r="H534" s="98"/>
      <c r="I534" s="98"/>
      <c r="J534" s="98"/>
      <c r="K534" s="98"/>
      <c r="L534" s="228">
        <v>388</v>
      </c>
      <c r="M534" s="229">
        <v>15659</v>
      </c>
      <c r="N534" s="166">
        <v>0</v>
      </c>
      <c r="O534" s="166">
        <v>3000</v>
      </c>
      <c r="P534" s="231">
        <v>0</v>
      </c>
      <c r="Q534" s="231">
        <v>0</v>
      </c>
      <c r="R534" s="231">
        <v>0</v>
      </c>
      <c r="S534" s="231">
        <v>0</v>
      </c>
      <c r="T534" s="231">
        <v>0</v>
      </c>
    </row>
    <row r="535" spans="1:21" ht="24" customHeight="1">
      <c r="A535" s="1" t="s">
        <v>752</v>
      </c>
      <c r="B535" s="92"/>
      <c r="C535" s="92"/>
      <c r="D535" s="1" t="s">
        <v>753</v>
      </c>
      <c r="E535" s="92"/>
      <c r="F535" s="92"/>
      <c r="G535" s="100"/>
      <c r="H535" s="100"/>
      <c r="I535" s="100"/>
      <c r="J535" s="100"/>
      <c r="K535" s="100"/>
      <c r="L535" s="241">
        <v>61082</v>
      </c>
      <c r="M535" s="241">
        <v>61798</v>
      </c>
      <c r="N535" s="173">
        <v>95749</v>
      </c>
      <c r="O535" s="173">
        <v>97500</v>
      </c>
      <c r="P535" s="242">
        <v>100010</v>
      </c>
      <c r="Q535" s="242">
        <v>100750</v>
      </c>
      <c r="R535" s="242">
        <v>102207</v>
      </c>
      <c r="S535" s="242">
        <v>103879</v>
      </c>
      <c r="T535" s="242">
        <v>105595</v>
      </c>
    </row>
    <row r="536" spans="1:21" ht="24" customHeight="1">
      <c r="A536" s="1" t="s">
        <v>280</v>
      </c>
      <c r="B536" s="92"/>
      <c r="C536" s="92"/>
      <c r="D536" s="1" t="s">
        <v>7</v>
      </c>
      <c r="E536" s="92"/>
      <c r="F536" s="92"/>
      <c r="G536" s="92"/>
      <c r="H536" s="92"/>
      <c r="I536" s="92"/>
      <c r="J536" s="92"/>
      <c r="K536" s="92"/>
      <c r="L536" s="228">
        <v>139</v>
      </c>
      <c r="M536" s="228">
        <v>1145</v>
      </c>
      <c r="N536" s="165">
        <v>250</v>
      </c>
      <c r="O536" s="165">
        <v>381</v>
      </c>
      <c r="P536" s="209">
        <v>250</v>
      </c>
      <c r="Q536" s="209">
        <v>250</v>
      </c>
      <c r="R536" s="209">
        <v>250</v>
      </c>
      <c r="S536" s="209">
        <v>250</v>
      </c>
      <c r="T536" s="209">
        <v>250</v>
      </c>
    </row>
    <row r="537" spans="1:21" ht="24" customHeight="1">
      <c r="A537" s="355" t="s">
        <v>1337</v>
      </c>
      <c r="B537" s="356"/>
      <c r="C537" s="356"/>
      <c r="D537" s="355" t="s">
        <v>913</v>
      </c>
      <c r="E537" s="356"/>
      <c r="F537" s="356"/>
      <c r="G537" s="356"/>
      <c r="H537" s="356"/>
      <c r="I537" s="356"/>
      <c r="J537" s="356"/>
      <c r="K537" s="356"/>
      <c r="L537" s="228">
        <v>0</v>
      </c>
      <c r="M537" s="228">
        <v>0</v>
      </c>
      <c r="N537" s="165">
        <v>0</v>
      </c>
      <c r="O537" s="165">
        <v>900</v>
      </c>
      <c r="P537" s="209">
        <v>0</v>
      </c>
      <c r="Q537" s="209">
        <v>0</v>
      </c>
      <c r="R537" s="209">
        <v>0</v>
      </c>
      <c r="S537" s="209">
        <v>0</v>
      </c>
      <c r="T537" s="209">
        <v>0</v>
      </c>
    </row>
    <row r="538" spans="1:21" ht="24" customHeight="1">
      <c r="A538" s="1" t="s">
        <v>1115</v>
      </c>
      <c r="B538" s="98"/>
      <c r="C538" s="98"/>
      <c r="D538" s="1" t="s">
        <v>1042</v>
      </c>
      <c r="E538" s="92"/>
      <c r="F538" s="92"/>
      <c r="G538" s="92"/>
      <c r="H538" s="92"/>
      <c r="I538" s="92"/>
      <c r="J538" s="92"/>
      <c r="K538" s="92"/>
      <c r="L538" s="228">
        <v>65241</v>
      </c>
      <c r="M538" s="228">
        <v>65032</v>
      </c>
      <c r="N538" s="165">
        <v>104906</v>
      </c>
      <c r="O538" s="165">
        <v>104906</v>
      </c>
      <c r="P538" s="209">
        <v>103895</v>
      </c>
      <c r="Q538" s="209">
        <v>104558</v>
      </c>
      <c r="R538" s="209">
        <v>104209</v>
      </c>
      <c r="S538" s="209">
        <v>104627</v>
      </c>
      <c r="T538" s="209">
        <v>104034</v>
      </c>
    </row>
    <row r="539" spans="1:21" ht="24" customHeight="1">
      <c r="A539" s="1" t="s">
        <v>281</v>
      </c>
      <c r="B539" s="98"/>
      <c r="C539" s="98"/>
      <c r="D539" s="1" t="s">
        <v>200</v>
      </c>
      <c r="E539" s="98"/>
      <c r="F539" s="98"/>
      <c r="G539" s="98"/>
      <c r="H539" s="98"/>
      <c r="I539" s="98"/>
      <c r="J539" s="98"/>
      <c r="K539" s="98"/>
      <c r="L539" s="232">
        <v>73875</v>
      </c>
      <c r="M539" s="232">
        <v>77675</v>
      </c>
      <c r="N539" s="168">
        <v>73875</v>
      </c>
      <c r="O539" s="168">
        <v>73875</v>
      </c>
      <c r="P539" s="233">
        <v>75125</v>
      </c>
      <c r="Q539" s="233">
        <v>75675</v>
      </c>
      <c r="R539" s="233">
        <v>73650</v>
      </c>
      <c r="S539" s="233">
        <v>74125</v>
      </c>
      <c r="T539" s="233">
        <v>69525</v>
      </c>
    </row>
    <row r="540" spans="1:21" ht="15" customHeight="1">
      <c r="A540" s="92"/>
      <c r="B540" s="92"/>
      <c r="C540" s="92"/>
      <c r="D540" s="92"/>
      <c r="E540" s="92"/>
      <c r="F540" s="92"/>
      <c r="G540" s="92"/>
      <c r="H540" s="92"/>
      <c r="I540" s="92"/>
      <c r="J540" s="92"/>
      <c r="K540" s="92"/>
      <c r="L540" s="234"/>
      <c r="M540" s="234"/>
      <c r="N540" s="169"/>
      <c r="O540" s="169"/>
      <c r="P540" s="227"/>
      <c r="Q540" s="227"/>
      <c r="R540" s="227"/>
      <c r="S540" s="227"/>
      <c r="T540" s="227"/>
    </row>
    <row r="541" spans="1:21" s="92" customFormat="1" ht="24" customHeight="1">
      <c r="K541" s="101" t="s">
        <v>442</v>
      </c>
      <c r="L541" s="235">
        <f t="shared" ref="L541:T541" si="58">SUM(L525:L540)</f>
        <v>4868202</v>
      </c>
      <c r="M541" s="235">
        <f t="shared" si="58"/>
        <v>4797761</v>
      </c>
      <c r="N541" s="170">
        <f t="shared" si="58"/>
        <v>4699931</v>
      </c>
      <c r="O541" s="170">
        <f t="shared" si="58"/>
        <v>4649405</v>
      </c>
      <c r="P541" s="235">
        <f t="shared" si="58"/>
        <v>4652087</v>
      </c>
      <c r="Q541" s="235">
        <f t="shared" si="58"/>
        <v>4815621</v>
      </c>
      <c r="R541" s="235">
        <f t="shared" si="58"/>
        <v>4988998</v>
      </c>
      <c r="S541" s="235">
        <f t="shared" si="58"/>
        <v>5194137</v>
      </c>
      <c r="T541" s="235">
        <f t="shared" si="58"/>
        <v>5404952</v>
      </c>
      <c r="U541" s="212"/>
    </row>
    <row r="542" spans="1:21" ht="15" customHeight="1">
      <c r="A542" s="92"/>
      <c r="B542" s="92"/>
      <c r="C542" s="92"/>
      <c r="D542" s="92"/>
      <c r="E542" s="92"/>
      <c r="F542" s="92"/>
      <c r="G542" s="92"/>
      <c r="H542" s="92"/>
      <c r="I542" s="92"/>
      <c r="J542" s="92"/>
      <c r="K542" s="92"/>
      <c r="L542" s="234"/>
      <c r="M542" s="234"/>
      <c r="N542" s="169"/>
      <c r="O542" s="169"/>
      <c r="P542" s="227"/>
      <c r="Q542" s="227"/>
      <c r="R542" s="227"/>
      <c r="S542" s="227"/>
      <c r="T542" s="227"/>
    </row>
    <row r="543" spans="1:21" ht="24" customHeight="1">
      <c r="A543" s="101" t="s">
        <v>903</v>
      </c>
      <c r="B543" s="92"/>
      <c r="C543" s="92"/>
      <c r="D543" s="92"/>
      <c r="E543" s="92"/>
      <c r="F543" s="92"/>
      <c r="G543" s="92"/>
      <c r="H543" s="92"/>
      <c r="I543" s="92"/>
      <c r="J543" s="92"/>
      <c r="K543" s="92"/>
      <c r="L543" s="234"/>
      <c r="M543" s="234"/>
      <c r="N543" s="169"/>
      <c r="O543" s="169"/>
      <c r="P543" s="227"/>
      <c r="Q543" s="227"/>
      <c r="R543" s="227"/>
      <c r="S543" s="227"/>
      <c r="T543" s="227"/>
    </row>
    <row r="544" spans="1:21" ht="24" customHeight="1">
      <c r="A544" s="1" t="s">
        <v>282</v>
      </c>
      <c r="B544" s="98"/>
      <c r="C544" s="98"/>
      <c r="D544" s="1" t="s">
        <v>781</v>
      </c>
      <c r="E544" s="98"/>
      <c r="F544" s="98"/>
      <c r="G544" s="98"/>
      <c r="H544" s="98"/>
      <c r="I544" s="98"/>
      <c r="J544" s="98"/>
      <c r="K544" s="98"/>
      <c r="L544" s="228">
        <v>394263</v>
      </c>
      <c r="M544" s="228">
        <v>375615</v>
      </c>
      <c r="N544" s="166">
        <v>477935</v>
      </c>
      <c r="O544" s="166">
        <v>395000</v>
      </c>
      <c r="P544" s="231">
        <v>457530</v>
      </c>
      <c r="Q544" s="231">
        <v>471256</v>
      </c>
      <c r="R544" s="231">
        <v>485394</v>
      </c>
      <c r="S544" s="231">
        <v>499956</v>
      </c>
      <c r="T544" s="231">
        <v>514955</v>
      </c>
    </row>
    <row r="545" spans="1:20" ht="24" customHeight="1">
      <c r="A545" s="1" t="s">
        <v>967</v>
      </c>
      <c r="B545" s="98"/>
      <c r="C545" s="98"/>
      <c r="D545" s="1" t="s">
        <v>68</v>
      </c>
      <c r="E545" s="98"/>
      <c r="F545" s="98"/>
      <c r="G545" s="98"/>
      <c r="H545" s="98"/>
      <c r="I545" s="98"/>
      <c r="J545" s="98"/>
      <c r="K545" s="98"/>
      <c r="L545" s="228">
        <v>11532</v>
      </c>
      <c r="M545" s="228">
        <v>5328</v>
      </c>
      <c r="N545" s="166">
        <v>30000</v>
      </c>
      <c r="O545" s="166">
        <v>11000</v>
      </c>
      <c r="P545" s="231">
        <v>30000</v>
      </c>
      <c r="Q545" s="231">
        <v>30000</v>
      </c>
      <c r="R545" s="231">
        <v>30000</v>
      </c>
      <c r="S545" s="231">
        <v>30000</v>
      </c>
      <c r="T545" s="231">
        <v>30000</v>
      </c>
    </row>
    <row r="546" spans="1:20" ht="24" customHeight="1">
      <c r="A546" s="1" t="s">
        <v>283</v>
      </c>
      <c r="B546" s="98"/>
      <c r="C546" s="98"/>
      <c r="D546" s="1" t="s">
        <v>14</v>
      </c>
      <c r="E546" s="98"/>
      <c r="F546" s="98"/>
      <c r="G546" s="98"/>
      <c r="H546" s="98"/>
      <c r="I546" s="98"/>
      <c r="J546" s="98"/>
      <c r="K546" s="98"/>
      <c r="L546" s="228">
        <v>6978</v>
      </c>
      <c r="M546" s="228">
        <v>11330</v>
      </c>
      <c r="N546" s="165">
        <v>12000</v>
      </c>
      <c r="O546" s="165">
        <v>12000</v>
      </c>
      <c r="P546" s="209">
        <v>22000</v>
      </c>
      <c r="Q546" s="209">
        <v>12000</v>
      </c>
      <c r="R546" s="209">
        <v>12000</v>
      </c>
      <c r="S546" s="209">
        <v>12000</v>
      </c>
      <c r="T546" s="209">
        <v>12000</v>
      </c>
    </row>
    <row r="547" spans="1:20" ht="24" customHeight="1">
      <c r="A547" s="1" t="s">
        <v>284</v>
      </c>
      <c r="B547" s="98"/>
      <c r="C547" s="98"/>
      <c r="D547" s="1" t="s">
        <v>8</v>
      </c>
      <c r="E547" s="98"/>
      <c r="F547" s="98"/>
      <c r="G547" s="98"/>
      <c r="H547" s="98"/>
      <c r="I547" s="98"/>
      <c r="J547" s="98"/>
      <c r="K547" s="98"/>
      <c r="L547" s="228">
        <v>42915</v>
      </c>
      <c r="M547" s="228">
        <v>39059</v>
      </c>
      <c r="N547" s="166">
        <v>44948</v>
      </c>
      <c r="O547" s="166">
        <v>45000</v>
      </c>
      <c r="P547" s="231">
        <v>54251</v>
      </c>
      <c r="Q547" s="209">
        <v>55333</v>
      </c>
      <c r="R547" s="209">
        <v>58394</v>
      </c>
      <c r="S547" s="209">
        <v>61435</v>
      </c>
      <c r="T547" s="209">
        <v>63235</v>
      </c>
    </row>
    <row r="548" spans="1:20" ht="24" customHeight="1">
      <c r="A548" s="1" t="s">
        <v>285</v>
      </c>
      <c r="B548" s="92"/>
      <c r="C548" s="92"/>
      <c r="D548" s="1" t="s">
        <v>9</v>
      </c>
      <c r="E548" s="92"/>
      <c r="F548" s="92"/>
      <c r="G548" s="92"/>
      <c r="H548" s="92"/>
      <c r="I548" s="92"/>
      <c r="J548" s="92"/>
      <c r="K548" s="92"/>
      <c r="L548" s="228">
        <v>30192</v>
      </c>
      <c r="M548" s="228">
        <v>28530</v>
      </c>
      <c r="N548" s="166">
        <v>37702</v>
      </c>
      <c r="O548" s="166">
        <v>32000</v>
      </c>
      <c r="P548" s="231">
        <v>37576</v>
      </c>
      <c r="Q548" s="231">
        <v>38703</v>
      </c>
      <c r="R548" s="231">
        <v>39864</v>
      </c>
      <c r="S548" s="231">
        <v>41060</v>
      </c>
      <c r="T548" s="231">
        <v>42292</v>
      </c>
    </row>
    <row r="549" spans="1:20" ht="24" customHeight="1">
      <c r="A549" s="1" t="s">
        <v>482</v>
      </c>
      <c r="B549" s="92"/>
      <c r="C549" s="92"/>
      <c r="D549" s="1" t="s">
        <v>13</v>
      </c>
      <c r="E549" s="92"/>
      <c r="F549" s="92"/>
      <c r="G549" s="92"/>
      <c r="H549" s="92"/>
      <c r="I549" s="92"/>
      <c r="J549" s="92"/>
      <c r="K549" s="92"/>
      <c r="L549" s="228">
        <v>134779</v>
      </c>
      <c r="M549" s="228">
        <v>97544</v>
      </c>
      <c r="N549" s="165">
        <v>137566</v>
      </c>
      <c r="O549" s="166">
        <v>96530</v>
      </c>
      <c r="P549" s="236">
        <v>107430</v>
      </c>
      <c r="Q549" s="231">
        <v>116024</v>
      </c>
      <c r="R549" s="231">
        <v>125306</v>
      </c>
      <c r="S549" s="231">
        <v>135330</v>
      </c>
      <c r="T549" s="231">
        <v>146156</v>
      </c>
    </row>
    <row r="550" spans="1:20" ht="24" customHeight="1">
      <c r="A550" s="1" t="s">
        <v>483</v>
      </c>
      <c r="B550" s="92"/>
      <c r="C550" s="92"/>
      <c r="D550" s="1" t="s">
        <v>165</v>
      </c>
      <c r="E550" s="92"/>
      <c r="F550" s="92"/>
      <c r="G550" s="92"/>
      <c r="H550" s="92"/>
      <c r="I550" s="92"/>
      <c r="J550" s="92"/>
      <c r="K550" s="92"/>
      <c r="L550" s="228">
        <v>705</v>
      </c>
      <c r="M550" s="228">
        <v>458</v>
      </c>
      <c r="N550" s="165">
        <v>560</v>
      </c>
      <c r="O550" s="166">
        <v>489</v>
      </c>
      <c r="P550" s="231">
        <v>543</v>
      </c>
      <c r="Q550" s="209">
        <v>548</v>
      </c>
      <c r="R550" s="209">
        <v>553</v>
      </c>
      <c r="S550" s="209">
        <v>559</v>
      </c>
      <c r="T550" s="209">
        <v>565</v>
      </c>
    </row>
    <row r="551" spans="1:20" ht="24" customHeight="1">
      <c r="A551" s="1" t="s">
        <v>484</v>
      </c>
      <c r="B551" s="92"/>
      <c r="C551" s="92"/>
      <c r="D551" s="1" t="s">
        <v>491</v>
      </c>
      <c r="E551" s="92"/>
      <c r="F551" s="92"/>
      <c r="G551" s="92"/>
      <c r="H551" s="92"/>
      <c r="I551" s="92"/>
      <c r="J551" s="92"/>
      <c r="K551" s="92"/>
      <c r="L551" s="228">
        <v>8808</v>
      </c>
      <c r="M551" s="228">
        <v>7033</v>
      </c>
      <c r="N551" s="165">
        <v>9354</v>
      </c>
      <c r="O551" s="166">
        <v>6985</v>
      </c>
      <c r="P551" s="231">
        <v>7278</v>
      </c>
      <c r="Q551" s="209">
        <v>7642</v>
      </c>
      <c r="R551" s="209">
        <v>8024</v>
      </c>
      <c r="S551" s="209">
        <v>8425</v>
      </c>
      <c r="T551" s="209">
        <v>8846</v>
      </c>
    </row>
    <row r="552" spans="1:20" ht="24" customHeight="1">
      <c r="A552" s="1" t="s">
        <v>498</v>
      </c>
      <c r="B552" s="92"/>
      <c r="C552" s="92"/>
      <c r="D552" s="1" t="s">
        <v>493</v>
      </c>
      <c r="E552" s="92"/>
      <c r="F552" s="92"/>
      <c r="G552" s="92"/>
      <c r="H552" s="92"/>
      <c r="I552" s="92"/>
      <c r="J552" s="92"/>
      <c r="K552" s="92"/>
      <c r="L552" s="228">
        <v>1218</v>
      </c>
      <c r="M552" s="228">
        <v>1034</v>
      </c>
      <c r="N552" s="165">
        <v>1344</v>
      </c>
      <c r="O552" s="166">
        <v>1034</v>
      </c>
      <c r="P552" s="209">
        <v>1129</v>
      </c>
      <c r="Q552" s="209">
        <v>1163</v>
      </c>
      <c r="R552" s="209">
        <v>1198</v>
      </c>
      <c r="S552" s="209">
        <v>1234</v>
      </c>
      <c r="T552" s="209">
        <v>1271</v>
      </c>
    </row>
    <row r="553" spans="1:20" ht="24" customHeight="1">
      <c r="A553" s="1" t="s">
        <v>465</v>
      </c>
      <c r="B553" s="92"/>
      <c r="C553" s="92"/>
      <c r="D553" s="1" t="s">
        <v>164</v>
      </c>
      <c r="E553" s="92"/>
      <c r="F553" s="92"/>
      <c r="G553" s="92"/>
      <c r="H553" s="92"/>
      <c r="I553" s="92"/>
      <c r="J553" s="92"/>
      <c r="K553" s="92"/>
      <c r="L553" s="228">
        <v>671</v>
      </c>
      <c r="M553" s="228">
        <v>1559</v>
      </c>
      <c r="N553" s="165">
        <v>2000</v>
      </c>
      <c r="O553" s="165">
        <v>2000</v>
      </c>
      <c r="P553" s="209">
        <v>2000</v>
      </c>
      <c r="Q553" s="209">
        <v>2000</v>
      </c>
      <c r="R553" s="209">
        <v>2000</v>
      </c>
      <c r="S553" s="209">
        <v>2000</v>
      </c>
      <c r="T553" s="209">
        <v>2000</v>
      </c>
    </row>
    <row r="554" spans="1:20" ht="24" customHeight="1">
      <c r="A554" s="1" t="s">
        <v>463</v>
      </c>
      <c r="B554" s="92"/>
      <c r="C554" s="92"/>
      <c r="D554" s="1" t="s">
        <v>219</v>
      </c>
      <c r="E554" s="92"/>
      <c r="F554" s="92"/>
      <c r="G554" s="92"/>
      <c r="H554" s="92"/>
      <c r="I554" s="92"/>
      <c r="J554" s="92"/>
      <c r="K554" s="92"/>
      <c r="L554" s="228">
        <v>26741</v>
      </c>
      <c r="M554" s="228">
        <v>27297</v>
      </c>
      <c r="N554" s="165">
        <v>29590</v>
      </c>
      <c r="O554" s="165">
        <v>28146</v>
      </c>
      <c r="P554" s="209">
        <v>30961</v>
      </c>
      <c r="Q554" s="209">
        <v>32819</v>
      </c>
      <c r="R554" s="209">
        <v>34788</v>
      </c>
      <c r="S554" s="209">
        <v>36875</v>
      </c>
      <c r="T554" s="209">
        <v>39088</v>
      </c>
    </row>
    <row r="555" spans="1:20" ht="24" customHeight="1">
      <c r="A555" s="1" t="s">
        <v>1142</v>
      </c>
      <c r="B555" s="92"/>
      <c r="C555" s="92"/>
      <c r="D555" s="92" t="s">
        <v>1143</v>
      </c>
      <c r="E555" s="92"/>
      <c r="F555" s="162"/>
      <c r="G555" s="92"/>
      <c r="H555" s="92"/>
      <c r="I555" s="92"/>
      <c r="J555" s="92"/>
      <c r="K555" s="92"/>
      <c r="L555" s="228">
        <v>108154</v>
      </c>
      <c r="M555" s="228">
        <v>111629</v>
      </c>
      <c r="N555" s="165">
        <v>118631</v>
      </c>
      <c r="O555" s="165">
        <v>118631</v>
      </c>
      <c r="P555" s="209">
        <v>124225</v>
      </c>
      <c r="Q555" s="209">
        <v>127952</v>
      </c>
      <c r="R555" s="209">
        <v>131791</v>
      </c>
      <c r="S555" s="209">
        <v>135745</v>
      </c>
      <c r="T555" s="209">
        <v>139817</v>
      </c>
    </row>
    <row r="556" spans="1:20" ht="24" customHeight="1">
      <c r="A556" s="1" t="s">
        <v>742</v>
      </c>
      <c r="B556" s="92"/>
      <c r="C556" s="92"/>
      <c r="D556" s="92" t="s">
        <v>740</v>
      </c>
      <c r="E556" s="92"/>
      <c r="F556" s="92"/>
      <c r="G556" s="92"/>
      <c r="H556" s="92"/>
      <c r="I556" s="92"/>
      <c r="J556" s="92"/>
      <c r="K556" s="92"/>
      <c r="L556" s="228">
        <v>165755</v>
      </c>
      <c r="M556" s="228">
        <v>27465</v>
      </c>
      <c r="N556" s="165">
        <v>0</v>
      </c>
      <c r="O556" s="165">
        <v>0</v>
      </c>
      <c r="P556" s="209">
        <v>0</v>
      </c>
      <c r="Q556" s="209">
        <v>0</v>
      </c>
      <c r="R556" s="209">
        <v>0</v>
      </c>
      <c r="S556" s="209">
        <v>0</v>
      </c>
      <c r="T556" s="209">
        <v>0</v>
      </c>
    </row>
    <row r="557" spans="1:20" ht="24" customHeight="1">
      <c r="A557" s="1" t="s">
        <v>286</v>
      </c>
      <c r="B557" s="98"/>
      <c r="C557" s="98"/>
      <c r="D557" s="1" t="s">
        <v>90</v>
      </c>
      <c r="E557" s="98"/>
      <c r="F557" s="98"/>
      <c r="G557" s="98"/>
      <c r="H557" s="98"/>
      <c r="I557" s="98"/>
      <c r="J557" s="98"/>
      <c r="K557" s="98"/>
      <c r="L557" s="228">
        <v>2515</v>
      </c>
      <c r="M557" s="228">
        <v>2251</v>
      </c>
      <c r="N557" s="165">
        <v>6500</v>
      </c>
      <c r="O557" s="165">
        <v>6500</v>
      </c>
      <c r="P557" s="250">
        <v>9200</v>
      </c>
      <c r="Q557" s="250">
        <v>8200</v>
      </c>
      <c r="R557" s="250">
        <v>8200</v>
      </c>
      <c r="S557" s="250">
        <v>8200</v>
      </c>
      <c r="T557" s="250">
        <v>8200</v>
      </c>
    </row>
    <row r="558" spans="1:20" ht="24" customHeight="1">
      <c r="A558" s="1" t="s">
        <v>287</v>
      </c>
      <c r="B558" s="92"/>
      <c r="C558" s="92"/>
      <c r="D558" s="1" t="s">
        <v>893</v>
      </c>
      <c r="E558" s="92"/>
      <c r="F558" s="92"/>
      <c r="G558" s="98"/>
      <c r="H558" s="98"/>
      <c r="I558" s="98"/>
      <c r="J558" s="98"/>
      <c r="K558" s="98"/>
      <c r="L558" s="228">
        <v>732</v>
      </c>
      <c r="M558" s="228">
        <v>1278</v>
      </c>
      <c r="N558" s="165">
        <v>2000</v>
      </c>
      <c r="O558" s="165">
        <v>2000</v>
      </c>
      <c r="P558" s="250">
        <v>4000</v>
      </c>
      <c r="Q558" s="250">
        <v>3000</v>
      </c>
      <c r="R558" s="250">
        <v>3000</v>
      </c>
      <c r="S558" s="250">
        <v>3000</v>
      </c>
      <c r="T558" s="250">
        <v>3000</v>
      </c>
    </row>
    <row r="559" spans="1:20" ht="24" customHeight="1">
      <c r="A559" s="1" t="s">
        <v>1194</v>
      </c>
      <c r="B559" s="92"/>
      <c r="C559" s="92"/>
      <c r="D559" s="343" t="s">
        <v>1189</v>
      </c>
      <c r="E559" s="92"/>
      <c r="F559" s="92"/>
      <c r="G559" s="92"/>
      <c r="H559" s="92"/>
      <c r="I559" s="92"/>
      <c r="J559" s="92"/>
      <c r="K559" s="92"/>
      <c r="L559" s="230">
        <v>0</v>
      </c>
      <c r="M559" s="230">
        <v>316</v>
      </c>
      <c r="N559" s="166">
        <v>10408</v>
      </c>
      <c r="O559" s="166">
        <v>10408</v>
      </c>
      <c r="P559" s="236">
        <v>0</v>
      </c>
      <c r="Q559" s="236">
        <v>0</v>
      </c>
      <c r="R559" s="236">
        <v>11797</v>
      </c>
      <c r="S559" s="236">
        <v>0</v>
      </c>
      <c r="T559" s="236">
        <v>0</v>
      </c>
    </row>
    <row r="560" spans="1:20" ht="24" customHeight="1">
      <c r="A560" s="1" t="s">
        <v>288</v>
      </c>
      <c r="B560" s="92"/>
      <c r="C560" s="92"/>
      <c r="D560" s="1" t="s">
        <v>89</v>
      </c>
      <c r="E560" s="92"/>
      <c r="F560" s="92"/>
      <c r="G560" s="98"/>
      <c r="H560" s="98"/>
      <c r="I560" s="98"/>
      <c r="J560" s="98"/>
      <c r="K560" s="98"/>
      <c r="L560" s="228">
        <v>932</v>
      </c>
      <c r="M560" s="228">
        <v>1359</v>
      </c>
      <c r="N560" s="165">
        <v>500</v>
      </c>
      <c r="O560" s="165">
        <v>500</v>
      </c>
      <c r="P560" s="250">
        <v>500</v>
      </c>
      <c r="Q560" s="250">
        <v>500</v>
      </c>
      <c r="R560" s="250">
        <v>500</v>
      </c>
      <c r="S560" s="250">
        <v>500</v>
      </c>
      <c r="T560" s="250">
        <v>500</v>
      </c>
    </row>
    <row r="561" spans="1:20" ht="24" customHeight="1">
      <c r="A561" s="1" t="s">
        <v>289</v>
      </c>
      <c r="B561" s="92"/>
      <c r="C561" s="92"/>
      <c r="D561" s="1" t="s">
        <v>290</v>
      </c>
      <c r="E561" s="92"/>
      <c r="F561" s="92"/>
      <c r="G561" s="98"/>
      <c r="H561" s="98"/>
      <c r="I561" s="98"/>
      <c r="J561" s="98"/>
      <c r="K561" s="98"/>
      <c r="L561" s="228">
        <v>5894</v>
      </c>
      <c r="M561" s="228">
        <v>5192</v>
      </c>
      <c r="N561" s="165">
        <v>8000</v>
      </c>
      <c r="O561" s="165">
        <v>8000</v>
      </c>
      <c r="P561" s="250">
        <v>8000</v>
      </c>
      <c r="Q561" s="250">
        <v>8000</v>
      </c>
      <c r="R561" s="250">
        <v>10000</v>
      </c>
      <c r="S561" s="250">
        <v>8000</v>
      </c>
      <c r="T561" s="250">
        <v>8000</v>
      </c>
    </row>
    <row r="562" spans="1:20" ht="24" customHeight="1">
      <c r="A562" s="1" t="s">
        <v>291</v>
      </c>
      <c r="B562" s="92"/>
      <c r="C562" s="92"/>
      <c r="D562" s="1" t="s">
        <v>894</v>
      </c>
      <c r="E562" s="92"/>
      <c r="F562" s="92"/>
      <c r="G562" s="98"/>
      <c r="H562" s="98"/>
      <c r="I562" s="98"/>
      <c r="J562" s="98"/>
      <c r="K562" s="98"/>
      <c r="L562" s="228">
        <v>2814</v>
      </c>
      <c r="M562" s="228">
        <v>2698</v>
      </c>
      <c r="N562" s="165">
        <v>3250</v>
      </c>
      <c r="O562" s="165">
        <v>3250</v>
      </c>
      <c r="P562" s="250">
        <v>3250</v>
      </c>
      <c r="Q562" s="250">
        <v>3250</v>
      </c>
      <c r="R562" s="250">
        <v>3250</v>
      </c>
      <c r="S562" s="250">
        <v>3250</v>
      </c>
      <c r="T562" s="250">
        <v>3250</v>
      </c>
    </row>
    <row r="563" spans="1:20" ht="24" customHeight="1">
      <c r="A563" s="1" t="s">
        <v>292</v>
      </c>
      <c r="B563" s="92"/>
      <c r="C563" s="92"/>
      <c r="D563" s="1" t="s">
        <v>214</v>
      </c>
      <c r="E563" s="92"/>
      <c r="F563" s="98"/>
      <c r="G563" s="92"/>
      <c r="H563" s="92"/>
      <c r="I563" s="92"/>
      <c r="J563" s="92"/>
      <c r="K563" s="92"/>
      <c r="L563" s="228">
        <v>33832</v>
      </c>
      <c r="M563" s="228">
        <v>32084</v>
      </c>
      <c r="N563" s="165">
        <v>35000</v>
      </c>
      <c r="O563" s="165">
        <v>40000</v>
      </c>
      <c r="P563" s="250">
        <v>40000</v>
      </c>
      <c r="Q563" s="250">
        <v>40000</v>
      </c>
      <c r="R563" s="250">
        <v>40000</v>
      </c>
      <c r="S563" s="250">
        <v>40000</v>
      </c>
      <c r="T563" s="250">
        <v>40000</v>
      </c>
    </row>
    <row r="564" spans="1:20" ht="24" customHeight="1">
      <c r="A564" s="1" t="s">
        <v>595</v>
      </c>
      <c r="B564" s="92"/>
      <c r="C564" s="92"/>
      <c r="D564" s="1" t="s">
        <v>596</v>
      </c>
      <c r="E564" s="92"/>
      <c r="F564" s="98"/>
      <c r="G564" s="92"/>
      <c r="H564" s="92"/>
      <c r="I564" s="92"/>
      <c r="J564" s="92"/>
      <c r="K564" s="92"/>
      <c r="L564" s="228">
        <v>136286</v>
      </c>
      <c r="M564" s="228">
        <v>179222</v>
      </c>
      <c r="N564" s="165">
        <v>145000</v>
      </c>
      <c r="O564" s="165">
        <v>200000</v>
      </c>
      <c r="P564" s="250">
        <v>255000</v>
      </c>
      <c r="Q564" s="250">
        <v>230000</v>
      </c>
      <c r="R564" s="250">
        <v>230000</v>
      </c>
      <c r="S564" s="250">
        <v>210000</v>
      </c>
      <c r="T564" s="250">
        <v>200000</v>
      </c>
    </row>
    <row r="565" spans="1:20" ht="24" customHeight="1">
      <c r="A565" s="1" t="s">
        <v>583</v>
      </c>
      <c r="B565" s="92"/>
      <c r="C565" s="92"/>
      <c r="D565" s="1" t="s">
        <v>49</v>
      </c>
      <c r="E565" s="92"/>
      <c r="F565" s="98"/>
      <c r="G565" s="92"/>
      <c r="H565" s="92"/>
      <c r="I565" s="92"/>
      <c r="J565" s="92"/>
      <c r="K565" s="92"/>
      <c r="L565" s="228">
        <v>1901</v>
      </c>
      <c r="M565" s="228">
        <v>2696</v>
      </c>
      <c r="N565" s="165">
        <v>3000</v>
      </c>
      <c r="O565" s="165">
        <v>3000</v>
      </c>
      <c r="P565" s="209">
        <v>3000</v>
      </c>
      <c r="Q565" s="209">
        <v>3000</v>
      </c>
      <c r="R565" s="209">
        <v>3000</v>
      </c>
      <c r="S565" s="209">
        <v>3000</v>
      </c>
      <c r="T565" s="209">
        <v>3000</v>
      </c>
    </row>
    <row r="566" spans="1:20" ht="24" customHeight="1">
      <c r="A566" s="1" t="s">
        <v>293</v>
      </c>
      <c r="B566" s="98"/>
      <c r="C566" s="98"/>
      <c r="D566" s="1" t="s">
        <v>88</v>
      </c>
      <c r="E566" s="98"/>
      <c r="F566" s="98"/>
      <c r="G566" s="92"/>
      <c r="H566" s="92"/>
      <c r="I566" s="92"/>
      <c r="J566" s="92"/>
      <c r="K566" s="92"/>
      <c r="L566" s="228">
        <v>17723</v>
      </c>
      <c r="M566" s="228">
        <v>15815</v>
      </c>
      <c r="N566" s="165">
        <v>19000</v>
      </c>
      <c r="O566" s="165">
        <v>19000</v>
      </c>
      <c r="P566" s="250">
        <v>19000</v>
      </c>
      <c r="Q566" s="250">
        <v>19000</v>
      </c>
      <c r="R566" s="250">
        <v>19000</v>
      </c>
      <c r="S566" s="250">
        <v>19000</v>
      </c>
      <c r="T566" s="250">
        <v>19000</v>
      </c>
    </row>
    <row r="567" spans="1:20" ht="24" customHeight="1">
      <c r="A567" s="1" t="s">
        <v>294</v>
      </c>
      <c r="B567" s="92"/>
      <c r="C567" s="92"/>
      <c r="D567" s="1" t="s">
        <v>895</v>
      </c>
      <c r="E567" s="92"/>
      <c r="F567" s="92"/>
      <c r="G567" s="92"/>
      <c r="H567" s="92"/>
      <c r="I567" s="92"/>
      <c r="J567" s="92"/>
      <c r="K567" s="92"/>
      <c r="L567" s="228">
        <v>1169</v>
      </c>
      <c r="M567" s="228">
        <v>478</v>
      </c>
      <c r="N567" s="165">
        <v>1800</v>
      </c>
      <c r="O567" s="165">
        <v>1800</v>
      </c>
      <c r="P567" s="250">
        <v>2500</v>
      </c>
      <c r="Q567" s="250">
        <v>2500</v>
      </c>
      <c r="R567" s="250">
        <v>2500</v>
      </c>
      <c r="S567" s="250">
        <v>2500</v>
      </c>
      <c r="T567" s="250">
        <v>2500</v>
      </c>
    </row>
    <row r="568" spans="1:20" ht="24" customHeight="1">
      <c r="A568" s="1" t="s">
        <v>295</v>
      </c>
      <c r="B568" s="92"/>
      <c r="C568" s="92"/>
      <c r="D568" s="332" t="s">
        <v>10</v>
      </c>
      <c r="E568" s="92"/>
      <c r="F568" s="92"/>
      <c r="G568" s="98"/>
      <c r="H568" s="98"/>
      <c r="I568" s="98"/>
      <c r="J568" s="98"/>
      <c r="K568" s="98"/>
      <c r="L568" s="228">
        <v>36863</v>
      </c>
      <c r="M568" s="229">
        <v>96790</v>
      </c>
      <c r="N568" s="165">
        <v>65000</v>
      </c>
      <c r="O568" s="165">
        <v>85000</v>
      </c>
      <c r="P568" s="250">
        <v>155000</v>
      </c>
      <c r="Q568" s="250">
        <v>148750</v>
      </c>
      <c r="R568" s="250">
        <v>92500</v>
      </c>
      <c r="S568" s="250">
        <v>92500</v>
      </c>
      <c r="T568" s="250">
        <v>92500</v>
      </c>
    </row>
    <row r="569" spans="1:20" ht="24" customHeight="1">
      <c r="A569" s="1" t="s">
        <v>1019</v>
      </c>
      <c r="B569" s="92"/>
      <c r="C569" s="92"/>
      <c r="D569" s="1" t="s">
        <v>234</v>
      </c>
      <c r="E569" s="92"/>
      <c r="F569" s="92"/>
      <c r="G569" s="98"/>
      <c r="H569" s="98"/>
      <c r="I569" s="98"/>
      <c r="J569" s="98"/>
      <c r="K569" s="98"/>
      <c r="L569" s="228">
        <v>39975</v>
      </c>
      <c r="M569" s="228">
        <v>17271</v>
      </c>
      <c r="N569" s="165">
        <v>37500</v>
      </c>
      <c r="O569" s="165">
        <v>28000</v>
      </c>
      <c r="P569" s="250">
        <v>85000</v>
      </c>
      <c r="Q569" s="250">
        <v>5000</v>
      </c>
      <c r="R569" s="250">
        <v>5000</v>
      </c>
      <c r="S569" s="250">
        <v>30000</v>
      </c>
      <c r="T569" s="250">
        <v>30000</v>
      </c>
    </row>
    <row r="570" spans="1:20" ht="24" customHeight="1">
      <c r="A570" s="1" t="s">
        <v>296</v>
      </c>
      <c r="B570" s="98"/>
      <c r="C570" s="98"/>
      <c r="D570" s="332" t="s">
        <v>17</v>
      </c>
      <c r="E570" s="98"/>
      <c r="F570" s="98"/>
      <c r="G570" s="98"/>
      <c r="H570" s="98"/>
      <c r="I570" s="98"/>
      <c r="J570" s="98"/>
      <c r="K570" s="98"/>
      <c r="L570" s="228">
        <v>279411</v>
      </c>
      <c r="M570" s="228">
        <v>284677</v>
      </c>
      <c r="N570" s="165">
        <v>303709</v>
      </c>
      <c r="O570" s="165">
        <v>292000</v>
      </c>
      <c r="P570" s="250">
        <v>309520</v>
      </c>
      <c r="Q570" s="250">
        <v>328091</v>
      </c>
      <c r="R570" s="250">
        <v>347776</v>
      </c>
      <c r="S570" s="209">
        <v>368643</v>
      </c>
      <c r="T570" s="209">
        <v>390762</v>
      </c>
    </row>
    <row r="571" spans="1:20" ht="24" customHeight="1">
      <c r="A571" s="1" t="s">
        <v>297</v>
      </c>
      <c r="B571" s="92"/>
      <c r="C571" s="92"/>
      <c r="D571" s="1" t="s">
        <v>298</v>
      </c>
      <c r="E571" s="92"/>
      <c r="F571" s="92"/>
      <c r="G571" s="92"/>
      <c r="H571" s="92"/>
      <c r="I571" s="92"/>
      <c r="J571" s="92"/>
      <c r="K571" s="92"/>
      <c r="L571" s="245">
        <v>5954</v>
      </c>
      <c r="M571" s="245">
        <v>2190</v>
      </c>
      <c r="N571" s="176">
        <v>3000</v>
      </c>
      <c r="O571" s="176">
        <v>3000</v>
      </c>
      <c r="P571" s="246">
        <v>3000</v>
      </c>
      <c r="Q571" s="246">
        <v>3000</v>
      </c>
      <c r="R571" s="246">
        <v>3000</v>
      </c>
      <c r="S571" s="246">
        <v>3000</v>
      </c>
      <c r="T571" s="246">
        <v>3000</v>
      </c>
    </row>
    <row r="572" spans="1:20" ht="24" customHeight="1">
      <c r="A572" s="1" t="s">
        <v>299</v>
      </c>
      <c r="B572" s="98"/>
      <c r="C572" s="98"/>
      <c r="D572" s="332" t="s">
        <v>85</v>
      </c>
      <c r="E572" s="98"/>
      <c r="F572" s="98"/>
      <c r="G572" s="92"/>
      <c r="H572" s="92"/>
      <c r="I572" s="92"/>
      <c r="J572" s="92"/>
      <c r="K572" s="92"/>
      <c r="L572" s="245">
        <v>929</v>
      </c>
      <c r="M572" s="245">
        <v>1040</v>
      </c>
      <c r="N572" s="176">
        <v>1700</v>
      </c>
      <c r="O572" s="176">
        <v>1700</v>
      </c>
      <c r="P572" s="231">
        <v>1700</v>
      </c>
      <c r="Q572" s="231">
        <v>1700</v>
      </c>
      <c r="R572" s="231">
        <v>1700</v>
      </c>
      <c r="S572" s="231">
        <v>1700</v>
      </c>
      <c r="T572" s="231">
        <v>1700</v>
      </c>
    </row>
    <row r="573" spans="1:20" ht="24" customHeight="1">
      <c r="A573" s="1" t="s">
        <v>1101</v>
      </c>
      <c r="B573" s="92"/>
      <c r="C573" s="92"/>
      <c r="D573" s="156" t="s">
        <v>86</v>
      </c>
      <c r="E573" s="92"/>
      <c r="F573" s="92"/>
      <c r="G573" s="92"/>
      <c r="H573" s="92"/>
      <c r="I573" s="92"/>
      <c r="J573" s="92"/>
      <c r="K573" s="92"/>
      <c r="L573" s="230">
        <v>1164</v>
      </c>
      <c r="M573" s="230">
        <v>1020</v>
      </c>
      <c r="N573" s="166">
        <v>1051</v>
      </c>
      <c r="O573" s="166">
        <v>731</v>
      </c>
      <c r="P573" s="231">
        <v>788</v>
      </c>
      <c r="Q573" s="231">
        <v>812</v>
      </c>
      <c r="R573" s="231">
        <v>836</v>
      </c>
      <c r="S573" s="231">
        <v>861</v>
      </c>
      <c r="T573" s="231">
        <v>887</v>
      </c>
    </row>
    <row r="574" spans="1:20" ht="24" customHeight="1">
      <c r="A574" s="1" t="s">
        <v>834</v>
      </c>
      <c r="B574" s="98"/>
      <c r="C574" s="98"/>
      <c r="D574" s="1" t="s">
        <v>831</v>
      </c>
      <c r="E574" s="98"/>
      <c r="F574" s="98"/>
      <c r="G574" s="98"/>
      <c r="H574" s="98"/>
      <c r="I574" s="98"/>
      <c r="J574" s="98"/>
      <c r="K574" s="98"/>
      <c r="L574" s="247">
        <v>5930</v>
      </c>
      <c r="M574" s="247">
        <v>12403</v>
      </c>
      <c r="N574" s="177">
        <v>12000</v>
      </c>
      <c r="O574" s="177">
        <v>12000</v>
      </c>
      <c r="P574" s="208">
        <v>12000</v>
      </c>
      <c r="Q574" s="208">
        <v>12000</v>
      </c>
      <c r="R574" s="208">
        <v>12000</v>
      </c>
      <c r="S574" s="208">
        <v>12000</v>
      </c>
      <c r="T574" s="208">
        <v>12000</v>
      </c>
    </row>
    <row r="575" spans="1:20" ht="24" customHeight="1">
      <c r="A575" s="1" t="s">
        <v>915</v>
      </c>
      <c r="B575" s="98"/>
      <c r="C575" s="98"/>
      <c r="D575" s="332" t="s">
        <v>897</v>
      </c>
      <c r="E575" s="98"/>
      <c r="F575" s="98"/>
      <c r="G575" s="98"/>
      <c r="H575" s="98"/>
      <c r="I575" s="98"/>
      <c r="J575" s="98"/>
      <c r="K575" s="98"/>
      <c r="L575" s="247">
        <v>15023</v>
      </c>
      <c r="M575" s="247">
        <v>2421</v>
      </c>
      <c r="N575" s="177">
        <v>25000</v>
      </c>
      <c r="O575" s="177">
        <v>25000</v>
      </c>
      <c r="P575" s="384">
        <v>32000</v>
      </c>
      <c r="Q575" s="384">
        <v>32000</v>
      </c>
      <c r="R575" s="384">
        <v>32000</v>
      </c>
      <c r="S575" s="384">
        <v>32000</v>
      </c>
      <c r="T575" s="384">
        <v>32000</v>
      </c>
    </row>
    <row r="576" spans="1:20" ht="24" customHeight="1">
      <c r="A576" s="1" t="s">
        <v>580</v>
      </c>
      <c r="B576" s="98"/>
      <c r="C576" s="98"/>
      <c r="D576" s="1" t="s">
        <v>268</v>
      </c>
      <c r="E576" s="98"/>
      <c r="F576" s="98"/>
      <c r="G576" s="98"/>
      <c r="H576" s="98"/>
      <c r="I576" s="98"/>
      <c r="J576" s="98"/>
      <c r="K576" s="98"/>
      <c r="L576" s="247">
        <v>1888</v>
      </c>
      <c r="M576" s="247">
        <v>1888</v>
      </c>
      <c r="N576" s="177">
        <v>1750</v>
      </c>
      <c r="O576" s="177">
        <v>1300</v>
      </c>
      <c r="P576" s="208">
        <v>1300</v>
      </c>
      <c r="Q576" s="208">
        <v>1300</v>
      </c>
      <c r="R576" s="208">
        <v>1300</v>
      </c>
      <c r="S576" s="208">
        <v>825</v>
      </c>
      <c r="T576" s="208">
        <v>825</v>
      </c>
    </row>
    <row r="577" spans="1:20" ht="24" customHeight="1">
      <c r="A577" s="1" t="s">
        <v>300</v>
      </c>
      <c r="B577" s="98"/>
      <c r="C577" s="98"/>
      <c r="D577" s="1" t="s">
        <v>18</v>
      </c>
      <c r="E577" s="98"/>
      <c r="F577" s="98"/>
      <c r="G577" s="98"/>
      <c r="H577" s="98"/>
      <c r="I577" s="98"/>
      <c r="J577" s="98"/>
      <c r="K577" s="98"/>
      <c r="L577" s="247">
        <v>7275</v>
      </c>
      <c r="M577" s="247">
        <v>3540</v>
      </c>
      <c r="N577" s="177">
        <v>10000</v>
      </c>
      <c r="O577" s="177">
        <v>10000</v>
      </c>
      <c r="P577" s="208">
        <v>10000</v>
      </c>
      <c r="Q577" s="208">
        <v>10000</v>
      </c>
      <c r="R577" s="208">
        <v>10000</v>
      </c>
      <c r="S577" s="208">
        <v>10000</v>
      </c>
      <c r="T577" s="208">
        <v>10000</v>
      </c>
    </row>
    <row r="578" spans="1:20" ht="24" customHeight="1">
      <c r="A578" s="1" t="s">
        <v>301</v>
      </c>
      <c r="B578" s="98"/>
      <c r="C578" s="98"/>
      <c r="D578" s="332" t="s">
        <v>93</v>
      </c>
      <c r="E578" s="98"/>
      <c r="F578" s="98"/>
      <c r="G578" s="98"/>
      <c r="H578" s="98"/>
      <c r="I578" s="98"/>
      <c r="J578" s="98"/>
      <c r="K578" s="98"/>
      <c r="L578" s="228">
        <v>6837</v>
      </c>
      <c r="M578" s="228">
        <v>2026</v>
      </c>
      <c r="N578" s="165">
        <v>5100</v>
      </c>
      <c r="O578" s="165">
        <v>5100</v>
      </c>
      <c r="P578" s="209">
        <v>5000</v>
      </c>
      <c r="Q578" s="209">
        <v>5000</v>
      </c>
      <c r="R578" s="209">
        <v>5000</v>
      </c>
      <c r="S578" s="209">
        <v>5000</v>
      </c>
      <c r="T578" s="209">
        <v>5000</v>
      </c>
    </row>
    <row r="579" spans="1:20" ht="24" customHeight="1">
      <c r="A579" s="1" t="s">
        <v>302</v>
      </c>
      <c r="B579" s="98"/>
      <c r="C579" s="98"/>
      <c r="D579" s="1" t="s">
        <v>12</v>
      </c>
      <c r="E579" s="98"/>
      <c r="F579" s="98"/>
      <c r="G579" s="98"/>
      <c r="H579" s="98"/>
      <c r="I579" s="98"/>
      <c r="J579" s="98"/>
      <c r="K579" s="98"/>
      <c r="L579" s="228">
        <v>3366</v>
      </c>
      <c r="M579" s="228">
        <v>5793</v>
      </c>
      <c r="N579" s="165">
        <v>10500</v>
      </c>
      <c r="O579" s="165">
        <v>10500</v>
      </c>
      <c r="P579" s="250">
        <v>16000</v>
      </c>
      <c r="Q579" s="209">
        <v>11000</v>
      </c>
      <c r="R579" s="209">
        <v>11000</v>
      </c>
      <c r="S579" s="209">
        <v>11000</v>
      </c>
      <c r="T579" s="209">
        <v>11000</v>
      </c>
    </row>
    <row r="580" spans="1:20" ht="24" customHeight="1">
      <c r="A580" s="1" t="s">
        <v>835</v>
      </c>
      <c r="B580" s="98"/>
      <c r="C580" s="98"/>
      <c r="D580" s="1" t="s">
        <v>833</v>
      </c>
      <c r="E580" s="98"/>
      <c r="F580" s="98"/>
      <c r="G580" s="98"/>
      <c r="H580" s="98"/>
      <c r="I580" s="98"/>
      <c r="J580" s="98"/>
      <c r="K580" s="98"/>
      <c r="L580" s="228">
        <v>2416</v>
      </c>
      <c r="M580" s="228">
        <v>1547</v>
      </c>
      <c r="N580" s="165">
        <v>2500</v>
      </c>
      <c r="O580" s="165">
        <v>2500</v>
      </c>
      <c r="P580" s="209">
        <v>2500</v>
      </c>
      <c r="Q580" s="209">
        <v>2500</v>
      </c>
      <c r="R580" s="209">
        <v>2500</v>
      </c>
      <c r="S580" s="209">
        <v>2500</v>
      </c>
      <c r="T580" s="209">
        <v>2500</v>
      </c>
    </row>
    <row r="581" spans="1:20" ht="24" customHeight="1">
      <c r="A581" s="1" t="s">
        <v>303</v>
      </c>
      <c r="B581" s="98"/>
      <c r="C581" s="98"/>
      <c r="D581" s="1" t="s">
        <v>16</v>
      </c>
      <c r="E581" s="98"/>
      <c r="F581" s="98"/>
      <c r="G581" s="98"/>
      <c r="H581" s="98"/>
      <c r="I581" s="98"/>
      <c r="J581" s="98"/>
      <c r="K581" s="98"/>
      <c r="L581" s="228">
        <v>1365</v>
      </c>
      <c r="M581" s="228">
        <v>583</v>
      </c>
      <c r="N581" s="165">
        <v>4000</v>
      </c>
      <c r="O581" s="165">
        <v>4000</v>
      </c>
      <c r="P581" s="209">
        <v>4000</v>
      </c>
      <c r="Q581" s="209">
        <v>4000</v>
      </c>
      <c r="R581" s="209">
        <v>4000</v>
      </c>
      <c r="S581" s="209">
        <v>4000</v>
      </c>
      <c r="T581" s="209">
        <v>4000</v>
      </c>
    </row>
    <row r="582" spans="1:20" ht="24" customHeight="1">
      <c r="A582" s="1" t="s">
        <v>304</v>
      </c>
      <c r="B582" s="98"/>
      <c r="C582" s="98"/>
      <c r="D582" s="1" t="s">
        <v>305</v>
      </c>
      <c r="E582" s="98"/>
      <c r="F582" s="98"/>
      <c r="G582" s="98"/>
      <c r="H582" s="98"/>
      <c r="I582" s="98"/>
      <c r="J582" s="98"/>
      <c r="K582" s="98"/>
      <c r="L582" s="228">
        <v>159093</v>
      </c>
      <c r="M582" s="228">
        <v>158763</v>
      </c>
      <c r="N582" s="165">
        <v>218438</v>
      </c>
      <c r="O582" s="165">
        <v>170000</v>
      </c>
      <c r="P582" s="250">
        <v>178500</v>
      </c>
      <c r="Q582" s="250">
        <v>187425</v>
      </c>
      <c r="R582" s="250">
        <v>196796</v>
      </c>
      <c r="S582" s="250">
        <v>206636</v>
      </c>
      <c r="T582" s="250">
        <v>216968</v>
      </c>
    </row>
    <row r="583" spans="1:20" ht="24" customHeight="1">
      <c r="A583" s="1" t="s">
        <v>306</v>
      </c>
      <c r="B583" s="98"/>
      <c r="C583" s="98"/>
      <c r="D583" s="1" t="s">
        <v>896</v>
      </c>
      <c r="E583" s="98"/>
      <c r="F583" s="98"/>
      <c r="G583" s="98"/>
      <c r="H583" s="98"/>
      <c r="I583" s="98"/>
      <c r="J583" s="98"/>
      <c r="K583" s="98"/>
      <c r="L583" s="228">
        <v>15183</v>
      </c>
      <c r="M583" s="228">
        <v>5942</v>
      </c>
      <c r="N583" s="165">
        <v>27500</v>
      </c>
      <c r="O583" s="165">
        <v>27500</v>
      </c>
      <c r="P583" s="209">
        <v>27500</v>
      </c>
      <c r="Q583" s="209">
        <v>27500</v>
      </c>
      <c r="R583" s="209">
        <v>27500</v>
      </c>
      <c r="S583" s="209">
        <v>27500</v>
      </c>
      <c r="T583" s="209">
        <v>27500</v>
      </c>
    </row>
    <row r="584" spans="1:20" ht="24" customHeight="1">
      <c r="A584" s="1" t="s">
        <v>307</v>
      </c>
      <c r="B584" s="92"/>
      <c r="C584" s="92"/>
      <c r="D584" s="1" t="s">
        <v>898</v>
      </c>
      <c r="E584" s="92"/>
      <c r="F584" s="92"/>
      <c r="G584" s="92"/>
      <c r="H584" s="92"/>
      <c r="I584" s="92"/>
      <c r="J584" s="92"/>
      <c r="K584" s="92"/>
      <c r="L584" s="228">
        <v>117151</v>
      </c>
      <c r="M584" s="228">
        <v>136571</v>
      </c>
      <c r="N584" s="165">
        <v>100000</v>
      </c>
      <c r="O584" s="165">
        <v>127500</v>
      </c>
      <c r="P584" s="209">
        <v>100000</v>
      </c>
      <c r="Q584" s="209">
        <v>100000</v>
      </c>
      <c r="R584" s="209">
        <v>100000</v>
      </c>
      <c r="S584" s="209">
        <v>100000</v>
      </c>
      <c r="T584" s="209">
        <v>100000</v>
      </c>
    </row>
    <row r="585" spans="1:20" ht="24" customHeight="1">
      <c r="A585" s="1" t="s">
        <v>921</v>
      </c>
      <c r="B585" s="92"/>
      <c r="C585" s="92"/>
      <c r="D585" s="1" t="s">
        <v>922</v>
      </c>
      <c r="E585" s="92"/>
      <c r="F585" s="92"/>
      <c r="G585" s="92"/>
      <c r="H585" s="92"/>
      <c r="I585" s="92"/>
      <c r="J585" s="92"/>
      <c r="K585" s="92"/>
      <c r="L585" s="228">
        <v>693</v>
      </c>
      <c r="M585" s="228">
        <v>380</v>
      </c>
      <c r="N585" s="165">
        <v>1200</v>
      </c>
      <c r="O585" s="165">
        <v>1200</v>
      </c>
      <c r="P585" s="352">
        <v>2233</v>
      </c>
      <c r="Q585" s="246">
        <v>1200</v>
      </c>
      <c r="R585" s="246">
        <v>1200</v>
      </c>
      <c r="S585" s="246">
        <v>1200</v>
      </c>
      <c r="T585" s="246">
        <v>1200</v>
      </c>
    </row>
    <row r="586" spans="1:20" ht="24" customHeight="1">
      <c r="A586" s="1" t="s">
        <v>308</v>
      </c>
      <c r="B586" s="98"/>
      <c r="C586" s="98"/>
      <c r="D586" s="332" t="s">
        <v>132</v>
      </c>
      <c r="E586" s="98"/>
      <c r="F586" s="98"/>
      <c r="G586" s="98"/>
      <c r="H586" s="98"/>
      <c r="I586" s="98"/>
      <c r="J586" s="98"/>
      <c r="K586" s="98"/>
      <c r="L586" s="228">
        <v>21817</v>
      </c>
      <c r="M586" s="228">
        <v>20705</v>
      </c>
      <c r="N586" s="165">
        <v>24043</v>
      </c>
      <c r="O586" s="165">
        <v>22000</v>
      </c>
      <c r="P586" s="250">
        <v>23540</v>
      </c>
      <c r="Q586" s="209">
        <v>24717</v>
      </c>
      <c r="R586" s="209">
        <v>25953</v>
      </c>
      <c r="S586" s="209">
        <v>27251</v>
      </c>
      <c r="T586" s="209">
        <v>28614</v>
      </c>
    </row>
    <row r="587" spans="1:20" ht="24" customHeight="1">
      <c r="A587" s="1" t="s">
        <v>1168</v>
      </c>
      <c r="B587" s="98"/>
      <c r="C587" s="98"/>
      <c r="D587" s="1" t="s">
        <v>1118</v>
      </c>
      <c r="E587" s="98"/>
      <c r="F587" s="98"/>
      <c r="G587" s="98"/>
      <c r="H587" s="98"/>
      <c r="I587" s="98"/>
      <c r="J587" s="98"/>
      <c r="K587" s="98"/>
      <c r="L587" s="228">
        <v>0</v>
      </c>
      <c r="M587" s="228">
        <v>0</v>
      </c>
      <c r="N587" s="165">
        <v>0</v>
      </c>
      <c r="O587" s="165">
        <v>0</v>
      </c>
      <c r="P587" s="250">
        <v>0</v>
      </c>
      <c r="Q587" s="250">
        <v>0</v>
      </c>
      <c r="R587" s="250">
        <v>0</v>
      </c>
      <c r="S587" s="250">
        <v>200000</v>
      </c>
      <c r="T587" s="250">
        <v>200000</v>
      </c>
    </row>
    <row r="588" spans="1:20" ht="24" customHeight="1">
      <c r="A588" s="1" t="s">
        <v>1285</v>
      </c>
      <c r="B588" s="98"/>
      <c r="C588" s="98"/>
      <c r="D588" s="1" t="s">
        <v>1286</v>
      </c>
      <c r="E588" s="98"/>
      <c r="F588" s="98"/>
      <c r="G588" s="98"/>
      <c r="H588" s="98"/>
      <c r="I588" s="98"/>
      <c r="J588" s="98"/>
      <c r="K588" s="98"/>
      <c r="L588" s="228">
        <v>0</v>
      </c>
      <c r="M588" s="228">
        <v>0</v>
      </c>
      <c r="N588" s="165">
        <v>0</v>
      </c>
      <c r="O588" s="165">
        <v>0</v>
      </c>
      <c r="P588" s="250">
        <v>18000</v>
      </c>
      <c r="Q588" s="250">
        <v>495000</v>
      </c>
      <c r="R588" s="250">
        <v>477000</v>
      </c>
      <c r="S588" s="250">
        <v>0</v>
      </c>
      <c r="T588" s="250">
        <v>0</v>
      </c>
    </row>
    <row r="589" spans="1:20" ht="24" customHeight="1">
      <c r="A589" s="1" t="s">
        <v>1020</v>
      </c>
      <c r="B589" s="98"/>
      <c r="C589" s="98"/>
      <c r="D589" s="99" t="s">
        <v>1021</v>
      </c>
      <c r="E589" s="98"/>
      <c r="F589" s="98"/>
      <c r="G589" s="98"/>
      <c r="H589" s="98"/>
      <c r="I589" s="98"/>
      <c r="J589" s="98"/>
      <c r="K589" s="98"/>
      <c r="L589" s="228">
        <v>264985</v>
      </c>
      <c r="M589" s="228">
        <v>119204</v>
      </c>
      <c r="N589" s="165">
        <v>165000</v>
      </c>
      <c r="O589" s="165">
        <v>7796</v>
      </c>
      <c r="P589" s="250">
        <v>0</v>
      </c>
      <c r="Q589" s="250">
        <v>176000</v>
      </c>
      <c r="R589" s="250">
        <v>187000</v>
      </c>
      <c r="S589" s="250">
        <v>0</v>
      </c>
      <c r="T589" s="250">
        <v>0</v>
      </c>
    </row>
    <row r="590" spans="1:20" ht="24" customHeight="1">
      <c r="A590" s="1" t="s">
        <v>905</v>
      </c>
      <c r="B590" s="98"/>
      <c r="C590" s="98"/>
      <c r="D590" s="99" t="s">
        <v>902</v>
      </c>
      <c r="E590" s="98"/>
      <c r="F590" s="98"/>
      <c r="G590" s="98"/>
      <c r="H590" s="98"/>
      <c r="I590" s="98"/>
      <c r="J590" s="98"/>
      <c r="K590" s="98"/>
      <c r="L590" s="228">
        <v>272423</v>
      </c>
      <c r="M590" s="228">
        <v>15564</v>
      </c>
      <c r="N590" s="165">
        <v>569000</v>
      </c>
      <c r="O590" s="165">
        <v>635000</v>
      </c>
      <c r="P590" s="250">
        <v>634000</v>
      </c>
      <c r="Q590" s="250">
        <v>483000</v>
      </c>
      <c r="R590" s="250">
        <v>548000</v>
      </c>
      <c r="S590" s="250">
        <v>863000</v>
      </c>
      <c r="T590" s="250">
        <v>841000</v>
      </c>
    </row>
    <row r="591" spans="1:20" ht="24" customHeight="1">
      <c r="A591" s="1" t="s">
        <v>1243</v>
      </c>
      <c r="B591" s="98"/>
      <c r="C591" s="351"/>
      <c r="D591" s="337" t="s">
        <v>1241</v>
      </c>
      <c r="E591" s="351"/>
      <c r="F591" s="351"/>
      <c r="G591" s="351"/>
      <c r="H591" s="351"/>
      <c r="I591" s="351"/>
      <c r="J591" s="351"/>
      <c r="K591" s="351"/>
      <c r="L591" s="228">
        <v>115</v>
      </c>
      <c r="M591" s="228">
        <v>42560</v>
      </c>
      <c r="N591" s="165">
        <v>0</v>
      </c>
      <c r="O591" s="165">
        <v>750</v>
      </c>
      <c r="P591" s="250">
        <v>0</v>
      </c>
      <c r="Q591" s="250">
        <v>0</v>
      </c>
      <c r="R591" s="250">
        <v>0</v>
      </c>
      <c r="S591" s="250">
        <v>0</v>
      </c>
      <c r="T591" s="250">
        <v>0</v>
      </c>
    </row>
    <row r="592" spans="1:20" ht="24" customHeight="1">
      <c r="A592" s="98" t="s">
        <v>1079</v>
      </c>
      <c r="B592" s="100"/>
      <c r="C592" s="100"/>
      <c r="D592" s="1" t="s">
        <v>784</v>
      </c>
      <c r="E592" s="100"/>
      <c r="F592" s="100"/>
      <c r="G592" s="100"/>
      <c r="H592" s="100"/>
      <c r="I592" s="100"/>
      <c r="J592" s="100"/>
      <c r="K592" s="100"/>
      <c r="L592" s="241">
        <v>26676</v>
      </c>
      <c r="M592" s="241">
        <v>14939</v>
      </c>
      <c r="N592" s="173">
        <v>21608</v>
      </c>
      <c r="O592" s="173">
        <v>17000</v>
      </c>
      <c r="P592" s="335">
        <v>7700</v>
      </c>
      <c r="Q592" s="335">
        <v>0</v>
      </c>
      <c r="R592" s="335">
        <v>0</v>
      </c>
      <c r="S592" s="335">
        <v>0</v>
      </c>
      <c r="T592" s="335">
        <v>0</v>
      </c>
    </row>
    <row r="593" spans="1:20" ht="24" customHeight="1">
      <c r="A593" s="1" t="s">
        <v>572</v>
      </c>
      <c r="B593" s="111"/>
      <c r="C593" s="111"/>
      <c r="D593" s="1" t="s">
        <v>252</v>
      </c>
      <c r="E593" s="113"/>
      <c r="F593" s="111"/>
      <c r="G593" s="111"/>
      <c r="H593" s="111"/>
      <c r="I593" s="111"/>
      <c r="J593" s="111"/>
      <c r="K593" s="111"/>
      <c r="L593" s="229">
        <v>8825</v>
      </c>
      <c r="M593" s="228">
        <v>0</v>
      </c>
      <c r="N593" s="165">
        <v>400000</v>
      </c>
      <c r="O593" s="165">
        <v>77386</v>
      </c>
      <c r="P593" s="250">
        <v>500300</v>
      </c>
      <c r="Q593" s="209">
        <v>7000</v>
      </c>
      <c r="R593" s="209">
        <v>7000</v>
      </c>
      <c r="S593" s="209">
        <v>7000</v>
      </c>
      <c r="T593" s="209">
        <v>7000</v>
      </c>
    </row>
    <row r="594" spans="1:20" ht="24" customHeight="1">
      <c r="A594" s="332" t="s">
        <v>951</v>
      </c>
      <c r="B594" s="111"/>
      <c r="C594" s="111"/>
      <c r="D594" s="332" t="s">
        <v>1128</v>
      </c>
      <c r="E594" s="361"/>
      <c r="F594" s="363"/>
      <c r="G594" s="363"/>
      <c r="H594" s="363"/>
      <c r="I594" s="363"/>
      <c r="J594" s="363"/>
      <c r="K594" s="363"/>
      <c r="L594" s="228">
        <v>44904</v>
      </c>
      <c r="M594" s="228">
        <v>288136</v>
      </c>
      <c r="N594" s="198">
        <v>42166</v>
      </c>
      <c r="O594" s="198">
        <v>42166</v>
      </c>
      <c r="P594" s="334">
        <v>12871</v>
      </c>
      <c r="Q594" s="334">
        <v>12871</v>
      </c>
      <c r="R594" s="243">
        <v>0</v>
      </c>
      <c r="S594" s="243">
        <v>0</v>
      </c>
      <c r="T594" s="243">
        <v>0</v>
      </c>
    </row>
    <row r="595" spans="1:20" ht="24" customHeight="1">
      <c r="A595" s="1" t="s">
        <v>838</v>
      </c>
      <c r="B595" s="111"/>
      <c r="C595" s="111"/>
      <c r="D595" s="1" t="s">
        <v>253</v>
      </c>
      <c r="E595" s="113"/>
      <c r="F595" s="111"/>
      <c r="G595" s="111"/>
      <c r="H595" s="111"/>
      <c r="I595" s="111"/>
      <c r="J595" s="111"/>
      <c r="K595" s="111"/>
      <c r="L595" s="228">
        <v>0</v>
      </c>
      <c r="M595" s="229">
        <v>44877</v>
      </c>
      <c r="N595" s="165">
        <v>0</v>
      </c>
      <c r="O595" s="165">
        <v>0</v>
      </c>
      <c r="P595" s="250">
        <v>90000</v>
      </c>
      <c r="Q595" s="209">
        <v>0</v>
      </c>
      <c r="R595" s="209">
        <v>100000</v>
      </c>
      <c r="S595" s="209">
        <v>0</v>
      </c>
      <c r="T595" s="209">
        <v>0</v>
      </c>
    </row>
    <row r="596" spans="1:20" ht="24" customHeight="1">
      <c r="A596" s="1" t="s">
        <v>309</v>
      </c>
      <c r="B596" s="111"/>
      <c r="C596" s="111"/>
      <c r="D596" s="1" t="s">
        <v>250</v>
      </c>
      <c r="E596" s="100"/>
      <c r="F596" s="100"/>
      <c r="G596" s="100"/>
      <c r="H596" s="100"/>
      <c r="I596" s="100"/>
      <c r="J596" s="100"/>
      <c r="K596" s="111"/>
      <c r="L596" s="228">
        <v>197544</v>
      </c>
      <c r="M596" s="228">
        <v>58053</v>
      </c>
      <c r="N596" s="165">
        <v>45372</v>
      </c>
      <c r="O596" s="165">
        <v>45372</v>
      </c>
      <c r="P596" s="209">
        <v>45372</v>
      </c>
      <c r="Q596" s="209">
        <v>45372</v>
      </c>
      <c r="R596" s="228">
        <v>18905</v>
      </c>
      <c r="S596" s="228">
        <v>0</v>
      </c>
      <c r="T596" s="228">
        <v>0</v>
      </c>
    </row>
    <row r="597" spans="1:20" ht="24" customHeight="1">
      <c r="A597" s="1" t="s">
        <v>1139</v>
      </c>
      <c r="B597" s="111"/>
      <c r="C597" s="111"/>
      <c r="D597" s="1" t="s">
        <v>1126</v>
      </c>
      <c r="E597" s="113"/>
      <c r="F597" s="111"/>
      <c r="G597" s="111"/>
      <c r="H597" s="111"/>
      <c r="I597" s="111"/>
      <c r="J597" s="111"/>
      <c r="K597" s="111"/>
      <c r="L597" s="228">
        <v>0</v>
      </c>
      <c r="M597" s="228">
        <v>0</v>
      </c>
      <c r="N597" s="198">
        <v>185000</v>
      </c>
      <c r="O597" s="198">
        <v>120000</v>
      </c>
      <c r="P597" s="334">
        <v>25000</v>
      </c>
      <c r="Q597" s="334">
        <v>180000</v>
      </c>
      <c r="R597" s="334">
        <v>195000</v>
      </c>
      <c r="S597" s="243">
        <v>0</v>
      </c>
      <c r="T597" s="243">
        <v>0</v>
      </c>
    </row>
    <row r="598" spans="1:20" ht="24" customHeight="1">
      <c r="A598" s="1" t="s">
        <v>1033</v>
      </c>
      <c r="B598" s="100"/>
      <c r="C598" s="100"/>
      <c r="D598" s="1" t="s">
        <v>1030</v>
      </c>
      <c r="E598" s="111"/>
      <c r="F598" s="111"/>
      <c r="G598" s="111"/>
      <c r="H598" s="111"/>
      <c r="I598" s="111"/>
      <c r="J598" s="111"/>
      <c r="K598" s="111"/>
      <c r="L598" s="228">
        <v>74212</v>
      </c>
      <c r="M598" s="228">
        <v>0</v>
      </c>
      <c r="N598" s="165">
        <v>0</v>
      </c>
      <c r="O598" s="165">
        <v>0</v>
      </c>
      <c r="P598" s="209">
        <v>0</v>
      </c>
      <c r="Q598" s="209">
        <v>0</v>
      </c>
      <c r="R598" s="209">
        <v>0</v>
      </c>
      <c r="S598" s="209">
        <v>0</v>
      </c>
      <c r="T598" s="209">
        <v>0</v>
      </c>
    </row>
    <row r="599" spans="1:20" ht="24" customHeight="1">
      <c r="A599" s="6" t="s">
        <v>1061</v>
      </c>
      <c r="B599" s="98"/>
      <c r="C599" s="98"/>
      <c r="D599" s="1"/>
      <c r="E599" s="98"/>
      <c r="F599" s="98"/>
      <c r="G599" s="98"/>
      <c r="H599" s="98"/>
      <c r="I599" s="98"/>
      <c r="J599" s="98"/>
      <c r="K599" s="98"/>
      <c r="L599" s="228"/>
      <c r="M599" s="228"/>
      <c r="N599" s="165"/>
      <c r="O599" s="165"/>
      <c r="P599" s="209"/>
      <c r="Q599" s="209"/>
      <c r="R599" s="209"/>
      <c r="S599" s="209"/>
      <c r="T599" s="209"/>
    </row>
    <row r="600" spans="1:20" ht="24" customHeight="1">
      <c r="A600" s="1" t="s">
        <v>1031</v>
      </c>
      <c r="B600" s="98"/>
      <c r="C600" s="98"/>
      <c r="D600" s="1" t="s">
        <v>863</v>
      </c>
      <c r="E600" s="98"/>
      <c r="F600" s="98"/>
      <c r="G600" s="98"/>
      <c r="H600" s="98"/>
      <c r="I600" s="98"/>
      <c r="J600" s="98"/>
      <c r="K600" s="98"/>
      <c r="L600" s="228">
        <v>113991</v>
      </c>
      <c r="M600" s="228">
        <v>117668</v>
      </c>
      <c r="N600" s="165">
        <v>290483</v>
      </c>
      <c r="O600" s="165">
        <v>290483</v>
      </c>
      <c r="P600" s="209">
        <v>297837</v>
      </c>
      <c r="Q600" s="209">
        <v>312545</v>
      </c>
      <c r="R600" s="209">
        <v>323576</v>
      </c>
      <c r="S600" s="209">
        <v>338284</v>
      </c>
      <c r="T600" s="250">
        <v>349315</v>
      </c>
    </row>
    <row r="601" spans="1:20" ht="24" customHeight="1">
      <c r="A601" s="1" t="s">
        <v>1032</v>
      </c>
      <c r="B601" s="98"/>
      <c r="C601" s="98"/>
      <c r="D601" s="1" t="s">
        <v>255</v>
      </c>
      <c r="E601" s="98"/>
      <c r="F601" s="98"/>
      <c r="G601" s="98"/>
      <c r="H601" s="98"/>
      <c r="I601" s="98"/>
      <c r="J601" s="98"/>
      <c r="K601" s="98"/>
      <c r="L601" s="228">
        <v>161055</v>
      </c>
      <c r="M601" s="228">
        <v>156496</v>
      </c>
      <c r="N601" s="165">
        <v>151787</v>
      </c>
      <c r="O601" s="165">
        <v>151787</v>
      </c>
      <c r="P601" s="209">
        <v>140167</v>
      </c>
      <c r="Q601" s="209">
        <v>128254</v>
      </c>
      <c r="R601" s="209">
        <v>115752</v>
      </c>
      <c r="S601" s="209">
        <v>102809</v>
      </c>
      <c r="T601" s="250">
        <v>89278</v>
      </c>
    </row>
    <row r="602" spans="1:20" ht="24" customHeight="1">
      <c r="A602" s="101" t="s">
        <v>1151</v>
      </c>
      <c r="B602" s="101"/>
      <c r="C602" s="101"/>
      <c r="D602" s="101"/>
      <c r="E602" s="101"/>
      <c r="F602" s="101"/>
      <c r="G602" s="101"/>
      <c r="H602" s="101"/>
      <c r="I602" s="101"/>
      <c r="J602" s="101"/>
      <c r="K602" s="101"/>
      <c r="L602" s="235"/>
      <c r="M602" s="235"/>
      <c r="N602" s="169"/>
      <c r="O602" s="169"/>
      <c r="P602" s="227"/>
      <c r="Q602" s="227"/>
      <c r="R602" s="227"/>
      <c r="S602" s="227"/>
      <c r="T602" s="227"/>
    </row>
    <row r="603" spans="1:20" ht="24" customHeight="1">
      <c r="A603" s="1" t="s">
        <v>1097</v>
      </c>
      <c r="B603" s="98"/>
      <c r="C603" s="98"/>
      <c r="D603" s="1" t="s">
        <v>863</v>
      </c>
      <c r="E603" s="98"/>
      <c r="F603" s="98"/>
      <c r="G603" s="98"/>
      <c r="H603" s="98"/>
      <c r="I603" s="98"/>
      <c r="J603" s="98"/>
      <c r="K603" s="98"/>
      <c r="L603" s="228">
        <v>430000</v>
      </c>
      <c r="M603" s="228">
        <v>470000</v>
      </c>
      <c r="N603" s="165">
        <v>1470000</v>
      </c>
      <c r="O603" s="165">
        <v>1470000</v>
      </c>
      <c r="P603" s="209">
        <v>1475000</v>
      </c>
      <c r="Q603" s="209">
        <v>1040000</v>
      </c>
      <c r="R603" s="209">
        <v>915000</v>
      </c>
      <c r="S603" s="209">
        <v>0</v>
      </c>
      <c r="T603" s="209">
        <v>0</v>
      </c>
    </row>
    <row r="604" spans="1:20" ht="24" customHeight="1">
      <c r="A604" s="1" t="s">
        <v>1098</v>
      </c>
      <c r="B604" s="98"/>
      <c r="C604" s="98"/>
      <c r="D604" s="1" t="s">
        <v>255</v>
      </c>
      <c r="E604" s="98"/>
      <c r="F604" s="98"/>
      <c r="G604" s="98"/>
      <c r="H604" s="98"/>
      <c r="I604" s="98"/>
      <c r="J604" s="98"/>
      <c r="K604" s="98"/>
      <c r="L604" s="228">
        <v>248124</v>
      </c>
      <c r="M604" s="228">
        <v>195250</v>
      </c>
      <c r="N604" s="165">
        <v>176450</v>
      </c>
      <c r="O604" s="165">
        <v>176450</v>
      </c>
      <c r="P604" s="209">
        <v>117650</v>
      </c>
      <c r="Q604" s="209">
        <v>58650</v>
      </c>
      <c r="R604" s="209">
        <v>27450</v>
      </c>
      <c r="S604" s="209">
        <v>0</v>
      </c>
      <c r="T604" s="209">
        <v>0</v>
      </c>
    </row>
    <row r="605" spans="1:20" ht="24" customHeight="1">
      <c r="A605" s="101" t="s">
        <v>310</v>
      </c>
      <c r="B605" s="101"/>
      <c r="C605" s="101"/>
      <c r="D605" s="101"/>
      <c r="E605" s="101"/>
      <c r="F605" s="101"/>
      <c r="G605" s="101"/>
      <c r="H605" s="101"/>
      <c r="I605" s="101"/>
      <c r="J605" s="101"/>
      <c r="K605" s="101"/>
      <c r="L605" s="235"/>
      <c r="M605" s="235"/>
      <c r="N605" s="169"/>
      <c r="O605" s="169"/>
      <c r="P605" s="227"/>
      <c r="Q605" s="227"/>
      <c r="R605" s="227"/>
      <c r="S605" s="227"/>
      <c r="T605" s="227"/>
    </row>
    <row r="606" spans="1:20" ht="24" customHeight="1">
      <c r="A606" s="1" t="s">
        <v>311</v>
      </c>
      <c r="B606" s="98"/>
      <c r="C606" s="98"/>
      <c r="D606" s="1" t="s">
        <v>863</v>
      </c>
      <c r="E606" s="98"/>
      <c r="F606" s="98"/>
      <c r="G606" s="98"/>
      <c r="H606" s="98"/>
      <c r="I606" s="98"/>
      <c r="J606" s="98"/>
      <c r="K606" s="98"/>
      <c r="L606" s="228">
        <v>100000</v>
      </c>
      <c r="M606" s="228">
        <v>300000</v>
      </c>
      <c r="N606" s="165">
        <v>0</v>
      </c>
      <c r="O606" s="165">
        <v>0</v>
      </c>
      <c r="P606" s="209">
        <v>0</v>
      </c>
      <c r="Q606" s="209">
        <v>0</v>
      </c>
      <c r="R606" s="209">
        <v>0</v>
      </c>
      <c r="S606" s="209">
        <v>0</v>
      </c>
      <c r="T606" s="209">
        <v>0</v>
      </c>
    </row>
    <row r="607" spans="1:20" ht="24" customHeight="1">
      <c r="A607" s="1" t="s">
        <v>312</v>
      </c>
      <c r="B607" s="98"/>
      <c r="C607" s="98"/>
      <c r="D607" s="1" t="s">
        <v>914</v>
      </c>
      <c r="E607" s="98"/>
      <c r="F607" s="98"/>
      <c r="G607" s="98"/>
      <c r="H607" s="98"/>
      <c r="I607" s="98"/>
      <c r="J607" s="98"/>
      <c r="K607" s="98"/>
      <c r="L607" s="228">
        <v>17300</v>
      </c>
      <c r="M607" s="228">
        <v>13050</v>
      </c>
      <c r="N607" s="165">
        <v>0</v>
      </c>
      <c r="O607" s="165">
        <v>0</v>
      </c>
      <c r="P607" s="209">
        <v>0</v>
      </c>
      <c r="Q607" s="209">
        <v>0</v>
      </c>
      <c r="R607" s="209">
        <v>0</v>
      </c>
      <c r="S607" s="209">
        <v>0</v>
      </c>
      <c r="T607" s="209">
        <v>0</v>
      </c>
    </row>
    <row r="608" spans="1:20" ht="24" customHeight="1">
      <c r="A608" s="101" t="s">
        <v>313</v>
      </c>
      <c r="B608" s="101"/>
      <c r="C608" s="101"/>
      <c r="D608" s="101"/>
      <c r="E608" s="101"/>
      <c r="F608" s="101"/>
      <c r="G608" s="101"/>
      <c r="H608" s="101"/>
      <c r="I608" s="101"/>
      <c r="J608" s="101"/>
      <c r="K608" s="101"/>
      <c r="L608" s="235"/>
      <c r="M608" s="235"/>
      <c r="N608" s="169"/>
      <c r="O608" s="169"/>
      <c r="P608" s="227"/>
      <c r="Q608" s="227"/>
      <c r="R608" s="227"/>
      <c r="S608" s="227"/>
      <c r="T608" s="227"/>
    </row>
    <row r="609" spans="1:21" ht="24" customHeight="1">
      <c r="A609" s="1" t="s">
        <v>314</v>
      </c>
      <c r="B609" s="98"/>
      <c r="C609" s="98"/>
      <c r="D609" s="1" t="s">
        <v>863</v>
      </c>
      <c r="E609" s="98"/>
      <c r="F609" s="98"/>
      <c r="G609" s="98"/>
      <c r="H609" s="98"/>
      <c r="I609" s="98"/>
      <c r="J609" s="98"/>
      <c r="K609" s="98"/>
      <c r="L609" s="228">
        <v>99361</v>
      </c>
      <c r="M609" s="228">
        <v>101860</v>
      </c>
      <c r="N609" s="165">
        <v>104423</v>
      </c>
      <c r="O609" s="165">
        <v>104423</v>
      </c>
      <c r="P609" s="209">
        <v>107050</v>
      </c>
      <c r="Q609" s="209">
        <v>109743</v>
      </c>
      <c r="R609" s="209">
        <v>112503</v>
      </c>
      <c r="S609" s="209">
        <v>115333</v>
      </c>
      <c r="T609" s="284">
        <v>118235</v>
      </c>
    </row>
    <row r="610" spans="1:21" ht="24" customHeight="1">
      <c r="A610" s="1" t="s">
        <v>315</v>
      </c>
      <c r="B610" s="98"/>
      <c r="C610" s="98"/>
      <c r="D610" s="1" t="s">
        <v>914</v>
      </c>
      <c r="E610" s="98"/>
      <c r="F610" s="98"/>
      <c r="G610" s="98"/>
      <c r="H610" s="98"/>
      <c r="I610" s="98"/>
      <c r="J610" s="98"/>
      <c r="K610" s="98"/>
      <c r="L610" s="228">
        <v>25669</v>
      </c>
      <c r="M610" s="228">
        <v>23170</v>
      </c>
      <c r="N610" s="165">
        <v>20607</v>
      </c>
      <c r="O610" s="165">
        <v>20607</v>
      </c>
      <c r="P610" s="209">
        <v>17981</v>
      </c>
      <c r="Q610" s="209">
        <v>15288</v>
      </c>
      <c r="R610" s="209">
        <v>12527</v>
      </c>
      <c r="S610" s="209">
        <v>9697</v>
      </c>
      <c r="T610" s="284">
        <v>6795</v>
      </c>
    </row>
    <row r="611" spans="1:21" ht="24" customHeight="1">
      <c r="A611" s="101" t="s">
        <v>1050</v>
      </c>
      <c r="B611" s="101"/>
      <c r="C611" s="101"/>
      <c r="D611" s="101"/>
      <c r="E611" s="101"/>
      <c r="F611" s="101"/>
      <c r="G611" s="101"/>
      <c r="H611" s="101"/>
      <c r="I611" s="101"/>
      <c r="J611" s="101"/>
      <c r="K611" s="101"/>
      <c r="L611" s="235"/>
      <c r="M611" s="235"/>
      <c r="N611" s="169"/>
      <c r="O611" s="169"/>
      <c r="P611" s="227"/>
      <c r="Q611" s="227"/>
      <c r="R611" s="227"/>
      <c r="S611" s="227"/>
      <c r="T611" s="227"/>
    </row>
    <row r="612" spans="1:21" ht="24" customHeight="1">
      <c r="A612" s="1" t="s">
        <v>1005</v>
      </c>
      <c r="B612" s="98"/>
      <c r="C612" s="98"/>
      <c r="D612" s="1" t="s">
        <v>863</v>
      </c>
      <c r="E612" s="98"/>
      <c r="F612" s="98"/>
      <c r="G612" s="98"/>
      <c r="H612" s="98"/>
      <c r="I612" s="98"/>
      <c r="J612" s="98"/>
      <c r="K612" s="98"/>
      <c r="L612" s="228">
        <v>120000</v>
      </c>
      <c r="M612" s="228">
        <v>130000</v>
      </c>
      <c r="N612" s="165">
        <v>125000</v>
      </c>
      <c r="O612" s="165">
        <v>125000</v>
      </c>
      <c r="P612" s="209">
        <v>130000</v>
      </c>
      <c r="Q612" s="209">
        <v>135000</v>
      </c>
      <c r="R612" s="209">
        <v>135000</v>
      </c>
      <c r="S612" s="209">
        <v>140000</v>
      </c>
      <c r="T612" s="209">
        <v>135000</v>
      </c>
    </row>
    <row r="613" spans="1:21" ht="24" customHeight="1">
      <c r="A613" s="1" t="s">
        <v>1006</v>
      </c>
      <c r="B613" s="98"/>
      <c r="C613" s="98"/>
      <c r="D613" s="1" t="s">
        <v>255</v>
      </c>
      <c r="E613" s="98"/>
      <c r="F613" s="98"/>
      <c r="G613" s="98"/>
      <c r="H613" s="98"/>
      <c r="I613" s="98"/>
      <c r="J613" s="98"/>
      <c r="K613" s="98"/>
      <c r="L613" s="228">
        <v>27750</v>
      </c>
      <c r="M613" s="228">
        <v>25350</v>
      </c>
      <c r="N613" s="165">
        <v>22750</v>
      </c>
      <c r="O613" s="165">
        <v>22750</v>
      </c>
      <c r="P613" s="209">
        <v>20250</v>
      </c>
      <c r="Q613" s="209">
        <v>16350</v>
      </c>
      <c r="R613" s="209">
        <v>12300</v>
      </c>
      <c r="S613" s="209">
        <v>8250</v>
      </c>
      <c r="T613" s="209">
        <v>4050</v>
      </c>
    </row>
    <row r="614" spans="1:21" ht="6.9" customHeight="1">
      <c r="A614" s="1"/>
      <c r="B614" s="98"/>
      <c r="C614" s="98"/>
      <c r="D614" s="1"/>
      <c r="E614" s="98"/>
      <c r="F614" s="98"/>
      <c r="G614" s="98"/>
      <c r="H614" s="98"/>
      <c r="I614" s="98"/>
      <c r="J614" s="98"/>
      <c r="K614" s="98"/>
      <c r="L614" s="228"/>
      <c r="M614" s="228"/>
      <c r="N614" s="165"/>
      <c r="O614" s="165"/>
      <c r="P614" s="209"/>
      <c r="Q614" s="209"/>
      <c r="R614" s="209"/>
      <c r="S614" s="209"/>
      <c r="T614" s="209"/>
    </row>
    <row r="615" spans="1:21" ht="24" customHeight="1">
      <c r="A615" s="1" t="s">
        <v>1252</v>
      </c>
      <c r="B615" s="98"/>
      <c r="C615" s="98"/>
      <c r="D615" s="1" t="s">
        <v>1037</v>
      </c>
      <c r="E615" s="98"/>
      <c r="F615" s="98"/>
      <c r="G615" s="98"/>
      <c r="H615" s="98"/>
      <c r="I615" s="98"/>
      <c r="J615" s="98"/>
      <c r="K615" s="98"/>
      <c r="L615" s="232">
        <v>1018308</v>
      </c>
      <c r="M615" s="232">
        <v>0</v>
      </c>
      <c r="N615" s="168">
        <v>0</v>
      </c>
      <c r="O615" s="168">
        <v>0</v>
      </c>
      <c r="P615" s="233">
        <v>0</v>
      </c>
      <c r="Q615" s="233">
        <v>0</v>
      </c>
      <c r="R615" s="233">
        <v>0</v>
      </c>
      <c r="S615" s="233">
        <v>0</v>
      </c>
      <c r="T615" s="233">
        <v>0</v>
      </c>
    </row>
    <row r="616" spans="1:21" ht="15" customHeight="1">
      <c r="A616" s="92"/>
      <c r="B616" s="92"/>
      <c r="C616" s="92"/>
      <c r="D616" s="92"/>
      <c r="E616" s="92"/>
      <c r="F616" s="92"/>
      <c r="G616" s="92"/>
      <c r="H616" s="92"/>
      <c r="I616" s="92"/>
      <c r="J616" s="92"/>
      <c r="K616" s="92"/>
      <c r="L616" s="234"/>
      <c r="M616" s="234"/>
      <c r="N616" s="169"/>
      <c r="O616" s="169"/>
      <c r="P616" s="227"/>
      <c r="Q616" s="227"/>
      <c r="R616" s="227"/>
      <c r="S616" s="227"/>
      <c r="T616" s="227"/>
    </row>
    <row r="617" spans="1:21" s="92" customFormat="1" ht="24" customHeight="1">
      <c r="K617" s="101" t="s">
        <v>447</v>
      </c>
      <c r="L617" s="235">
        <f t="shared" ref="L617:T617" si="59">SUM(L544:L616)</f>
        <v>5110084</v>
      </c>
      <c r="M617" s="235">
        <f t="shared" si="59"/>
        <v>3848997</v>
      </c>
      <c r="N617" s="170">
        <f t="shared" si="59"/>
        <v>5779725</v>
      </c>
      <c r="O617" s="170">
        <f t="shared" si="59"/>
        <v>5179274</v>
      </c>
      <c r="P617" s="235">
        <f t="shared" si="59"/>
        <v>5828132</v>
      </c>
      <c r="Q617" s="235">
        <f t="shared" si="59"/>
        <v>5333958</v>
      </c>
      <c r="R617" s="235">
        <f t="shared" si="59"/>
        <v>5327633</v>
      </c>
      <c r="S617" s="235">
        <f t="shared" si="59"/>
        <v>3983058</v>
      </c>
      <c r="T617" s="235">
        <f t="shared" si="59"/>
        <v>4008804</v>
      </c>
      <c r="U617" s="212"/>
    </row>
    <row r="618" spans="1:21" s="92" customFormat="1" ht="15" customHeight="1">
      <c r="L618" s="234"/>
      <c r="M618" s="234"/>
      <c r="N618" s="187"/>
      <c r="O618" s="187"/>
      <c r="P618" s="234"/>
      <c r="Q618" s="234"/>
      <c r="R618" s="234"/>
      <c r="S618" s="234"/>
      <c r="T618" s="234"/>
      <c r="U618" s="212"/>
    </row>
    <row r="619" spans="1:21" s="92" customFormat="1" ht="24" customHeight="1">
      <c r="K619" s="101" t="s">
        <v>446</v>
      </c>
      <c r="L619" s="254">
        <f t="shared" ref="L619:T619" si="60">L541-L617</f>
        <v>-241882</v>
      </c>
      <c r="M619" s="254">
        <f t="shared" si="60"/>
        <v>948764</v>
      </c>
      <c r="N619" s="180">
        <f t="shared" si="60"/>
        <v>-1079794</v>
      </c>
      <c r="O619" s="180">
        <f t="shared" si="60"/>
        <v>-529869</v>
      </c>
      <c r="P619" s="294">
        <f t="shared" si="60"/>
        <v>-1176045</v>
      </c>
      <c r="Q619" s="294">
        <f t="shared" si="60"/>
        <v>-518337</v>
      </c>
      <c r="R619" s="294">
        <f t="shared" si="60"/>
        <v>-338635</v>
      </c>
      <c r="S619" s="294">
        <f t="shared" si="60"/>
        <v>1211079</v>
      </c>
      <c r="T619" s="294">
        <f t="shared" si="60"/>
        <v>1396148</v>
      </c>
      <c r="U619" s="212"/>
    </row>
    <row r="620" spans="1:21" s="92" customFormat="1" ht="15" customHeight="1">
      <c r="L620" s="254"/>
      <c r="M620" s="254"/>
      <c r="N620" s="180"/>
      <c r="O620" s="180"/>
      <c r="P620" s="294"/>
      <c r="Q620" s="294"/>
      <c r="R620" s="294"/>
      <c r="S620" s="294"/>
      <c r="T620" s="294"/>
      <c r="U620" s="212"/>
    </row>
    <row r="621" spans="1:21" s="92" customFormat="1" ht="24" customHeight="1">
      <c r="J621" s="114" t="s">
        <v>453</v>
      </c>
      <c r="L621" s="254">
        <v>2584259</v>
      </c>
      <c r="M621" s="254">
        <f>L621+M619+4</f>
        <v>3533027</v>
      </c>
      <c r="N621" s="180">
        <v>1952155</v>
      </c>
      <c r="O621" s="180">
        <f>M621+O619</f>
        <v>3003158</v>
      </c>
      <c r="P621" s="294">
        <f>O621+P619</f>
        <v>1827113</v>
      </c>
      <c r="Q621" s="294">
        <f>P621+Q619</f>
        <v>1308776</v>
      </c>
      <c r="R621" s="294">
        <f>Q621+R619</f>
        <v>970141</v>
      </c>
      <c r="S621" s="294">
        <f>R621+S619</f>
        <v>2181220</v>
      </c>
      <c r="T621" s="294">
        <f>S621+T619</f>
        <v>3577368</v>
      </c>
      <c r="U621" s="212"/>
    </row>
    <row r="622" spans="1:21" s="109" customFormat="1" ht="24" customHeight="1">
      <c r="L622" s="255">
        <f t="shared" ref="L622" si="61">L621/L617</f>
        <v>0.50571751853785574</v>
      </c>
      <c r="M622" s="255">
        <f t="shared" ref="M622:T622" si="62">M621/M617</f>
        <v>0.91790848369068612</v>
      </c>
      <c r="N622" s="181">
        <f t="shared" si="62"/>
        <v>0.33775914944050106</v>
      </c>
      <c r="O622" s="181">
        <f t="shared" si="62"/>
        <v>0.5798414990209052</v>
      </c>
      <c r="P622" s="380">
        <f>P621/P617</f>
        <v>0.31349890496646265</v>
      </c>
      <c r="Q622" s="380">
        <f t="shared" si="62"/>
        <v>0.2453667614180689</v>
      </c>
      <c r="R622" s="380">
        <f t="shared" si="62"/>
        <v>0.18209606404945686</v>
      </c>
      <c r="S622" s="380">
        <f t="shared" si="62"/>
        <v>0.54762446341479332</v>
      </c>
      <c r="T622" s="380">
        <f t="shared" si="62"/>
        <v>0.89237787629427634</v>
      </c>
      <c r="U622" s="269"/>
    </row>
    <row r="623" spans="1:21" s="106" customFormat="1" ht="15" customHeight="1">
      <c r="A623" s="162"/>
      <c r="B623" s="92"/>
      <c r="C623" s="92"/>
      <c r="D623" s="92"/>
      <c r="E623" s="92"/>
      <c r="F623" s="92"/>
      <c r="G623" s="92"/>
      <c r="H623" s="92"/>
      <c r="I623" s="92"/>
      <c r="J623" s="92"/>
      <c r="K623" s="105"/>
      <c r="L623" s="257"/>
      <c r="M623" s="257"/>
      <c r="N623" s="182"/>
      <c r="O623" s="182"/>
      <c r="P623" s="258"/>
      <c r="Q623" s="258"/>
      <c r="R623" s="258"/>
      <c r="S623" s="258"/>
      <c r="T623" s="258"/>
      <c r="U623" s="256"/>
    </row>
    <row r="624" spans="1:21" ht="24" customHeight="1">
      <c r="A624" s="107" t="s">
        <v>462</v>
      </c>
      <c r="B624" s="92"/>
      <c r="C624" s="92"/>
      <c r="D624" s="92"/>
      <c r="E624" s="92"/>
      <c r="F624" s="92"/>
      <c r="G624" s="92"/>
      <c r="H624" s="92"/>
      <c r="I624" s="92"/>
      <c r="J624" s="92"/>
      <c r="K624" s="92"/>
      <c r="L624" s="267"/>
      <c r="M624" s="267"/>
      <c r="N624" s="200"/>
      <c r="O624" s="186"/>
      <c r="P624" s="268"/>
      <c r="Q624" s="268"/>
      <c r="R624" s="268"/>
      <c r="S624" s="268"/>
      <c r="T624" s="268"/>
    </row>
    <row r="625" spans="1:21" ht="15" customHeight="1">
      <c r="A625" s="92"/>
      <c r="B625" s="92"/>
      <c r="C625" s="92"/>
      <c r="D625" s="92"/>
      <c r="E625" s="92"/>
      <c r="F625" s="92"/>
      <c r="G625" s="92"/>
      <c r="H625" s="92"/>
      <c r="I625" s="92"/>
      <c r="J625" s="92"/>
      <c r="K625" s="92"/>
      <c r="L625" s="267"/>
      <c r="M625" s="267"/>
      <c r="N625" s="186"/>
      <c r="O625" s="186"/>
      <c r="P625" s="268"/>
      <c r="Q625" s="268"/>
      <c r="R625" s="268"/>
      <c r="S625" s="268"/>
      <c r="T625" s="268"/>
    </row>
    <row r="626" spans="1:21" ht="24" customHeight="1">
      <c r="A626" s="1" t="s">
        <v>743</v>
      </c>
      <c r="B626" s="98"/>
      <c r="C626" s="98"/>
      <c r="D626" s="1" t="s">
        <v>765</v>
      </c>
      <c r="E626" s="98"/>
      <c r="F626" s="98"/>
      <c r="G626" s="98"/>
      <c r="H626" s="98"/>
      <c r="I626" s="98"/>
      <c r="J626" s="98"/>
      <c r="K626" s="98"/>
      <c r="L626" s="228">
        <v>93000</v>
      </c>
      <c r="M626" s="228">
        <v>18000</v>
      </c>
      <c r="N626" s="173">
        <v>0</v>
      </c>
      <c r="O626" s="173">
        <v>0</v>
      </c>
      <c r="P626" s="242">
        <v>0</v>
      </c>
      <c r="Q626" s="242">
        <v>0</v>
      </c>
      <c r="R626" s="242">
        <v>0</v>
      </c>
      <c r="S626" s="242">
        <v>0</v>
      </c>
      <c r="T626" s="242">
        <v>0</v>
      </c>
    </row>
    <row r="627" spans="1:21" ht="24" customHeight="1">
      <c r="A627" s="1" t="s">
        <v>317</v>
      </c>
      <c r="B627" s="92"/>
      <c r="C627" s="92"/>
      <c r="D627" s="1" t="s">
        <v>318</v>
      </c>
      <c r="E627" s="92"/>
      <c r="F627" s="92"/>
      <c r="G627" s="98"/>
      <c r="H627" s="98"/>
      <c r="I627" s="98"/>
      <c r="J627" s="98"/>
      <c r="K627" s="98"/>
      <c r="L627" s="228">
        <v>910828</v>
      </c>
      <c r="M627" s="229">
        <v>970506</v>
      </c>
      <c r="N627" s="165">
        <v>979200</v>
      </c>
      <c r="O627" s="165">
        <v>995000</v>
      </c>
      <c r="P627" s="209">
        <v>1024850</v>
      </c>
      <c r="Q627" s="209">
        <v>1055596</v>
      </c>
      <c r="R627" s="209">
        <v>1087264</v>
      </c>
      <c r="S627" s="209">
        <v>1119882</v>
      </c>
      <c r="T627" s="209">
        <v>1153478</v>
      </c>
    </row>
    <row r="628" spans="1:21" ht="24" customHeight="1">
      <c r="A628" s="1" t="s">
        <v>871</v>
      </c>
      <c r="B628" s="98"/>
      <c r="C628" s="98"/>
      <c r="D628" s="1" t="s">
        <v>873</v>
      </c>
      <c r="E628" s="98"/>
      <c r="F628" s="98"/>
      <c r="G628" s="98"/>
      <c r="H628" s="98"/>
      <c r="I628" s="98"/>
      <c r="J628" s="98"/>
      <c r="K628" s="98"/>
      <c r="L628" s="228">
        <v>363038</v>
      </c>
      <c r="M628" s="228">
        <v>375560</v>
      </c>
      <c r="N628" s="167">
        <v>370000</v>
      </c>
      <c r="O628" s="167">
        <v>385000</v>
      </c>
      <c r="P628" s="228">
        <v>390000</v>
      </c>
      <c r="Q628" s="228">
        <v>395000</v>
      </c>
      <c r="R628" s="228">
        <v>400000</v>
      </c>
      <c r="S628" s="228">
        <v>405000</v>
      </c>
      <c r="T628" s="228">
        <v>410000</v>
      </c>
    </row>
    <row r="629" spans="1:21" ht="24" customHeight="1">
      <c r="A629" s="1" t="s">
        <v>319</v>
      </c>
      <c r="B629" s="98"/>
      <c r="C629" s="98"/>
      <c r="D629" s="1" t="s">
        <v>320</v>
      </c>
      <c r="E629" s="98"/>
      <c r="F629" s="98"/>
      <c r="G629" s="98"/>
      <c r="H629" s="98"/>
      <c r="I629" s="98"/>
      <c r="J629" s="98"/>
      <c r="K629" s="98"/>
      <c r="L629" s="228">
        <v>105005</v>
      </c>
      <c r="M629" s="228">
        <v>89378</v>
      </c>
      <c r="N629" s="165">
        <v>23300</v>
      </c>
      <c r="O629" s="165">
        <v>72500</v>
      </c>
      <c r="P629" s="242">
        <v>23300</v>
      </c>
      <c r="Q629" s="242">
        <v>23300</v>
      </c>
      <c r="R629" s="242">
        <v>23300</v>
      </c>
      <c r="S629" s="242">
        <v>23300</v>
      </c>
      <c r="T629" s="242">
        <v>23300</v>
      </c>
    </row>
    <row r="630" spans="1:21" ht="24" customHeight="1">
      <c r="A630" s="1" t="s">
        <v>321</v>
      </c>
      <c r="B630" s="98"/>
      <c r="C630" s="98"/>
      <c r="D630" s="1" t="s">
        <v>322</v>
      </c>
      <c r="E630" s="98"/>
      <c r="F630" s="98"/>
      <c r="G630" s="98"/>
      <c r="H630" s="98"/>
      <c r="I630" s="98"/>
      <c r="J630" s="98"/>
      <c r="K630" s="98"/>
      <c r="L630" s="228">
        <v>198700</v>
      </c>
      <c r="M630" s="228">
        <v>82800</v>
      </c>
      <c r="N630" s="165">
        <v>180000</v>
      </c>
      <c r="O630" s="165">
        <v>145000</v>
      </c>
      <c r="P630" s="242">
        <v>180000</v>
      </c>
      <c r="Q630" s="242">
        <v>180000</v>
      </c>
      <c r="R630" s="242">
        <v>180000</v>
      </c>
      <c r="S630" s="242">
        <v>180000</v>
      </c>
      <c r="T630" s="242">
        <v>180000</v>
      </c>
    </row>
    <row r="631" spans="1:21" ht="24" customHeight="1">
      <c r="A631" s="1" t="s">
        <v>872</v>
      </c>
      <c r="B631" s="98"/>
      <c r="C631" s="98"/>
      <c r="D631" s="1" t="s">
        <v>828</v>
      </c>
      <c r="E631" s="98"/>
      <c r="F631" s="98"/>
      <c r="G631" s="98"/>
      <c r="H631" s="98"/>
      <c r="I631" s="98"/>
      <c r="J631" s="98"/>
      <c r="K631" s="98"/>
      <c r="L631" s="228">
        <v>15057</v>
      </c>
      <c r="M631" s="228">
        <v>15537</v>
      </c>
      <c r="N631" s="173">
        <v>15000</v>
      </c>
      <c r="O631" s="173">
        <v>17500</v>
      </c>
      <c r="P631" s="242">
        <v>17500</v>
      </c>
      <c r="Q631" s="242">
        <v>17500</v>
      </c>
      <c r="R631" s="242">
        <v>17500</v>
      </c>
      <c r="S631" s="242">
        <v>17500</v>
      </c>
      <c r="T631" s="242">
        <v>17500</v>
      </c>
    </row>
    <row r="632" spans="1:21" ht="24" customHeight="1">
      <c r="A632" s="1" t="s">
        <v>323</v>
      </c>
      <c r="B632" s="98"/>
      <c r="C632" s="98"/>
      <c r="D632" s="1" t="s">
        <v>324</v>
      </c>
      <c r="E632" s="98"/>
      <c r="F632" s="98"/>
      <c r="G632" s="98"/>
      <c r="H632" s="98"/>
      <c r="I632" s="98"/>
      <c r="J632" s="98"/>
      <c r="K632" s="98"/>
      <c r="L632" s="228">
        <v>2710</v>
      </c>
      <c r="M632" s="228">
        <v>378</v>
      </c>
      <c r="N632" s="165">
        <v>0</v>
      </c>
      <c r="O632" s="165">
        <v>600</v>
      </c>
      <c r="P632" s="209">
        <v>0</v>
      </c>
      <c r="Q632" s="209">
        <v>0</v>
      </c>
      <c r="R632" s="209">
        <v>0</v>
      </c>
      <c r="S632" s="209">
        <v>0</v>
      </c>
      <c r="T632" s="209">
        <v>0</v>
      </c>
    </row>
    <row r="633" spans="1:21" ht="24" customHeight="1">
      <c r="A633" s="1" t="s">
        <v>325</v>
      </c>
      <c r="B633" s="98"/>
      <c r="C633" s="98"/>
      <c r="D633" s="415" t="s">
        <v>6</v>
      </c>
      <c r="E633" s="415"/>
      <c r="F633" s="415"/>
      <c r="G633" s="415"/>
      <c r="H633" s="415"/>
      <c r="I633" s="415"/>
      <c r="J633" s="415"/>
      <c r="K633" s="415"/>
      <c r="L633" s="228">
        <v>17550</v>
      </c>
      <c r="M633" s="228">
        <v>9679</v>
      </c>
      <c r="N633" s="165">
        <v>7149</v>
      </c>
      <c r="O633" s="165">
        <v>8500</v>
      </c>
      <c r="P633" s="209">
        <v>7473</v>
      </c>
      <c r="Q633" s="209">
        <v>7419</v>
      </c>
      <c r="R633" s="209">
        <v>11872</v>
      </c>
      <c r="S633" s="209">
        <v>19659</v>
      </c>
      <c r="T633" s="209">
        <v>24853</v>
      </c>
    </row>
    <row r="634" spans="1:21" ht="24" customHeight="1">
      <c r="A634" s="1" t="s">
        <v>1253</v>
      </c>
      <c r="B634" s="98"/>
      <c r="C634" s="98"/>
      <c r="D634" s="4" t="s">
        <v>1246</v>
      </c>
      <c r="E634" s="98"/>
      <c r="F634" s="98"/>
      <c r="G634" s="98"/>
      <c r="H634" s="98"/>
      <c r="I634" s="98"/>
      <c r="J634" s="98"/>
      <c r="K634" s="98"/>
      <c r="L634" s="228">
        <v>6724</v>
      </c>
      <c r="M634" s="228">
        <v>0</v>
      </c>
      <c r="N634" s="165">
        <v>0</v>
      </c>
      <c r="O634" s="165">
        <v>31459</v>
      </c>
      <c r="P634" s="209">
        <v>0</v>
      </c>
      <c r="Q634" s="209">
        <v>0</v>
      </c>
      <c r="R634" s="209">
        <v>0</v>
      </c>
      <c r="S634" s="209">
        <v>0</v>
      </c>
      <c r="T634" s="209">
        <v>0</v>
      </c>
    </row>
    <row r="635" spans="1:21" ht="24" customHeight="1">
      <c r="A635" s="1" t="s">
        <v>326</v>
      </c>
      <c r="B635" s="98"/>
      <c r="C635" s="98"/>
      <c r="D635" s="415" t="s">
        <v>61</v>
      </c>
      <c r="E635" s="415"/>
      <c r="F635" s="415"/>
      <c r="G635" s="415"/>
      <c r="H635" s="415"/>
      <c r="I635" s="415"/>
      <c r="J635" s="415"/>
      <c r="K635" s="415"/>
      <c r="L635" s="228">
        <v>54</v>
      </c>
      <c r="M635" s="229">
        <v>4885</v>
      </c>
      <c r="N635" s="165">
        <v>0</v>
      </c>
      <c r="O635" s="165">
        <v>3961</v>
      </c>
      <c r="P635" s="209">
        <v>0</v>
      </c>
      <c r="Q635" s="209">
        <v>0</v>
      </c>
      <c r="R635" s="209">
        <v>0</v>
      </c>
      <c r="S635" s="209">
        <v>0</v>
      </c>
      <c r="T635" s="209">
        <v>0</v>
      </c>
    </row>
    <row r="636" spans="1:21" ht="24" customHeight="1">
      <c r="A636" s="1" t="s">
        <v>327</v>
      </c>
      <c r="B636" s="98"/>
      <c r="C636" s="98"/>
      <c r="D636" s="1" t="s">
        <v>243</v>
      </c>
      <c r="E636" s="98"/>
      <c r="F636" s="98"/>
      <c r="G636" s="98"/>
      <c r="H636" s="98"/>
      <c r="I636" s="98"/>
      <c r="J636" s="98"/>
      <c r="K636" s="98"/>
      <c r="L636" s="232">
        <v>1137166</v>
      </c>
      <c r="M636" s="232">
        <v>856583</v>
      </c>
      <c r="N636" s="168">
        <v>575030</v>
      </c>
      <c r="O636" s="168">
        <v>575030</v>
      </c>
      <c r="P636" s="278">
        <v>174744</v>
      </c>
      <c r="Q636" s="278">
        <v>586749</v>
      </c>
      <c r="R636" s="278">
        <v>994479</v>
      </c>
      <c r="S636" s="278">
        <v>1134606</v>
      </c>
      <c r="T636" s="278">
        <v>1136806</v>
      </c>
    </row>
    <row r="637" spans="1:21" ht="15" customHeight="1">
      <c r="A637" s="1"/>
      <c r="B637" s="98"/>
      <c r="C637" s="98"/>
      <c r="D637" s="92"/>
      <c r="E637" s="98"/>
      <c r="F637" s="98"/>
      <c r="G637" s="98"/>
      <c r="H637" s="98"/>
      <c r="I637" s="98"/>
      <c r="J637" s="98"/>
      <c r="K637" s="98"/>
      <c r="L637" s="232"/>
      <c r="M637" s="232"/>
      <c r="N637" s="168"/>
      <c r="O637" s="168"/>
      <c r="P637" s="233"/>
      <c r="Q637" s="233"/>
      <c r="R637" s="233"/>
      <c r="S637" s="233"/>
      <c r="T637" s="233"/>
    </row>
    <row r="638" spans="1:21" s="92" customFormat="1" ht="24" customHeight="1">
      <c r="K638" s="101" t="s">
        <v>442</v>
      </c>
      <c r="L638" s="235">
        <f t="shared" ref="L638" si="63">SUM(L626:L637)</f>
        <v>2849832</v>
      </c>
      <c r="M638" s="235">
        <f t="shared" ref="M638:T638" si="64">SUM(M626:M637)</f>
        <v>2423306</v>
      </c>
      <c r="N638" s="170">
        <f t="shared" si="64"/>
        <v>2149679</v>
      </c>
      <c r="O638" s="170">
        <f t="shared" si="64"/>
        <v>2234550</v>
      </c>
      <c r="P638" s="235">
        <f t="shared" si="64"/>
        <v>1817867</v>
      </c>
      <c r="Q638" s="235">
        <f t="shared" si="64"/>
        <v>2265564</v>
      </c>
      <c r="R638" s="235">
        <f t="shared" si="64"/>
        <v>2714415</v>
      </c>
      <c r="S638" s="235">
        <f t="shared" si="64"/>
        <v>2899947</v>
      </c>
      <c r="T638" s="235">
        <f t="shared" si="64"/>
        <v>2945937</v>
      </c>
      <c r="U638" s="212"/>
    </row>
    <row r="639" spans="1:21" ht="15" customHeight="1">
      <c r="A639" s="92"/>
      <c r="B639" s="92"/>
      <c r="C639" s="92"/>
      <c r="D639" s="92"/>
      <c r="E639" s="92"/>
      <c r="F639" s="92"/>
      <c r="G639" s="92"/>
      <c r="H639" s="92"/>
      <c r="I639" s="92"/>
      <c r="J639" s="92"/>
      <c r="K639" s="92"/>
      <c r="L639" s="235"/>
      <c r="M639" s="235"/>
      <c r="N639" s="184"/>
      <c r="O639" s="184"/>
      <c r="P639" s="263"/>
      <c r="Q639" s="263"/>
      <c r="R639" s="263"/>
      <c r="S639" s="263"/>
      <c r="T639" s="263"/>
    </row>
    <row r="640" spans="1:21" ht="24" customHeight="1">
      <c r="A640" s="101" t="s">
        <v>904</v>
      </c>
      <c r="B640" s="92"/>
      <c r="C640" s="92"/>
      <c r="D640" s="92"/>
      <c r="E640" s="92"/>
      <c r="F640" s="92"/>
      <c r="G640" s="92"/>
      <c r="H640" s="92"/>
      <c r="I640" s="92"/>
      <c r="J640" s="92"/>
      <c r="K640" s="92"/>
      <c r="L640" s="235"/>
      <c r="M640" s="235"/>
      <c r="N640" s="184"/>
      <c r="O640" s="184"/>
      <c r="P640" s="263"/>
      <c r="Q640" s="263"/>
      <c r="R640" s="263"/>
      <c r="S640" s="263"/>
      <c r="T640" s="263"/>
    </row>
    <row r="641" spans="1:20" ht="24" customHeight="1">
      <c r="A641" s="1" t="s">
        <v>328</v>
      </c>
      <c r="B641" s="98"/>
      <c r="C641" s="98"/>
      <c r="D641" s="1" t="s">
        <v>781</v>
      </c>
      <c r="E641" s="98"/>
      <c r="F641" s="98"/>
      <c r="G641" s="98"/>
      <c r="H641" s="98"/>
      <c r="I641" s="98"/>
      <c r="J641" s="98"/>
      <c r="K641" s="98"/>
      <c r="L641" s="228">
        <v>223926</v>
      </c>
      <c r="M641" s="228">
        <v>192436</v>
      </c>
      <c r="N641" s="166">
        <v>265446</v>
      </c>
      <c r="O641" s="166">
        <v>200000</v>
      </c>
      <c r="P641" s="231">
        <v>250561</v>
      </c>
      <c r="Q641" s="231">
        <v>258078</v>
      </c>
      <c r="R641" s="231">
        <v>265820</v>
      </c>
      <c r="S641" s="231">
        <v>273795</v>
      </c>
      <c r="T641" s="231">
        <v>282009</v>
      </c>
    </row>
    <row r="642" spans="1:20" ht="24" customHeight="1">
      <c r="A642" s="1" t="s">
        <v>1282</v>
      </c>
      <c r="B642" s="98"/>
      <c r="C642" s="98"/>
      <c r="D642" s="1" t="s">
        <v>68</v>
      </c>
      <c r="E642" s="98"/>
      <c r="F642" s="98"/>
      <c r="G642" s="98"/>
      <c r="H642" s="98"/>
      <c r="I642" s="98"/>
      <c r="J642" s="98"/>
      <c r="K642" s="98"/>
      <c r="L642" s="228">
        <v>0</v>
      </c>
      <c r="M642" s="228">
        <v>112</v>
      </c>
      <c r="N642" s="166">
        <v>5000</v>
      </c>
      <c r="O642" s="166">
        <v>5440</v>
      </c>
      <c r="P642" s="231">
        <v>5000</v>
      </c>
      <c r="Q642" s="231">
        <v>5000</v>
      </c>
      <c r="R642" s="231">
        <v>5000</v>
      </c>
      <c r="S642" s="231">
        <v>5000</v>
      </c>
      <c r="T642" s="231">
        <v>5000</v>
      </c>
    </row>
    <row r="643" spans="1:20" ht="24" customHeight="1">
      <c r="A643" s="1" t="s">
        <v>329</v>
      </c>
      <c r="B643" s="98"/>
      <c r="C643" s="98"/>
      <c r="D643" s="1" t="s">
        <v>14</v>
      </c>
      <c r="E643" s="98"/>
      <c r="F643" s="98"/>
      <c r="G643" s="98"/>
      <c r="H643" s="98"/>
      <c r="I643" s="98"/>
      <c r="J643" s="98"/>
      <c r="K643" s="98"/>
      <c r="L643" s="228">
        <v>289</v>
      </c>
      <c r="M643" s="228">
        <v>176</v>
      </c>
      <c r="N643" s="165">
        <v>500</v>
      </c>
      <c r="O643" s="165">
        <v>500</v>
      </c>
      <c r="P643" s="209">
        <v>500</v>
      </c>
      <c r="Q643" s="209">
        <v>500</v>
      </c>
      <c r="R643" s="209">
        <v>500</v>
      </c>
      <c r="S643" s="209">
        <v>500</v>
      </c>
      <c r="T643" s="209">
        <v>500</v>
      </c>
    </row>
    <row r="644" spans="1:20" ht="24" customHeight="1">
      <c r="A644" s="1" t="s">
        <v>330</v>
      </c>
      <c r="B644" s="98"/>
      <c r="C644" s="98"/>
      <c r="D644" s="1" t="s">
        <v>8</v>
      </c>
      <c r="E644" s="98"/>
      <c r="F644" s="98"/>
      <c r="G644" s="98"/>
      <c r="H644" s="98"/>
      <c r="I644" s="98"/>
      <c r="J644" s="98"/>
      <c r="K644" s="98"/>
      <c r="L644" s="228">
        <v>24177</v>
      </c>
      <c r="M644" s="228">
        <v>19737</v>
      </c>
      <c r="N644" s="166">
        <v>24399</v>
      </c>
      <c r="O644" s="166">
        <v>21000</v>
      </c>
      <c r="P644" s="231">
        <v>28403</v>
      </c>
      <c r="Q644" s="209">
        <v>29607</v>
      </c>
      <c r="R644" s="209">
        <v>31266</v>
      </c>
      <c r="S644" s="209">
        <v>32915</v>
      </c>
      <c r="T644" s="209">
        <v>33901</v>
      </c>
    </row>
    <row r="645" spans="1:20" ht="24" customHeight="1">
      <c r="A645" s="1" t="s">
        <v>331</v>
      </c>
      <c r="B645" s="92"/>
      <c r="C645" s="92"/>
      <c r="D645" s="1" t="s">
        <v>9</v>
      </c>
      <c r="E645" s="92"/>
      <c r="F645" s="92"/>
      <c r="G645" s="92"/>
      <c r="H645" s="92"/>
      <c r="I645" s="92"/>
      <c r="J645" s="92"/>
      <c r="K645" s="92"/>
      <c r="L645" s="228">
        <v>16847</v>
      </c>
      <c r="M645" s="228">
        <v>14273</v>
      </c>
      <c r="N645" s="166">
        <v>19031</v>
      </c>
      <c r="O645" s="166">
        <v>16000</v>
      </c>
      <c r="P645" s="231">
        <v>18509</v>
      </c>
      <c r="Q645" s="231">
        <v>19064</v>
      </c>
      <c r="R645" s="231">
        <v>19636</v>
      </c>
      <c r="S645" s="231">
        <v>20225</v>
      </c>
      <c r="T645" s="231">
        <v>20832</v>
      </c>
    </row>
    <row r="646" spans="1:20" ht="24" customHeight="1">
      <c r="A646" s="1" t="s">
        <v>485</v>
      </c>
      <c r="B646" s="92"/>
      <c r="C646" s="92"/>
      <c r="D646" s="1" t="s">
        <v>13</v>
      </c>
      <c r="E646" s="92"/>
      <c r="F646" s="92"/>
      <c r="G646" s="92"/>
      <c r="H646" s="92"/>
      <c r="I646" s="92"/>
      <c r="J646" s="92"/>
      <c r="K646" s="92"/>
      <c r="L646" s="228">
        <v>51511</v>
      </c>
      <c r="M646" s="228">
        <v>43862</v>
      </c>
      <c r="N646" s="165">
        <v>98202</v>
      </c>
      <c r="O646" s="166">
        <v>65544</v>
      </c>
      <c r="P646" s="231">
        <v>79026</v>
      </c>
      <c r="Q646" s="231">
        <v>85348</v>
      </c>
      <c r="R646" s="231">
        <v>92176</v>
      </c>
      <c r="S646" s="231">
        <v>99550</v>
      </c>
      <c r="T646" s="231">
        <v>107514</v>
      </c>
    </row>
    <row r="647" spans="1:20" ht="24" customHeight="1">
      <c r="A647" s="1" t="s">
        <v>486</v>
      </c>
      <c r="B647" s="92"/>
      <c r="C647" s="92"/>
      <c r="D647" s="1" t="s">
        <v>165</v>
      </c>
      <c r="E647" s="92"/>
      <c r="F647" s="92"/>
      <c r="G647" s="92"/>
      <c r="H647" s="92"/>
      <c r="I647" s="92"/>
      <c r="J647" s="92"/>
      <c r="K647" s="92"/>
      <c r="L647" s="228">
        <v>371</v>
      </c>
      <c r="M647" s="228">
        <v>212</v>
      </c>
      <c r="N647" s="165">
        <v>314</v>
      </c>
      <c r="O647" s="166">
        <v>336</v>
      </c>
      <c r="P647" s="231">
        <v>314</v>
      </c>
      <c r="Q647" s="209">
        <v>317</v>
      </c>
      <c r="R647" s="209">
        <v>320</v>
      </c>
      <c r="S647" s="209">
        <v>323</v>
      </c>
      <c r="T647" s="209">
        <v>326</v>
      </c>
    </row>
    <row r="648" spans="1:20" ht="24" customHeight="1">
      <c r="A648" s="1" t="s">
        <v>487</v>
      </c>
      <c r="B648" s="92"/>
      <c r="C648" s="92"/>
      <c r="D648" s="1" t="s">
        <v>491</v>
      </c>
      <c r="E648" s="92"/>
      <c r="F648" s="92"/>
      <c r="G648" s="92"/>
      <c r="H648" s="92"/>
      <c r="I648" s="92"/>
      <c r="J648" s="92"/>
      <c r="K648" s="92"/>
      <c r="L648" s="228">
        <v>4239</v>
      </c>
      <c r="M648" s="228">
        <v>3367</v>
      </c>
      <c r="N648" s="165">
        <v>6433</v>
      </c>
      <c r="O648" s="166">
        <v>4644</v>
      </c>
      <c r="P648" s="231">
        <v>5021</v>
      </c>
      <c r="Q648" s="209">
        <v>5272</v>
      </c>
      <c r="R648" s="209">
        <v>5536</v>
      </c>
      <c r="S648" s="209">
        <v>5813</v>
      </c>
      <c r="T648" s="209">
        <v>6104</v>
      </c>
    </row>
    <row r="649" spans="1:20" ht="24" customHeight="1">
      <c r="A649" s="1" t="s">
        <v>499</v>
      </c>
      <c r="B649" s="92"/>
      <c r="C649" s="92"/>
      <c r="D649" s="1" t="s">
        <v>493</v>
      </c>
      <c r="E649" s="92"/>
      <c r="F649" s="92"/>
      <c r="G649" s="92"/>
      <c r="H649" s="92"/>
      <c r="I649" s="92"/>
      <c r="J649" s="92"/>
      <c r="K649" s="92"/>
      <c r="L649" s="228">
        <v>594</v>
      </c>
      <c r="M649" s="228">
        <v>493</v>
      </c>
      <c r="N649" s="165">
        <v>879</v>
      </c>
      <c r="O649" s="166">
        <v>647</v>
      </c>
      <c r="P649" s="209">
        <v>736</v>
      </c>
      <c r="Q649" s="209">
        <v>758</v>
      </c>
      <c r="R649" s="209">
        <v>781</v>
      </c>
      <c r="S649" s="209">
        <v>804</v>
      </c>
      <c r="T649" s="209">
        <v>828</v>
      </c>
    </row>
    <row r="650" spans="1:20" ht="24" customHeight="1">
      <c r="A650" s="1" t="s">
        <v>466</v>
      </c>
      <c r="B650" s="92"/>
      <c r="C650" s="92"/>
      <c r="D650" s="1" t="s">
        <v>164</v>
      </c>
      <c r="E650" s="92"/>
      <c r="F650" s="92"/>
      <c r="G650" s="92"/>
      <c r="H650" s="92"/>
      <c r="I650" s="92"/>
      <c r="J650" s="92"/>
      <c r="K650" s="92"/>
      <c r="L650" s="228">
        <v>353</v>
      </c>
      <c r="M650" s="228">
        <v>820</v>
      </c>
      <c r="N650" s="165">
        <v>750</v>
      </c>
      <c r="O650" s="165">
        <v>750</v>
      </c>
      <c r="P650" s="209">
        <v>750</v>
      </c>
      <c r="Q650" s="209">
        <v>750</v>
      </c>
      <c r="R650" s="209">
        <v>750</v>
      </c>
      <c r="S650" s="209">
        <v>750</v>
      </c>
      <c r="T650" s="209">
        <v>750</v>
      </c>
    </row>
    <row r="651" spans="1:20" ht="24" customHeight="1">
      <c r="A651" s="1" t="s">
        <v>464</v>
      </c>
      <c r="B651" s="92"/>
      <c r="C651" s="92"/>
      <c r="D651" s="1" t="s">
        <v>219</v>
      </c>
      <c r="E651" s="92"/>
      <c r="F651" s="92"/>
      <c r="G651" s="92"/>
      <c r="H651" s="92"/>
      <c r="I651" s="92"/>
      <c r="J651" s="92"/>
      <c r="K651" s="92"/>
      <c r="L651" s="228">
        <v>13439</v>
      </c>
      <c r="M651" s="228">
        <v>13247</v>
      </c>
      <c r="N651" s="165">
        <v>14052</v>
      </c>
      <c r="O651" s="165">
        <v>13659</v>
      </c>
      <c r="P651" s="209">
        <v>15025</v>
      </c>
      <c r="Q651" s="209">
        <v>15927</v>
      </c>
      <c r="R651" s="209">
        <v>16883</v>
      </c>
      <c r="S651" s="209">
        <v>17896</v>
      </c>
      <c r="T651" s="209">
        <v>18970</v>
      </c>
    </row>
    <row r="652" spans="1:20" ht="24" customHeight="1">
      <c r="A652" s="1" t="s">
        <v>1144</v>
      </c>
      <c r="B652" s="92"/>
      <c r="C652" s="92"/>
      <c r="D652" s="92" t="s">
        <v>1143</v>
      </c>
      <c r="E652" s="92"/>
      <c r="F652" s="92"/>
      <c r="G652" s="92"/>
      <c r="H652" s="92"/>
      <c r="I652" s="92"/>
      <c r="J652" s="92"/>
      <c r="K652" s="92"/>
      <c r="L652" s="228">
        <v>38925</v>
      </c>
      <c r="M652" s="228">
        <v>40176</v>
      </c>
      <c r="N652" s="165">
        <v>42696</v>
      </c>
      <c r="O652" s="165">
        <v>42696</v>
      </c>
      <c r="P652" s="231">
        <v>44709</v>
      </c>
      <c r="Q652" s="209">
        <v>46050</v>
      </c>
      <c r="R652" s="209">
        <v>47432</v>
      </c>
      <c r="S652" s="209">
        <v>48855</v>
      </c>
      <c r="T652" s="209">
        <v>50321</v>
      </c>
    </row>
    <row r="653" spans="1:20" ht="24" customHeight="1">
      <c r="A653" s="1" t="s">
        <v>744</v>
      </c>
      <c r="B653" s="92"/>
      <c r="C653" s="92"/>
      <c r="D653" s="92" t="s">
        <v>740</v>
      </c>
      <c r="E653" s="92"/>
      <c r="F653" s="92"/>
      <c r="G653" s="92"/>
      <c r="H653" s="92"/>
      <c r="I653" s="92"/>
      <c r="J653" s="92"/>
      <c r="K653" s="92"/>
      <c r="L653" s="228">
        <v>93000</v>
      </c>
      <c r="M653" s="228">
        <v>18000</v>
      </c>
      <c r="N653" s="165">
        <v>0</v>
      </c>
      <c r="O653" s="165">
        <v>0</v>
      </c>
      <c r="P653" s="209">
        <v>0</v>
      </c>
      <c r="Q653" s="209">
        <v>0</v>
      </c>
      <c r="R653" s="209">
        <v>0</v>
      </c>
      <c r="S653" s="209">
        <v>0</v>
      </c>
      <c r="T653" s="209">
        <v>0</v>
      </c>
    </row>
    <row r="654" spans="1:20" ht="24" customHeight="1">
      <c r="A654" s="1" t="s">
        <v>332</v>
      </c>
      <c r="B654" s="98"/>
      <c r="C654" s="98"/>
      <c r="D654" s="1" t="s">
        <v>90</v>
      </c>
      <c r="E654" s="98"/>
      <c r="F654" s="98"/>
      <c r="G654" s="98"/>
      <c r="H654" s="98"/>
      <c r="I654" s="98"/>
      <c r="J654" s="98"/>
      <c r="K654" s="98"/>
      <c r="L654" s="228">
        <v>1180</v>
      </c>
      <c r="M654" s="228">
        <v>277</v>
      </c>
      <c r="N654" s="165">
        <v>2500</v>
      </c>
      <c r="O654" s="165">
        <v>2500</v>
      </c>
      <c r="P654" s="250">
        <v>3500</v>
      </c>
      <c r="Q654" s="250">
        <v>3400</v>
      </c>
      <c r="R654" s="250">
        <v>3400</v>
      </c>
      <c r="S654" s="250">
        <v>3400</v>
      </c>
      <c r="T654" s="250">
        <v>3400</v>
      </c>
    </row>
    <row r="655" spans="1:20" ht="24" customHeight="1">
      <c r="A655" s="1" t="s">
        <v>333</v>
      </c>
      <c r="B655" s="92"/>
      <c r="C655" s="92"/>
      <c r="D655" s="1" t="s">
        <v>893</v>
      </c>
      <c r="E655" s="92"/>
      <c r="F655" s="92"/>
      <c r="G655" s="98"/>
      <c r="H655" s="98"/>
      <c r="I655" s="98"/>
      <c r="J655" s="98"/>
      <c r="K655" s="98"/>
      <c r="L655" s="228">
        <v>344</v>
      </c>
      <c r="M655" s="228">
        <v>1308</v>
      </c>
      <c r="N655" s="165">
        <v>2000</v>
      </c>
      <c r="O655" s="165">
        <v>2000</v>
      </c>
      <c r="P655" s="250">
        <v>3000</v>
      </c>
      <c r="Q655" s="250">
        <v>3000</v>
      </c>
      <c r="R655" s="250">
        <v>3000</v>
      </c>
      <c r="S655" s="250">
        <v>3000</v>
      </c>
      <c r="T655" s="250">
        <v>3000</v>
      </c>
    </row>
    <row r="656" spans="1:20" ht="24" customHeight="1">
      <c r="A656" s="1" t="s">
        <v>1195</v>
      </c>
      <c r="B656" s="92"/>
      <c r="C656" s="92"/>
      <c r="D656" s="343" t="s">
        <v>1189</v>
      </c>
      <c r="E656" s="92"/>
      <c r="F656" s="92"/>
      <c r="G656" s="92"/>
      <c r="H656" s="92"/>
      <c r="I656" s="92"/>
      <c r="J656" s="92"/>
      <c r="K656" s="92"/>
      <c r="L656" s="230">
        <v>0</v>
      </c>
      <c r="M656" s="230">
        <v>316</v>
      </c>
      <c r="N656" s="166">
        <v>8258</v>
      </c>
      <c r="O656" s="166">
        <v>8258</v>
      </c>
      <c r="P656" s="236">
        <v>0</v>
      </c>
      <c r="Q656" s="236">
        <v>0</v>
      </c>
      <c r="R656" s="236">
        <v>9017</v>
      </c>
      <c r="S656" s="236">
        <v>0</v>
      </c>
      <c r="T656" s="236">
        <v>0</v>
      </c>
    </row>
    <row r="657" spans="1:20" ht="24" customHeight="1">
      <c r="A657" s="1" t="s">
        <v>571</v>
      </c>
      <c r="B657" s="92"/>
      <c r="C657" s="92"/>
      <c r="D657" s="1" t="s">
        <v>894</v>
      </c>
      <c r="E657" s="92"/>
      <c r="F657" s="92"/>
      <c r="G657" s="98"/>
      <c r="H657" s="98"/>
      <c r="I657" s="98"/>
      <c r="J657" s="98"/>
      <c r="K657" s="98"/>
      <c r="L657" s="228">
        <v>1307</v>
      </c>
      <c r="M657" s="228">
        <v>1286</v>
      </c>
      <c r="N657" s="165">
        <v>1500</v>
      </c>
      <c r="O657" s="165">
        <v>1500</v>
      </c>
      <c r="P657" s="250">
        <v>1500</v>
      </c>
      <c r="Q657" s="250">
        <v>1500</v>
      </c>
      <c r="R657" s="250">
        <v>1500</v>
      </c>
      <c r="S657" s="250">
        <v>1500</v>
      </c>
      <c r="T657" s="250">
        <v>1500</v>
      </c>
    </row>
    <row r="658" spans="1:20" ht="24" customHeight="1">
      <c r="A658" s="1" t="s">
        <v>334</v>
      </c>
      <c r="B658" s="92"/>
      <c r="C658" s="92"/>
      <c r="D658" s="1" t="s">
        <v>214</v>
      </c>
      <c r="E658" s="92"/>
      <c r="F658" s="98"/>
      <c r="G658" s="92"/>
      <c r="H658" s="92"/>
      <c r="I658" s="92"/>
      <c r="J658" s="92"/>
      <c r="K658" s="92"/>
      <c r="L658" s="228">
        <v>8667</v>
      </c>
      <c r="M658" s="228">
        <v>8307</v>
      </c>
      <c r="N658" s="165">
        <v>9000</v>
      </c>
      <c r="O658" s="165">
        <v>9000</v>
      </c>
      <c r="P658" s="250">
        <v>13500</v>
      </c>
      <c r="Q658" s="250">
        <v>13500</v>
      </c>
      <c r="R658" s="250">
        <v>13500</v>
      </c>
      <c r="S658" s="250">
        <v>13500</v>
      </c>
      <c r="T658" s="250">
        <v>13500</v>
      </c>
    </row>
    <row r="659" spans="1:20" ht="24" customHeight="1">
      <c r="A659" s="1" t="s">
        <v>597</v>
      </c>
      <c r="B659" s="92"/>
      <c r="C659" s="92"/>
      <c r="D659" s="1" t="s">
        <v>598</v>
      </c>
      <c r="E659" s="92"/>
      <c r="F659" s="98"/>
      <c r="G659" s="92"/>
      <c r="H659" s="92"/>
      <c r="I659" s="92"/>
      <c r="J659" s="92"/>
      <c r="K659" s="92"/>
      <c r="L659" s="228">
        <v>20727</v>
      </c>
      <c r="M659" s="228">
        <v>14783</v>
      </c>
      <c r="N659" s="165">
        <v>75000</v>
      </c>
      <c r="O659" s="165">
        <v>26000</v>
      </c>
      <c r="P659" s="250">
        <v>64000</v>
      </c>
      <c r="Q659" s="250">
        <v>20000</v>
      </c>
      <c r="R659" s="250">
        <v>20000</v>
      </c>
      <c r="S659" s="250">
        <v>20000</v>
      </c>
      <c r="T659" s="250">
        <v>20000</v>
      </c>
    </row>
    <row r="660" spans="1:20" ht="24" customHeight="1">
      <c r="A660" s="1" t="s">
        <v>335</v>
      </c>
      <c r="B660" s="92"/>
      <c r="C660" s="92"/>
      <c r="D660" s="1" t="s">
        <v>10</v>
      </c>
      <c r="E660" s="92"/>
      <c r="F660" s="92"/>
      <c r="G660" s="98"/>
      <c r="H660" s="98"/>
      <c r="I660" s="98"/>
      <c r="J660" s="98"/>
      <c r="K660" s="98"/>
      <c r="L660" s="228">
        <v>14638</v>
      </c>
      <c r="M660" s="228">
        <v>18260</v>
      </c>
      <c r="N660" s="165">
        <v>43000</v>
      </c>
      <c r="O660" s="165">
        <v>33000</v>
      </c>
      <c r="P660" s="250">
        <v>45500</v>
      </c>
      <c r="Q660" s="250">
        <v>34250</v>
      </c>
      <c r="R660" s="250">
        <v>23000</v>
      </c>
      <c r="S660" s="250">
        <v>23000</v>
      </c>
      <c r="T660" s="250">
        <v>23000</v>
      </c>
    </row>
    <row r="661" spans="1:20" ht="24" customHeight="1">
      <c r="A661" s="1" t="s">
        <v>336</v>
      </c>
      <c r="B661" s="98"/>
      <c r="C661" s="98"/>
      <c r="D661" s="1" t="s">
        <v>17</v>
      </c>
      <c r="E661" s="98"/>
      <c r="F661" s="98"/>
      <c r="G661" s="98"/>
      <c r="H661" s="98"/>
      <c r="I661" s="98"/>
      <c r="J661" s="98"/>
      <c r="K661" s="98"/>
      <c r="L661" s="228">
        <v>20081</v>
      </c>
      <c r="M661" s="228">
        <v>13748</v>
      </c>
      <c r="N661" s="165">
        <v>22472</v>
      </c>
      <c r="O661" s="165">
        <v>22472</v>
      </c>
      <c r="P661" s="209">
        <v>23820</v>
      </c>
      <c r="Q661" s="209">
        <v>25249</v>
      </c>
      <c r="R661" s="209">
        <v>26764</v>
      </c>
      <c r="S661" s="209">
        <v>28370</v>
      </c>
      <c r="T661" s="209">
        <v>30072</v>
      </c>
    </row>
    <row r="662" spans="1:20" ht="24" customHeight="1">
      <c r="A662" s="1" t="s">
        <v>1181</v>
      </c>
      <c r="B662" s="92"/>
      <c r="C662" s="92"/>
      <c r="D662" s="1" t="s">
        <v>298</v>
      </c>
      <c r="E662" s="92"/>
      <c r="F662" s="92"/>
      <c r="G662" s="92"/>
      <c r="H662" s="92"/>
      <c r="I662" s="92"/>
      <c r="J662" s="92"/>
      <c r="K662" s="92"/>
      <c r="L662" s="245">
        <v>0</v>
      </c>
      <c r="M662" s="245">
        <v>2190</v>
      </c>
      <c r="N662" s="176">
        <v>3000</v>
      </c>
      <c r="O662" s="176">
        <v>3000</v>
      </c>
      <c r="P662" s="246">
        <v>3000</v>
      </c>
      <c r="Q662" s="246">
        <v>3000</v>
      </c>
      <c r="R662" s="246">
        <v>3000</v>
      </c>
      <c r="S662" s="246">
        <v>3000</v>
      </c>
      <c r="T662" s="246">
        <v>3000</v>
      </c>
    </row>
    <row r="663" spans="1:20" ht="24" customHeight="1">
      <c r="A663" s="1" t="s">
        <v>337</v>
      </c>
      <c r="B663" s="98"/>
      <c r="C663" s="98"/>
      <c r="D663" s="1" t="s">
        <v>85</v>
      </c>
      <c r="E663" s="98"/>
      <c r="F663" s="98"/>
      <c r="G663" s="92"/>
      <c r="H663" s="92"/>
      <c r="I663" s="92"/>
      <c r="J663" s="92"/>
      <c r="K663" s="92"/>
      <c r="L663" s="245">
        <v>662</v>
      </c>
      <c r="M663" s="245">
        <v>1031</v>
      </c>
      <c r="N663" s="176">
        <v>1000</v>
      </c>
      <c r="O663" s="176">
        <v>1100</v>
      </c>
      <c r="P663" s="231">
        <v>1100</v>
      </c>
      <c r="Q663" s="231">
        <v>1100</v>
      </c>
      <c r="R663" s="231">
        <v>1100</v>
      </c>
      <c r="S663" s="231">
        <v>1100</v>
      </c>
      <c r="T663" s="231">
        <v>1100</v>
      </c>
    </row>
    <row r="664" spans="1:20" ht="24" customHeight="1">
      <c r="A664" s="1" t="s">
        <v>1102</v>
      </c>
      <c r="B664" s="92"/>
      <c r="C664" s="92"/>
      <c r="D664" s="156" t="s">
        <v>86</v>
      </c>
      <c r="E664" s="92"/>
      <c r="F664" s="92"/>
      <c r="G664" s="92"/>
      <c r="H664" s="92"/>
      <c r="I664" s="92"/>
      <c r="J664" s="92"/>
      <c r="K664" s="92"/>
      <c r="L664" s="230">
        <v>729</v>
      </c>
      <c r="M664" s="230">
        <v>737</v>
      </c>
      <c r="N664" s="166">
        <v>759</v>
      </c>
      <c r="O664" s="166">
        <v>731</v>
      </c>
      <c r="P664" s="231">
        <v>788</v>
      </c>
      <c r="Q664" s="231">
        <v>812</v>
      </c>
      <c r="R664" s="231">
        <v>836</v>
      </c>
      <c r="S664" s="231">
        <v>861</v>
      </c>
      <c r="T664" s="231">
        <v>887</v>
      </c>
    </row>
    <row r="665" spans="1:20" ht="24" customHeight="1">
      <c r="A665" s="1" t="s">
        <v>836</v>
      </c>
      <c r="B665" s="98"/>
      <c r="C665" s="98"/>
      <c r="D665" s="1" t="s">
        <v>831</v>
      </c>
      <c r="E665" s="98"/>
      <c r="F665" s="98"/>
      <c r="G665" s="98"/>
      <c r="H665" s="98"/>
      <c r="I665" s="98"/>
      <c r="J665" s="98"/>
      <c r="K665" s="98"/>
      <c r="L665" s="247">
        <v>1643</v>
      </c>
      <c r="M665" s="247">
        <v>12605</v>
      </c>
      <c r="N665" s="177">
        <v>10000</v>
      </c>
      <c r="O665" s="177">
        <v>10000</v>
      </c>
      <c r="P665" s="208">
        <v>10000</v>
      </c>
      <c r="Q665" s="208">
        <v>10000</v>
      </c>
      <c r="R665" s="208">
        <v>10000</v>
      </c>
      <c r="S665" s="208">
        <v>10000</v>
      </c>
      <c r="T665" s="208">
        <v>10000</v>
      </c>
    </row>
    <row r="666" spans="1:20" ht="24" customHeight="1">
      <c r="A666" s="1" t="s">
        <v>916</v>
      </c>
      <c r="B666" s="98"/>
      <c r="C666" s="98"/>
      <c r="D666" s="1" t="s">
        <v>897</v>
      </c>
      <c r="E666" s="98"/>
      <c r="F666" s="98"/>
      <c r="G666" s="98"/>
      <c r="H666" s="98"/>
      <c r="I666" s="98"/>
      <c r="J666" s="98"/>
      <c r="K666" s="98"/>
      <c r="L666" s="247">
        <v>15072</v>
      </c>
      <c r="M666" s="247">
        <v>11030</v>
      </c>
      <c r="N666" s="177">
        <v>16000</v>
      </c>
      <c r="O666" s="177">
        <v>16000</v>
      </c>
      <c r="P666" s="208">
        <v>16000</v>
      </c>
      <c r="Q666" s="208">
        <v>16000</v>
      </c>
      <c r="R666" s="208">
        <v>16000</v>
      </c>
      <c r="S666" s="208">
        <v>16000</v>
      </c>
      <c r="T666" s="208">
        <v>16000</v>
      </c>
    </row>
    <row r="667" spans="1:20" ht="24" customHeight="1">
      <c r="A667" s="1" t="s">
        <v>582</v>
      </c>
      <c r="B667" s="98"/>
      <c r="C667" s="98"/>
      <c r="D667" s="1" t="s">
        <v>268</v>
      </c>
      <c r="E667" s="98"/>
      <c r="F667" s="98"/>
      <c r="G667" s="98"/>
      <c r="H667" s="98"/>
      <c r="I667" s="98"/>
      <c r="J667" s="98"/>
      <c r="K667" s="98"/>
      <c r="L667" s="247">
        <v>1277</v>
      </c>
      <c r="M667" s="247">
        <v>689</v>
      </c>
      <c r="N667" s="177">
        <v>750</v>
      </c>
      <c r="O667" s="177">
        <v>750</v>
      </c>
      <c r="P667" s="208">
        <v>750</v>
      </c>
      <c r="Q667" s="208">
        <v>750</v>
      </c>
      <c r="R667" s="208">
        <v>750</v>
      </c>
      <c r="S667" s="208">
        <v>750</v>
      </c>
      <c r="T667" s="208">
        <v>750</v>
      </c>
    </row>
    <row r="668" spans="1:20" ht="24" customHeight="1">
      <c r="A668" s="1" t="s">
        <v>581</v>
      </c>
      <c r="B668" s="98"/>
      <c r="C668" s="98"/>
      <c r="D668" s="1" t="s">
        <v>18</v>
      </c>
      <c r="E668" s="98"/>
      <c r="F668" s="98"/>
      <c r="G668" s="98"/>
      <c r="H668" s="98"/>
      <c r="I668" s="98"/>
      <c r="J668" s="98"/>
      <c r="K668" s="98"/>
      <c r="L668" s="228">
        <v>2859</v>
      </c>
      <c r="M668" s="228">
        <v>1251</v>
      </c>
      <c r="N668" s="165">
        <v>3000</v>
      </c>
      <c r="O668" s="165">
        <v>3000</v>
      </c>
      <c r="P668" s="209">
        <v>3000</v>
      </c>
      <c r="Q668" s="209">
        <v>3000</v>
      </c>
      <c r="R668" s="209">
        <v>3000</v>
      </c>
      <c r="S668" s="209">
        <v>3000</v>
      </c>
      <c r="T668" s="209">
        <v>3000</v>
      </c>
    </row>
    <row r="669" spans="1:20" ht="24" customHeight="1">
      <c r="A669" s="1" t="s">
        <v>338</v>
      </c>
      <c r="B669" s="98"/>
      <c r="C669" s="98"/>
      <c r="D669" s="332" t="s">
        <v>93</v>
      </c>
      <c r="E669" s="98"/>
      <c r="F669" s="98"/>
      <c r="G669" s="98"/>
      <c r="H669" s="98"/>
      <c r="I669" s="98"/>
      <c r="J669" s="98"/>
      <c r="K669" s="98"/>
      <c r="L669" s="228">
        <v>3965</v>
      </c>
      <c r="M669" s="228">
        <v>2289</v>
      </c>
      <c r="N669" s="165">
        <v>3980</v>
      </c>
      <c r="O669" s="165">
        <v>3980</v>
      </c>
      <c r="P669" s="209">
        <v>3980</v>
      </c>
      <c r="Q669" s="209">
        <v>3980</v>
      </c>
      <c r="R669" s="209">
        <v>3980</v>
      </c>
      <c r="S669" s="209">
        <v>3980</v>
      </c>
      <c r="T669" s="209">
        <v>3980</v>
      </c>
    </row>
    <row r="670" spans="1:20" ht="24" customHeight="1">
      <c r="A670" s="1" t="s">
        <v>339</v>
      </c>
      <c r="B670" s="98"/>
      <c r="C670" s="98"/>
      <c r="D670" s="1" t="s">
        <v>11</v>
      </c>
      <c r="E670" s="98"/>
      <c r="F670" s="98"/>
      <c r="G670" s="98"/>
      <c r="H670" s="98"/>
      <c r="I670" s="98"/>
      <c r="J670" s="98"/>
      <c r="K670" s="98"/>
      <c r="L670" s="228">
        <v>1029</v>
      </c>
      <c r="M670" s="228">
        <v>870</v>
      </c>
      <c r="N670" s="165">
        <v>1000</v>
      </c>
      <c r="O670" s="165">
        <v>1000</v>
      </c>
      <c r="P670" s="209">
        <v>1000</v>
      </c>
      <c r="Q670" s="209">
        <v>1000</v>
      </c>
      <c r="R670" s="209">
        <v>1000</v>
      </c>
      <c r="S670" s="209">
        <v>1000</v>
      </c>
      <c r="T670" s="209">
        <v>1000</v>
      </c>
    </row>
    <row r="671" spans="1:20" ht="24" customHeight="1">
      <c r="A671" s="1" t="s">
        <v>340</v>
      </c>
      <c r="B671" s="98"/>
      <c r="C671" s="98"/>
      <c r="D671" s="1" t="s">
        <v>341</v>
      </c>
      <c r="E671" s="98"/>
      <c r="F671" s="98"/>
      <c r="G671" s="98"/>
      <c r="H671" s="98"/>
      <c r="I671" s="98"/>
      <c r="J671" s="98"/>
      <c r="K671" s="98"/>
      <c r="L671" s="228">
        <v>8006</v>
      </c>
      <c r="M671" s="229">
        <v>19361</v>
      </c>
      <c r="N671" s="165">
        <v>8000</v>
      </c>
      <c r="O671" s="165">
        <v>8000</v>
      </c>
      <c r="P671" s="209">
        <v>8000</v>
      </c>
      <c r="Q671" s="209">
        <v>8000</v>
      </c>
      <c r="R671" s="209">
        <v>8000</v>
      </c>
      <c r="S671" s="209">
        <v>8000</v>
      </c>
      <c r="T671" s="209">
        <v>8000</v>
      </c>
    </row>
    <row r="672" spans="1:20" ht="24" customHeight="1">
      <c r="A672" s="1" t="s">
        <v>342</v>
      </c>
      <c r="B672" s="98"/>
      <c r="C672" s="98"/>
      <c r="D672" s="1" t="s">
        <v>12</v>
      </c>
      <c r="E672" s="98"/>
      <c r="F672" s="98"/>
      <c r="G672" s="98"/>
      <c r="H672" s="98"/>
      <c r="I672" s="98"/>
      <c r="J672" s="98"/>
      <c r="K672" s="98"/>
      <c r="L672" s="228">
        <v>4516</v>
      </c>
      <c r="M672" s="228">
        <v>5332</v>
      </c>
      <c r="N672" s="165">
        <v>9000</v>
      </c>
      <c r="O672" s="165">
        <v>9000</v>
      </c>
      <c r="P672" s="250">
        <v>12000</v>
      </c>
      <c r="Q672" s="209">
        <v>9500</v>
      </c>
      <c r="R672" s="209">
        <v>9500</v>
      </c>
      <c r="S672" s="209">
        <v>9500</v>
      </c>
      <c r="T672" s="209">
        <v>9500</v>
      </c>
    </row>
    <row r="673" spans="1:20" ht="24" customHeight="1">
      <c r="A673" s="1" t="s">
        <v>837</v>
      </c>
      <c r="B673" s="98"/>
      <c r="C673" s="98"/>
      <c r="D673" s="1" t="s">
        <v>833</v>
      </c>
      <c r="E673" s="98"/>
      <c r="F673" s="98"/>
      <c r="G673" s="98"/>
      <c r="H673" s="98"/>
      <c r="I673" s="98"/>
      <c r="J673" s="98"/>
      <c r="K673" s="98"/>
      <c r="L673" s="228">
        <v>5356</v>
      </c>
      <c r="M673" s="228">
        <v>8968</v>
      </c>
      <c r="N673" s="165">
        <v>10000</v>
      </c>
      <c r="O673" s="165">
        <v>10000</v>
      </c>
      <c r="P673" s="250">
        <v>10000</v>
      </c>
      <c r="Q673" s="209">
        <v>10000</v>
      </c>
      <c r="R673" s="209">
        <v>10000</v>
      </c>
      <c r="S673" s="209">
        <v>10000</v>
      </c>
      <c r="T673" s="209">
        <v>10000</v>
      </c>
    </row>
    <row r="674" spans="1:20" ht="24" customHeight="1">
      <c r="A674" s="1" t="s">
        <v>343</v>
      </c>
      <c r="B674" s="98"/>
      <c r="C674" s="98"/>
      <c r="D674" s="1" t="s">
        <v>16</v>
      </c>
      <c r="E674" s="98"/>
      <c r="F674" s="98"/>
      <c r="G674" s="98"/>
      <c r="H674" s="98"/>
      <c r="I674" s="98"/>
      <c r="J674" s="98"/>
      <c r="K674" s="98"/>
      <c r="L674" s="228">
        <v>711</v>
      </c>
      <c r="M674" s="228">
        <v>775</v>
      </c>
      <c r="N674" s="165">
        <v>2000</v>
      </c>
      <c r="O674" s="165">
        <v>2000</v>
      </c>
      <c r="P674" s="250">
        <v>2000</v>
      </c>
      <c r="Q674" s="209">
        <v>2000</v>
      </c>
      <c r="R674" s="209">
        <v>2000</v>
      </c>
      <c r="S674" s="209">
        <v>2000</v>
      </c>
      <c r="T674" s="209">
        <v>2000</v>
      </c>
    </row>
    <row r="675" spans="1:20" ht="24" customHeight="1">
      <c r="A675" s="1" t="s">
        <v>344</v>
      </c>
      <c r="B675" s="98"/>
      <c r="C675" s="98"/>
      <c r="D675" s="1" t="s">
        <v>896</v>
      </c>
      <c r="E675" s="98"/>
      <c r="F675" s="98"/>
      <c r="G675" s="98"/>
      <c r="H675" s="98"/>
      <c r="I675" s="98"/>
      <c r="J675" s="98"/>
      <c r="K675" s="98"/>
      <c r="L675" s="228">
        <v>2243</v>
      </c>
      <c r="M675" s="228">
        <v>2497</v>
      </c>
      <c r="N675" s="165">
        <v>5000</v>
      </c>
      <c r="O675" s="165">
        <v>5000</v>
      </c>
      <c r="P675" s="250">
        <v>5000</v>
      </c>
      <c r="Q675" s="209">
        <v>5000</v>
      </c>
      <c r="R675" s="209">
        <v>5000</v>
      </c>
      <c r="S675" s="209">
        <v>5000</v>
      </c>
      <c r="T675" s="209">
        <v>5000</v>
      </c>
    </row>
    <row r="676" spans="1:20" ht="24" customHeight="1">
      <c r="A676" s="1" t="s">
        <v>1183</v>
      </c>
      <c r="B676" s="92"/>
      <c r="C676" s="92"/>
      <c r="D676" s="1" t="s">
        <v>922</v>
      </c>
      <c r="E676" s="92"/>
      <c r="F676" s="92"/>
      <c r="G676" s="92"/>
      <c r="H676" s="92"/>
      <c r="I676" s="92"/>
      <c r="J676" s="92"/>
      <c r="K676" s="92"/>
      <c r="L676" s="228">
        <v>0</v>
      </c>
      <c r="M676" s="228">
        <v>380</v>
      </c>
      <c r="N676" s="165">
        <v>1200</v>
      </c>
      <c r="O676" s="165">
        <v>1200</v>
      </c>
      <c r="P676" s="352">
        <v>2233</v>
      </c>
      <c r="Q676" s="246">
        <v>1200</v>
      </c>
      <c r="R676" s="246">
        <v>1200</v>
      </c>
      <c r="S676" s="246">
        <v>1200</v>
      </c>
      <c r="T676" s="246">
        <v>1200</v>
      </c>
    </row>
    <row r="677" spans="1:20" ht="24" customHeight="1">
      <c r="A677" s="1" t="s">
        <v>345</v>
      </c>
      <c r="B677" s="98"/>
      <c r="C677" s="98"/>
      <c r="D677" s="1" t="s">
        <v>132</v>
      </c>
      <c r="E677" s="98"/>
      <c r="F677" s="98"/>
      <c r="G677" s="98"/>
      <c r="H677" s="98"/>
      <c r="I677" s="98"/>
      <c r="J677" s="98"/>
      <c r="K677" s="98"/>
      <c r="L677" s="228">
        <v>20076</v>
      </c>
      <c r="M677" s="228">
        <v>19870</v>
      </c>
      <c r="N677" s="165">
        <v>22470</v>
      </c>
      <c r="O677" s="165">
        <v>22470</v>
      </c>
      <c r="P677" s="250">
        <v>24043</v>
      </c>
      <c r="Q677" s="209">
        <v>25245</v>
      </c>
      <c r="R677" s="209">
        <v>26507</v>
      </c>
      <c r="S677" s="209">
        <v>27832</v>
      </c>
      <c r="T677" s="209">
        <v>29224</v>
      </c>
    </row>
    <row r="678" spans="1:20" ht="24" customHeight="1">
      <c r="A678" s="1" t="s">
        <v>1225</v>
      </c>
      <c r="B678" s="98"/>
      <c r="C678" s="98"/>
      <c r="D678" s="1" t="s">
        <v>1226</v>
      </c>
      <c r="E678" s="98"/>
      <c r="F678" s="98"/>
      <c r="G678" s="98"/>
      <c r="H678" s="98"/>
      <c r="I678" s="98"/>
      <c r="J678" s="98"/>
      <c r="K678" s="98"/>
      <c r="L678" s="228">
        <v>0</v>
      </c>
      <c r="M678" s="228">
        <v>0</v>
      </c>
      <c r="N678" s="165">
        <v>67000</v>
      </c>
      <c r="O678" s="165">
        <v>45000</v>
      </c>
      <c r="P678" s="250">
        <v>67000</v>
      </c>
      <c r="Q678" s="250">
        <v>67000</v>
      </c>
      <c r="R678" s="209">
        <v>0</v>
      </c>
      <c r="S678" s="209">
        <v>0</v>
      </c>
      <c r="T678" s="209">
        <v>0</v>
      </c>
    </row>
    <row r="679" spans="1:20" ht="24" customHeight="1">
      <c r="A679" s="1" t="s">
        <v>906</v>
      </c>
      <c r="B679" s="98"/>
      <c r="C679" s="98"/>
      <c r="D679" s="99" t="s">
        <v>902</v>
      </c>
      <c r="E679" s="98"/>
      <c r="F679" s="98"/>
      <c r="G679" s="98"/>
      <c r="H679" s="98"/>
      <c r="I679" s="98"/>
      <c r="J679" s="98"/>
      <c r="K679" s="98"/>
      <c r="L679" s="228">
        <v>160219</v>
      </c>
      <c r="M679" s="228">
        <v>134529</v>
      </c>
      <c r="N679" s="165">
        <v>137000</v>
      </c>
      <c r="O679" s="165">
        <v>62000</v>
      </c>
      <c r="P679" s="209">
        <v>0</v>
      </c>
      <c r="Q679" s="209">
        <v>0</v>
      </c>
      <c r="R679" s="250">
        <v>440000</v>
      </c>
      <c r="S679" s="250">
        <v>460000</v>
      </c>
      <c r="T679" s="250">
        <v>660000</v>
      </c>
    </row>
    <row r="680" spans="1:20" ht="24" customHeight="1">
      <c r="A680" s="1" t="s">
        <v>1244</v>
      </c>
      <c r="B680" s="98"/>
      <c r="C680" s="98"/>
      <c r="D680" s="99" t="s">
        <v>1241</v>
      </c>
      <c r="E680" s="98"/>
      <c r="F680" s="98"/>
      <c r="G680" s="98"/>
      <c r="H680" s="98"/>
      <c r="I680" s="98"/>
      <c r="J680" s="98"/>
      <c r="K680" s="98"/>
      <c r="L680" s="228">
        <v>172</v>
      </c>
      <c r="M680" s="228">
        <v>73554</v>
      </c>
      <c r="N680" s="165">
        <v>0</v>
      </c>
      <c r="O680" s="165">
        <v>300</v>
      </c>
      <c r="P680" s="209">
        <v>0</v>
      </c>
      <c r="Q680" s="209">
        <v>0</v>
      </c>
      <c r="R680" s="209">
        <v>0</v>
      </c>
      <c r="S680" s="209">
        <v>0</v>
      </c>
      <c r="T680" s="209">
        <v>0</v>
      </c>
    </row>
    <row r="681" spans="1:20" ht="24" customHeight="1">
      <c r="A681" s="98" t="s">
        <v>1080</v>
      </c>
      <c r="B681" s="100"/>
      <c r="C681" s="100"/>
      <c r="D681" s="1" t="s">
        <v>784</v>
      </c>
      <c r="E681" s="100"/>
      <c r="F681" s="100"/>
      <c r="G681" s="100"/>
      <c r="H681" s="100"/>
      <c r="I681" s="100"/>
      <c r="J681" s="100"/>
      <c r="K681" s="100"/>
      <c r="L681" s="241">
        <v>4213</v>
      </c>
      <c r="M681" s="241">
        <v>978</v>
      </c>
      <c r="N681" s="173">
        <v>11373</v>
      </c>
      <c r="O681" s="173">
        <v>650</v>
      </c>
      <c r="P681" s="335">
        <v>650</v>
      </c>
      <c r="Q681" s="242">
        <v>0</v>
      </c>
      <c r="R681" s="242">
        <v>0</v>
      </c>
      <c r="S681" s="242">
        <v>0</v>
      </c>
      <c r="T681" s="242">
        <v>0</v>
      </c>
    </row>
    <row r="682" spans="1:20" ht="24" customHeight="1">
      <c r="A682" s="98" t="s">
        <v>1157</v>
      </c>
      <c r="B682" s="100"/>
      <c r="C682" s="100"/>
      <c r="D682" s="1" t="s">
        <v>252</v>
      </c>
      <c r="E682" s="100"/>
      <c r="F682" s="100"/>
      <c r="G682" s="100"/>
      <c r="H682" s="100"/>
      <c r="I682" s="100"/>
      <c r="J682" s="100"/>
      <c r="K682" s="100"/>
      <c r="L682" s="241">
        <v>0</v>
      </c>
      <c r="M682" s="241">
        <v>0</v>
      </c>
      <c r="N682" s="173">
        <v>0</v>
      </c>
      <c r="O682" s="173">
        <v>0</v>
      </c>
      <c r="P682" s="335">
        <v>80000</v>
      </c>
      <c r="Q682" s="335">
        <v>0</v>
      </c>
      <c r="R682" s="242">
        <v>0</v>
      </c>
      <c r="S682" s="242">
        <v>0</v>
      </c>
      <c r="T682" s="242">
        <v>0</v>
      </c>
    </row>
    <row r="683" spans="1:20" ht="24" customHeight="1">
      <c r="A683" s="332" t="s">
        <v>1120</v>
      </c>
      <c r="B683" s="111"/>
      <c r="C683" s="111"/>
      <c r="D683" s="1" t="s">
        <v>1127</v>
      </c>
      <c r="E683" s="113"/>
      <c r="F683" s="111"/>
      <c r="G683" s="111"/>
      <c r="H683" s="111"/>
      <c r="I683" s="111"/>
      <c r="J683" s="111"/>
      <c r="K683" s="111"/>
      <c r="L683" s="228">
        <v>4560</v>
      </c>
      <c r="M683" s="228">
        <v>574</v>
      </c>
      <c r="N683" s="198">
        <v>63000</v>
      </c>
      <c r="O683" s="198">
        <v>63000</v>
      </c>
      <c r="P683" s="334">
        <v>34223</v>
      </c>
      <c r="Q683" s="334">
        <v>34223</v>
      </c>
      <c r="R683" s="243">
        <v>0</v>
      </c>
      <c r="S683" s="243">
        <v>0</v>
      </c>
      <c r="T683" s="243">
        <v>0</v>
      </c>
    </row>
    <row r="684" spans="1:20" ht="24" customHeight="1">
      <c r="A684" s="1" t="s">
        <v>1229</v>
      </c>
      <c r="B684" s="111"/>
      <c r="C684" s="111"/>
      <c r="D684" s="1" t="s">
        <v>253</v>
      </c>
      <c r="E684" s="113"/>
      <c r="F684" s="111"/>
      <c r="G684" s="111"/>
      <c r="H684" s="111"/>
      <c r="I684" s="111"/>
      <c r="J684" s="111"/>
      <c r="K684" s="111"/>
      <c r="L684" s="228">
        <v>0</v>
      </c>
      <c r="M684" s="228">
        <v>0</v>
      </c>
      <c r="N684" s="198">
        <v>50000</v>
      </c>
      <c r="O684" s="198">
        <v>45000</v>
      </c>
      <c r="P684" s="334">
        <v>0</v>
      </c>
      <c r="Q684" s="250">
        <v>100000</v>
      </c>
      <c r="R684" s="242">
        <v>0</v>
      </c>
      <c r="S684" s="242">
        <v>0</v>
      </c>
      <c r="T684" s="242">
        <v>0</v>
      </c>
    </row>
    <row r="685" spans="1:20" ht="24" customHeight="1">
      <c r="A685" s="1" t="s">
        <v>346</v>
      </c>
      <c r="B685" s="92"/>
      <c r="C685" s="92"/>
      <c r="D685" s="1" t="s">
        <v>250</v>
      </c>
      <c r="E685" s="100"/>
      <c r="F685" s="100"/>
      <c r="G685" s="100"/>
      <c r="H685" s="100"/>
      <c r="I685" s="100"/>
      <c r="J685" s="100"/>
      <c r="K685" s="111"/>
      <c r="L685" s="228">
        <v>59015</v>
      </c>
      <c r="M685" s="228">
        <v>25526</v>
      </c>
      <c r="N685" s="165">
        <v>22488</v>
      </c>
      <c r="O685" s="165">
        <v>22488</v>
      </c>
      <c r="P685" s="209">
        <v>22488</v>
      </c>
      <c r="Q685" s="209">
        <v>22488</v>
      </c>
      <c r="R685" s="228">
        <v>9370</v>
      </c>
      <c r="S685" s="228">
        <v>0</v>
      </c>
      <c r="T685" s="228">
        <v>0</v>
      </c>
    </row>
    <row r="686" spans="1:20" ht="24" customHeight="1">
      <c r="A686" s="1" t="s">
        <v>347</v>
      </c>
      <c r="B686" s="92"/>
      <c r="C686" s="92"/>
      <c r="D686" s="1" t="s">
        <v>1320</v>
      </c>
      <c r="E686" s="92"/>
      <c r="F686" s="92"/>
      <c r="G686" s="92"/>
      <c r="H686" s="92"/>
      <c r="I686" s="92"/>
      <c r="J686" s="92"/>
      <c r="K686" s="92"/>
      <c r="L686" s="228">
        <v>34888</v>
      </c>
      <c r="M686" s="228">
        <v>35938</v>
      </c>
      <c r="N686" s="165">
        <v>30721</v>
      </c>
      <c r="O686" s="165">
        <v>31500</v>
      </c>
      <c r="P686" s="209">
        <v>0</v>
      </c>
      <c r="Q686" s="209">
        <v>0</v>
      </c>
      <c r="R686" s="209">
        <v>0</v>
      </c>
      <c r="S686" s="209">
        <v>0</v>
      </c>
      <c r="T686" s="209">
        <v>0</v>
      </c>
    </row>
    <row r="687" spans="1:20" ht="24" customHeight="1">
      <c r="A687" s="101" t="s">
        <v>348</v>
      </c>
      <c r="B687" s="101"/>
      <c r="C687" s="101"/>
      <c r="D687" s="101"/>
      <c r="E687" s="101"/>
      <c r="F687" s="101"/>
      <c r="G687" s="101"/>
      <c r="H687" s="101"/>
      <c r="I687" s="101"/>
      <c r="J687" s="101"/>
      <c r="K687" s="101"/>
      <c r="L687" s="235"/>
      <c r="M687" s="235"/>
      <c r="N687" s="169"/>
      <c r="O687" s="169"/>
      <c r="P687" s="227"/>
      <c r="Q687" s="227"/>
      <c r="R687" s="227"/>
      <c r="S687" s="227"/>
      <c r="T687" s="227"/>
    </row>
    <row r="688" spans="1:20" ht="24" customHeight="1">
      <c r="A688" s="1" t="s">
        <v>349</v>
      </c>
      <c r="B688" s="98"/>
      <c r="C688" s="98"/>
      <c r="D688" s="1" t="s">
        <v>863</v>
      </c>
      <c r="E688" s="98"/>
      <c r="F688" s="98"/>
      <c r="G688" s="98"/>
      <c r="H688" s="98"/>
      <c r="I688" s="98"/>
      <c r="J688" s="98"/>
      <c r="K688" s="98"/>
      <c r="L688" s="228">
        <v>435000</v>
      </c>
      <c r="M688" s="228">
        <v>455000</v>
      </c>
      <c r="N688" s="165">
        <v>0</v>
      </c>
      <c r="O688" s="165">
        <v>0</v>
      </c>
      <c r="P688" s="209">
        <v>0</v>
      </c>
      <c r="Q688" s="209">
        <v>0</v>
      </c>
      <c r="R688" s="209">
        <v>0</v>
      </c>
      <c r="S688" s="209">
        <v>0</v>
      </c>
      <c r="T688" s="209">
        <v>0</v>
      </c>
    </row>
    <row r="689" spans="1:21" ht="24" customHeight="1">
      <c r="A689" s="1" t="s">
        <v>350</v>
      </c>
      <c r="B689" s="98"/>
      <c r="C689" s="98"/>
      <c r="D689" s="1" t="s">
        <v>914</v>
      </c>
      <c r="E689" s="98"/>
      <c r="F689" s="98"/>
      <c r="G689" s="98"/>
      <c r="H689" s="98"/>
      <c r="I689" s="98"/>
      <c r="J689" s="98"/>
      <c r="K689" s="98"/>
      <c r="L689" s="228">
        <v>35600</v>
      </c>
      <c r="M689" s="228">
        <v>18200</v>
      </c>
      <c r="N689" s="165">
        <v>0</v>
      </c>
      <c r="O689" s="165">
        <v>0</v>
      </c>
      <c r="P689" s="209">
        <v>0</v>
      </c>
      <c r="Q689" s="209">
        <v>0</v>
      </c>
      <c r="R689" s="209">
        <v>0</v>
      </c>
      <c r="S689" s="209">
        <v>0</v>
      </c>
      <c r="T689" s="209">
        <v>0</v>
      </c>
    </row>
    <row r="690" spans="1:21" ht="24" customHeight="1">
      <c r="A690" s="101" t="s">
        <v>911</v>
      </c>
      <c r="B690" s="101"/>
      <c r="C690" s="101"/>
      <c r="D690" s="101"/>
      <c r="E690" s="101"/>
      <c r="F690" s="101"/>
      <c r="G690" s="101"/>
      <c r="H690" s="101"/>
      <c r="I690" s="101"/>
      <c r="J690" s="101"/>
      <c r="K690" s="101"/>
      <c r="L690" s="235"/>
      <c r="M690" s="235"/>
      <c r="N690" s="169"/>
      <c r="O690" s="169"/>
      <c r="P690" s="227"/>
      <c r="Q690" s="227"/>
      <c r="R690" s="227"/>
      <c r="S690" s="227"/>
      <c r="T690" s="227"/>
    </row>
    <row r="691" spans="1:21" ht="24" customHeight="1">
      <c r="A691" s="1" t="s">
        <v>351</v>
      </c>
      <c r="B691" s="98"/>
      <c r="C691" s="98"/>
      <c r="D691" s="1" t="s">
        <v>863</v>
      </c>
      <c r="E691" s="98"/>
      <c r="F691" s="98"/>
      <c r="G691" s="98"/>
      <c r="H691" s="98"/>
      <c r="I691" s="98"/>
      <c r="J691" s="98"/>
      <c r="K691" s="98"/>
      <c r="L691" s="228">
        <v>120000</v>
      </c>
      <c r="M691" s="228">
        <v>130000</v>
      </c>
      <c r="N691" s="165">
        <v>135000</v>
      </c>
      <c r="O691" s="165">
        <v>135000</v>
      </c>
      <c r="P691" s="209">
        <v>140000</v>
      </c>
      <c r="Q691" s="209">
        <v>150000</v>
      </c>
      <c r="R691" s="209">
        <v>155000</v>
      </c>
      <c r="S691" s="209">
        <v>0</v>
      </c>
      <c r="T691" s="209">
        <v>0</v>
      </c>
    </row>
    <row r="692" spans="1:21" ht="24" customHeight="1">
      <c r="A692" s="1" t="s">
        <v>352</v>
      </c>
      <c r="B692" s="98"/>
      <c r="C692" s="98"/>
      <c r="D692" s="1" t="s">
        <v>914</v>
      </c>
      <c r="E692" s="98"/>
      <c r="F692" s="98"/>
      <c r="G692" s="98"/>
      <c r="H692" s="98"/>
      <c r="I692" s="98"/>
      <c r="J692" s="98"/>
      <c r="K692" s="98"/>
      <c r="L692" s="228">
        <v>42293</v>
      </c>
      <c r="M692" s="228">
        <v>36233</v>
      </c>
      <c r="N692" s="165">
        <v>29668</v>
      </c>
      <c r="O692" s="165">
        <v>29668</v>
      </c>
      <c r="P692" s="209">
        <v>22850</v>
      </c>
      <c r="Q692" s="209">
        <v>15710</v>
      </c>
      <c r="R692" s="209">
        <v>8060</v>
      </c>
      <c r="S692" s="209">
        <v>0</v>
      </c>
      <c r="T692" s="209">
        <v>0</v>
      </c>
    </row>
    <row r="693" spans="1:21" ht="24" customHeight="1">
      <c r="A693" s="101" t="s">
        <v>353</v>
      </c>
      <c r="B693" s="101"/>
      <c r="C693" s="101"/>
      <c r="D693" s="101"/>
      <c r="E693" s="101"/>
      <c r="F693" s="101"/>
      <c r="G693" s="101"/>
      <c r="H693" s="101"/>
      <c r="I693" s="101"/>
      <c r="J693" s="101"/>
      <c r="K693" s="101"/>
      <c r="L693" s="235"/>
      <c r="M693" s="235"/>
      <c r="N693" s="169"/>
      <c r="O693" s="169"/>
      <c r="P693" s="227"/>
      <c r="Q693" s="227"/>
      <c r="R693" s="227"/>
      <c r="S693" s="227"/>
      <c r="T693" s="227"/>
    </row>
    <row r="694" spans="1:21" ht="24" customHeight="1">
      <c r="A694" s="1" t="s">
        <v>749</v>
      </c>
      <c r="B694" s="98"/>
      <c r="C694" s="98"/>
      <c r="D694" s="1" t="s">
        <v>863</v>
      </c>
      <c r="E694" s="98"/>
      <c r="F694" s="98"/>
      <c r="G694" s="98"/>
      <c r="H694" s="98"/>
      <c r="I694" s="98"/>
      <c r="J694" s="98"/>
      <c r="K694" s="98"/>
      <c r="L694" s="228">
        <v>780000</v>
      </c>
      <c r="M694" s="228">
        <v>810000</v>
      </c>
      <c r="N694" s="165">
        <v>845000</v>
      </c>
      <c r="O694" s="165">
        <v>845000</v>
      </c>
      <c r="P694" s="209">
        <v>885000</v>
      </c>
      <c r="Q694" s="209">
        <v>920000</v>
      </c>
      <c r="R694" s="209">
        <v>960000</v>
      </c>
      <c r="S694" s="209">
        <v>1000000</v>
      </c>
      <c r="T694" s="209">
        <v>1045000</v>
      </c>
    </row>
    <row r="695" spans="1:21" ht="24" customHeight="1">
      <c r="A695" s="1" t="s">
        <v>750</v>
      </c>
      <c r="B695" s="98"/>
      <c r="C695" s="98"/>
      <c r="D695" s="1" t="s">
        <v>914</v>
      </c>
      <c r="E695" s="98"/>
      <c r="F695" s="98"/>
      <c r="G695" s="98"/>
      <c r="H695" s="98"/>
      <c r="I695" s="98"/>
      <c r="J695" s="98"/>
      <c r="K695" s="98"/>
      <c r="L695" s="228">
        <v>357166</v>
      </c>
      <c r="M695" s="228">
        <v>323782</v>
      </c>
      <c r="N695" s="165">
        <v>289114</v>
      </c>
      <c r="O695" s="165">
        <v>289114</v>
      </c>
      <c r="P695" s="209">
        <v>252948</v>
      </c>
      <c r="Q695" s="209">
        <v>215070</v>
      </c>
      <c r="R695" s="209">
        <v>175964</v>
      </c>
      <c r="S695" s="209">
        <v>134606</v>
      </c>
      <c r="T695" s="209">
        <v>91806</v>
      </c>
    </row>
    <row r="696" spans="1:21" ht="24" customHeight="1">
      <c r="A696" s="101" t="s">
        <v>354</v>
      </c>
      <c r="B696" s="101"/>
      <c r="C696" s="101"/>
      <c r="D696" s="101"/>
      <c r="E696" s="101"/>
      <c r="F696" s="101"/>
      <c r="G696" s="101"/>
      <c r="H696" s="101"/>
      <c r="I696" s="101"/>
      <c r="J696" s="101"/>
      <c r="K696" s="101"/>
      <c r="L696" s="235"/>
      <c r="M696" s="235"/>
      <c r="N696" s="169"/>
      <c r="O696" s="169"/>
      <c r="P696" s="227"/>
      <c r="Q696" s="227"/>
      <c r="R696" s="227"/>
      <c r="S696" s="227"/>
      <c r="T696" s="227"/>
    </row>
    <row r="697" spans="1:21" ht="24" customHeight="1">
      <c r="A697" s="1" t="s">
        <v>355</v>
      </c>
      <c r="B697" s="98"/>
      <c r="C697" s="98"/>
      <c r="D697" s="1" t="s">
        <v>863</v>
      </c>
      <c r="E697" s="98"/>
      <c r="F697" s="98"/>
      <c r="G697" s="98"/>
      <c r="H697" s="98"/>
      <c r="I697" s="98"/>
      <c r="J697" s="98"/>
      <c r="K697" s="98"/>
      <c r="L697" s="228">
        <v>100952</v>
      </c>
      <c r="M697" s="228">
        <v>103619</v>
      </c>
      <c r="N697" s="165">
        <v>52832</v>
      </c>
      <c r="O697" s="165">
        <v>52832</v>
      </c>
      <c r="P697" s="209">
        <v>0</v>
      </c>
      <c r="Q697" s="209">
        <v>0</v>
      </c>
      <c r="R697" s="209">
        <v>0</v>
      </c>
      <c r="S697" s="209">
        <v>0</v>
      </c>
      <c r="T697" s="209">
        <v>0</v>
      </c>
    </row>
    <row r="698" spans="1:21" ht="24" customHeight="1">
      <c r="A698" s="1" t="s">
        <v>356</v>
      </c>
      <c r="B698" s="98"/>
      <c r="C698" s="98"/>
      <c r="D698" s="1" t="s">
        <v>914</v>
      </c>
      <c r="E698" s="98"/>
      <c r="F698" s="98"/>
      <c r="G698" s="98"/>
      <c r="H698" s="98"/>
      <c r="I698" s="98"/>
      <c r="J698" s="98"/>
      <c r="K698" s="98"/>
      <c r="L698" s="228">
        <v>6099</v>
      </c>
      <c r="M698" s="228">
        <v>3431</v>
      </c>
      <c r="N698" s="165">
        <v>693</v>
      </c>
      <c r="O698" s="165">
        <v>693</v>
      </c>
      <c r="P698" s="209">
        <v>0</v>
      </c>
      <c r="Q698" s="209">
        <v>0</v>
      </c>
      <c r="R698" s="209">
        <v>0</v>
      </c>
      <c r="S698" s="209">
        <v>0</v>
      </c>
      <c r="T698" s="209">
        <v>0</v>
      </c>
    </row>
    <row r="699" spans="1:21" ht="24" customHeight="1">
      <c r="A699" s="1" t="s">
        <v>754</v>
      </c>
      <c r="B699" s="98"/>
      <c r="C699" s="98"/>
      <c r="D699" s="1" t="s">
        <v>198</v>
      </c>
      <c r="E699" s="98"/>
      <c r="F699" s="98"/>
      <c r="G699" s="98"/>
      <c r="H699" s="98"/>
      <c r="I699" s="98"/>
      <c r="J699" s="98"/>
      <c r="K699" s="98"/>
      <c r="L699" s="232">
        <v>73875</v>
      </c>
      <c r="M699" s="232">
        <v>77675</v>
      </c>
      <c r="N699" s="168">
        <v>73875</v>
      </c>
      <c r="O699" s="168">
        <v>73875</v>
      </c>
      <c r="P699" s="233">
        <v>75125</v>
      </c>
      <c r="Q699" s="233">
        <v>75675</v>
      </c>
      <c r="R699" s="233">
        <v>73650</v>
      </c>
      <c r="S699" s="233">
        <v>74125</v>
      </c>
      <c r="T699" s="233">
        <v>69525</v>
      </c>
    </row>
    <row r="700" spans="1:21" ht="15" customHeight="1">
      <c r="A700" s="1"/>
      <c r="B700" s="92"/>
      <c r="C700" s="92"/>
      <c r="D700" s="1"/>
      <c r="E700" s="92"/>
      <c r="F700" s="92"/>
      <c r="G700" s="92"/>
      <c r="H700" s="92"/>
      <c r="I700" s="92"/>
      <c r="J700" s="92"/>
      <c r="K700" s="92"/>
      <c r="L700" s="234"/>
      <c r="M700" s="234"/>
      <c r="N700" s="169"/>
      <c r="O700" s="169"/>
      <c r="P700" s="227"/>
      <c r="Q700" s="227"/>
      <c r="R700" s="227"/>
      <c r="S700" s="227"/>
      <c r="T700" s="227"/>
    </row>
    <row r="701" spans="1:21" s="92" customFormat="1" ht="24" customHeight="1">
      <c r="K701" s="101" t="s">
        <v>447</v>
      </c>
      <c r="L701" s="235">
        <f t="shared" ref="L701:T701" si="65">SUM(L641:L699)</f>
        <v>2816811</v>
      </c>
      <c r="M701" s="235">
        <f t="shared" si="65"/>
        <v>2724110</v>
      </c>
      <c r="N701" s="170">
        <f t="shared" si="65"/>
        <v>2546355</v>
      </c>
      <c r="O701" s="170">
        <f t="shared" si="65"/>
        <v>2269297</v>
      </c>
      <c r="P701" s="235">
        <f t="shared" si="65"/>
        <v>2286552</v>
      </c>
      <c r="Q701" s="235">
        <f t="shared" si="65"/>
        <v>2268323</v>
      </c>
      <c r="R701" s="235">
        <f t="shared" si="65"/>
        <v>2510198</v>
      </c>
      <c r="S701" s="235">
        <f t="shared" si="65"/>
        <v>2371150</v>
      </c>
      <c r="T701" s="235">
        <f t="shared" si="65"/>
        <v>2592499</v>
      </c>
      <c r="U701" s="212"/>
    </row>
    <row r="702" spans="1:21" s="92" customFormat="1" ht="15" customHeight="1">
      <c r="L702" s="254"/>
      <c r="M702" s="254"/>
      <c r="N702" s="180"/>
      <c r="O702" s="180"/>
      <c r="P702" s="254"/>
      <c r="Q702" s="254"/>
      <c r="R702" s="254"/>
      <c r="S702" s="254"/>
      <c r="T702" s="254"/>
      <c r="U702" s="212"/>
    </row>
    <row r="703" spans="1:21" s="92" customFormat="1" ht="24" customHeight="1">
      <c r="K703" s="101" t="s">
        <v>446</v>
      </c>
      <c r="L703" s="254">
        <f t="shared" ref="L703:T703" si="66">L638-L701</f>
        <v>33021</v>
      </c>
      <c r="M703" s="254">
        <f t="shared" si="66"/>
        <v>-300804</v>
      </c>
      <c r="N703" s="180">
        <f t="shared" si="66"/>
        <v>-396676</v>
      </c>
      <c r="O703" s="180">
        <f t="shared" si="66"/>
        <v>-34747</v>
      </c>
      <c r="P703" s="294">
        <f t="shared" si="66"/>
        <v>-468685</v>
      </c>
      <c r="Q703" s="294">
        <f t="shared" si="66"/>
        <v>-2759</v>
      </c>
      <c r="R703" s="294">
        <f t="shared" si="66"/>
        <v>204217</v>
      </c>
      <c r="S703" s="294">
        <f t="shared" si="66"/>
        <v>528797</v>
      </c>
      <c r="T703" s="294">
        <f t="shared" si="66"/>
        <v>353438</v>
      </c>
      <c r="U703" s="212"/>
    </row>
    <row r="704" spans="1:21" s="92" customFormat="1" ht="15" customHeight="1">
      <c r="L704" s="254"/>
      <c r="M704" s="254"/>
      <c r="N704" s="180"/>
      <c r="O704" s="180"/>
      <c r="P704" s="294"/>
      <c r="Q704" s="294"/>
      <c r="R704" s="294"/>
      <c r="S704" s="294"/>
      <c r="T704" s="294"/>
      <c r="U704" s="212"/>
    </row>
    <row r="705" spans="1:21" s="92" customFormat="1" ht="24" customHeight="1">
      <c r="J705" s="105" t="s">
        <v>453</v>
      </c>
      <c r="L705" s="254">
        <v>1411053</v>
      </c>
      <c r="M705" s="254">
        <f>L705+M703+2</f>
        <v>1110251</v>
      </c>
      <c r="N705" s="180">
        <v>705765</v>
      </c>
      <c r="O705" s="180">
        <f>M705+O703</f>
        <v>1075504</v>
      </c>
      <c r="P705" s="294">
        <f>O705+P703</f>
        <v>606819</v>
      </c>
      <c r="Q705" s="294">
        <f>P705+Q703</f>
        <v>604060</v>
      </c>
      <c r="R705" s="294">
        <f>Q705+R703</f>
        <v>808277</v>
      </c>
      <c r="S705" s="294">
        <f>R705+S703</f>
        <v>1337074</v>
      </c>
      <c r="T705" s="294">
        <f>S705+T703</f>
        <v>1690512</v>
      </c>
      <c r="U705" s="212"/>
    </row>
    <row r="706" spans="1:21" s="109" customFormat="1" ht="24" customHeight="1">
      <c r="L706" s="255">
        <f t="shared" ref="L706" si="67">L705/L701</f>
        <v>0.50093989266585515</v>
      </c>
      <c r="M706" s="255">
        <f t="shared" ref="M706:T706" si="68">M705/M701</f>
        <v>0.40756467249854078</v>
      </c>
      <c r="N706" s="181">
        <f t="shared" si="68"/>
        <v>0.2771667736823813</v>
      </c>
      <c r="O706" s="181">
        <f t="shared" si="68"/>
        <v>0.47393708271768747</v>
      </c>
      <c r="P706" s="380">
        <f t="shared" si="68"/>
        <v>0.2653860485132199</v>
      </c>
      <c r="Q706" s="380">
        <f t="shared" si="68"/>
        <v>0.26630246221547815</v>
      </c>
      <c r="R706" s="380">
        <f t="shared" si="68"/>
        <v>0.32199730857884518</v>
      </c>
      <c r="S706" s="380">
        <f t="shared" si="68"/>
        <v>0.56389262594099909</v>
      </c>
      <c r="T706" s="380">
        <f t="shared" si="68"/>
        <v>0.6520781685933148</v>
      </c>
      <c r="U706" s="269"/>
    </row>
    <row r="707" spans="1:21" s="106" customFormat="1" ht="15" customHeight="1">
      <c r="A707" s="92"/>
      <c r="B707" s="92"/>
      <c r="C707" s="92"/>
      <c r="D707" s="92"/>
      <c r="E707" s="92"/>
      <c r="F707" s="92"/>
      <c r="G707" s="92"/>
      <c r="H707" s="92"/>
      <c r="I707" s="92"/>
      <c r="J707" s="92"/>
      <c r="K707" s="105"/>
      <c r="L707" s="257"/>
      <c r="M707" s="257"/>
      <c r="N707" s="182"/>
      <c r="O707" s="182"/>
      <c r="P707" s="258"/>
      <c r="Q707" s="258"/>
      <c r="R707" s="258"/>
      <c r="S707" s="258"/>
      <c r="T707" s="258"/>
      <c r="U707" s="256"/>
    </row>
    <row r="708" spans="1:21" ht="24" customHeight="1">
      <c r="A708" s="164" t="s">
        <v>459</v>
      </c>
      <c r="B708" s="92"/>
      <c r="C708" s="92"/>
      <c r="D708" s="92"/>
      <c r="E708" s="92"/>
      <c r="F708" s="92"/>
      <c r="G708" s="92"/>
      <c r="H708" s="92"/>
      <c r="I708" s="92"/>
      <c r="J708" s="92"/>
      <c r="K708" s="92"/>
      <c r="L708" s="267"/>
      <c r="M708" s="267"/>
      <c r="N708" s="186"/>
      <c r="O708" s="186"/>
      <c r="P708" s="268"/>
      <c r="Q708" s="268"/>
      <c r="R708" s="268"/>
      <c r="S708" s="268"/>
      <c r="T708" s="268"/>
    </row>
    <row r="709" spans="1:21" ht="15" customHeight="1">
      <c r="A709" s="92"/>
      <c r="B709" s="92"/>
      <c r="C709" s="92"/>
      <c r="D709" s="92"/>
      <c r="E709" s="92"/>
      <c r="F709" s="92"/>
      <c r="G709" s="92"/>
      <c r="H709" s="92"/>
      <c r="I709" s="92"/>
      <c r="J709" s="92"/>
      <c r="K709" s="92"/>
      <c r="L709" s="267"/>
      <c r="M709" s="267"/>
      <c r="N709" s="186"/>
      <c r="O709" s="186"/>
      <c r="P709" s="268"/>
      <c r="Q709" s="268"/>
      <c r="R709" s="268"/>
      <c r="S709" s="268"/>
      <c r="T709" s="268"/>
    </row>
    <row r="710" spans="1:21" ht="24" customHeight="1">
      <c r="A710" s="1" t="s">
        <v>556</v>
      </c>
      <c r="B710" s="98"/>
      <c r="C710" s="98"/>
      <c r="D710" s="115" t="s">
        <v>1017</v>
      </c>
      <c r="E710" s="98"/>
      <c r="F710" s="98"/>
      <c r="G710" s="98"/>
      <c r="H710" s="98"/>
      <c r="I710" s="98"/>
      <c r="J710" s="98"/>
      <c r="K710" s="98"/>
      <c r="L710" s="228">
        <v>0</v>
      </c>
      <c r="M710" s="228">
        <v>312671</v>
      </c>
      <c r="N710" s="165">
        <v>0</v>
      </c>
      <c r="O710" s="165">
        <v>0</v>
      </c>
      <c r="P710" s="209">
        <v>0</v>
      </c>
      <c r="Q710" s="209">
        <v>0</v>
      </c>
      <c r="R710" s="209">
        <v>0</v>
      </c>
      <c r="S710" s="209">
        <v>0</v>
      </c>
      <c r="T710" s="209">
        <v>0</v>
      </c>
    </row>
    <row r="711" spans="1:21" ht="24" customHeight="1">
      <c r="A711" s="1" t="s">
        <v>1015</v>
      </c>
      <c r="B711" s="98"/>
      <c r="C711" s="98"/>
      <c r="D711" s="115" t="s">
        <v>1016</v>
      </c>
      <c r="E711" s="98"/>
      <c r="F711" s="98"/>
      <c r="G711" s="98"/>
      <c r="H711" s="98"/>
      <c r="I711" s="98"/>
      <c r="J711" s="98"/>
      <c r="K711" s="98"/>
      <c r="L711" s="228">
        <v>0</v>
      </c>
      <c r="M711" s="228">
        <v>389803</v>
      </c>
      <c r="N711" s="165">
        <v>0</v>
      </c>
      <c r="O711" s="165">
        <v>0</v>
      </c>
      <c r="P711" s="209">
        <v>0</v>
      </c>
      <c r="Q711" s="209">
        <v>0</v>
      </c>
      <c r="R711" s="209">
        <v>0</v>
      </c>
      <c r="S711" s="209">
        <v>0</v>
      </c>
      <c r="T711" s="209">
        <v>0</v>
      </c>
    </row>
    <row r="712" spans="1:21" ht="24" customHeight="1">
      <c r="A712" s="1" t="s">
        <v>947</v>
      </c>
      <c r="B712" s="98"/>
      <c r="C712" s="98"/>
      <c r="D712" s="1" t="s">
        <v>765</v>
      </c>
      <c r="E712" s="98"/>
      <c r="F712" s="98"/>
      <c r="G712" s="98"/>
      <c r="H712" s="98"/>
      <c r="I712" s="98"/>
      <c r="J712" s="98"/>
      <c r="K712" s="98"/>
      <c r="L712" s="228">
        <v>1505</v>
      </c>
      <c r="M712" s="228">
        <v>0</v>
      </c>
      <c r="N712" s="165">
        <v>0</v>
      </c>
      <c r="O712" s="165">
        <v>0</v>
      </c>
      <c r="P712" s="209">
        <v>0</v>
      </c>
      <c r="Q712" s="209">
        <v>0</v>
      </c>
      <c r="R712" s="209">
        <v>0</v>
      </c>
      <c r="S712" s="209">
        <v>0</v>
      </c>
      <c r="T712" s="209">
        <v>0</v>
      </c>
    </row>
    <row r="713" spans="1:21" ht="24" customHeight="1">
      <c r="A713" s="1" t="s">
        <v>1013</v>
      </c>
      <c r="B713" s="98"/>
      <c r="C713" s="98"/>
      <c r="D713" s="98" t="s">
        <v>1077</v>
      </c>
      <c r="E713" s="98"/>
      <c r="F713" s="98"/>
      <c r="G713" s="98"/>
      <c r="H713" s="98"/>
      <c r="I713" s="98"/>
      <c r="J713" s="98"/>
      <c r="K713" s="98"/>
      <c r="L713" s="228">
        <v>5701</v>
      </c>
      <c r="M713" s="228">
        <v>0</v>
      </c>
      <c r="N713" s="165">
        <v>0</v>
      </c>
      <c r="O713" s="165">
        <v>0</v>
      </c>
      <c r="P713" s="209">
        <v>0</v>
      </c>
      <c r="Q713" s="209">
        <v>0</v>
      </c>
      <c r="R713" s="209">
        <v>0</v>
      </c>
      <c r="S713" s="209">
        <v>0</v>
      </c>
      <c r="T713" s="209">
        <v>0</v>
      </c>
    </row>
    <row r="714" spans="1:21" ht="24" customHeight="1">
      <c r="A714" s="354" t="s">
        <v>1331</v>
      </c>
      <c r="B714" s="353"/>
      <c r="C714" s="353"/>
      <c r="D714" s="353" t="s">
        <v>1332</v>
      </c>
      <c r="E714" s="353"/>
      <c r="F714" s="353"/>
      <c r="G714" s="353"/>
      <c r="H714" s="353"/>
      <c r="I714" s="353"/>
      <c r="J714" s="353"/>
      <c r="K714" s="353"/>
      <c r="L714" s="228">
        <v>0</v>
      </c>
      <c r="M714" s="228">
        <v>0</v>
      </c>
      <c r="N714" s="165">
        <v>0</v>
      </c>
      <c r="O714" s="165">
        <v>1406</v>
      </c>
      <c r="P714" s="250">
        <v>1406</v>
      </c>
      <c r="Q714" s="250">
        <v>1406</v>
      </c>
      <c r="R714" s="250">
        <v>0</v>
      </c>
      <c r="S714" s="250">
        <v>0</v>
      </c>
      <c r="T714" s="250">
        <v>0</v>
      </c>
    </row>
    <row r="715" spans="1:21" ht="24" customHeight="1">
      <c r="A715" s="92" t="s">
        <v>1271</v>
      </c>
      <c r="B715" s="98"/>
      <c r="C715" s="98"/>
      <c r="D715" s="98" t="s">
        <v>1272</v>
      </c>
      <c r="E715" s="98"/>
      <c r="F715" s="98"/>
      <c r="G715" s="98"/>
      <c r="H715" s="98"/>
      <c r="I715" s="98"/>
      <c r="J715" s="98"/>
      <c r="K715" s="98"/>
      <c r="L715" s="228">
        <v>0</v>
      </c>
      <c r="M715" s="228">
        <v>0</v>
      </c>
      <c r="N715" s="165">
        <v>0</v>
      </c>
      <c r="O715" s="165">
        <v>0</v>
      </c>
      <c r="P715" s="250">
        <v>4699</v>
      </c>
      <c r="Q715" s="250">
        <v>4699</v>
      </c>
      <c r="R715" s="250">
        <v>4699</v>
      </c>
      <c r="S715" s="250">
        <v>0</v>
      </c>
      <c r="T715" s="250">
        <v>0</v>
      </c>
    </row>
    <row r="716" spans="1:21" ht="24" customHeight="1">
      <c r="A716" s="92" t="s">
        <v>357</v>
      </c>
      <c r="B716" s="92"/>
      <c r="C716" s="92"/>
      <c r="D716" s="92" t="s">
        <v>358</v>
      </c>
      <c r="E716" s="92"/>
      <c r="F716" s="92"/>
      <c r="G716" s="92"/>
      <c r="H716" s="92"/>
      <c r="I716" s="92"/>
      <c r="J716" s="92"/>
      <c r="K716" s="92"/>
      <c r="L716" s="228">
        <v>0</v>
      </c>
      <c r="M716" s="228">
        <v>3003</v>
      </c>
      <c r="N716" s="165">
        <v>6606</v>
      </c>
      <c r="O716" s="165">
        <v>6006</v>
      </c>
      <c r="P716" s="250">
        <v>0</v>
      </c>
      <c r="Q716" s="250">
        <v>0</v>
      </c>
      <c r="R716" s="250">
        <v>0</v>
      </c>
      <c r="S716" s="250">
        <v>0</v>
      </c>
      <c r="T716" s="250">
        <v>0</v>
      </c>
    </row>
    <row r="717" spans="1:21" ht="24" customHeight="1">
      <c r="A717" s="92" t="s">
        <v>359</v>
      </c>
      <c r="B717" s="92"/>
      <c r="C717" s="92"/>
      <c r="D717" s="92" t="s">
        <v>360</v>
      </c>
      <c r="E717" s="92"/>
      <c r="F717" s="92"/>
      <c r="G717" s="92"/>
      <c r="H717" s="92"/>
      <c r="I717" s="92"/>
      <c r="J717" s="92"/>
      <c r="K717" s="92"/>
      <c r="L717" s="228">
        <v>17614</v>
      </c>
      <c r="M717" s="228">
        <v>10795</v>
      </c>
      <c r="N717" s="165">
        <v>15909</v>
      </c>
      <c r="O717" s="165">
        <v>568</v>
      </c>
      <c r="P717" s="250">
        <v>1932</v>
      </c>
      <c r="Q717" s="250">
        <v>1932</v>
      </c>
      <c r="R717" s="250">
        <v>1932</v>
      </c>
      <c r="S717" s="250">
        <v>1932</v>
      </c>
      <c r="T717" s="250">
        <v>1932</v>
      </c>
    </row>
    <row r="718" spans="1:21" ht="24" customHeight="1">
      <c r="A718" s="92" t="s">
        <v>1133</v>
      </c>
      <c r="B718" s="92"/>
      <c r="C718" s="92"/>
      <c r="D718" s="92" t="s">
        <v>1134</v>
      </c>
      <c r="E718" s="92"/>
      <c r="F718" s="92"/>
      <c r="G718" s="92"/>
      <c r="H718" s="92"/>
      <c r="I718" s="92"/>
      <c r="J718" s="92"/>
      <c r="K718" s="92"/>
      <c r="L718" s="228">
        <v>39261</v>
      </c>
      <c r="M718" s="228">
        <v>32214</v>
      </c>
      <c r="N718" s="165">
        <v>16341</v>
      </c>
      <c r="O718" s="165">
        <v>16341</v>
      </c>
      <c r="P718" s="250">
        <v>4698</v>
      </c>
      <c r="Q718" s="250">
        <v>4698</v>
      </c>
      <c r="R718" s="250">
        <v>4698</v>
      </c>
      <c r="S718" s="250">
        <v>0</v>
      </c>
      <c r="T718" s="250">
        <v>0</v>
      </c>
    </row>
    <row r="719" spans="1:21" ht="24" customHeight="1">
      <c r="A719" s="92" t="s">
        <v>1202</v>
      </c>
      <c r="B719" s="92"/>
      <c r="C719" s="92"/>
      <c r="D719" s="92" t="s">
        <v>1203</v>
      </c>
      <c r="E719" s="92"/>
      <c r="F719" s="92"/>
      <c r="G719" s="92"/>
      <c r="H719" s="92"/>
      <c r="I719" s="92"/>
      <c r="J719" s="92"/>
      <c r="K719" s="92"/>
      <c r="L719" s="228">
        <v>671</v>
      </c>
      <c r="M719" s="228">
        <v>0</v>
      </c>
      <c r="N719" s="165">
        <v>0</v>
      </c>
      <c r="O719" s="165">
        <v>0</v>
      </c>
      <c r="P719" s="250">
        <v>671</v>
      </c>
      <c r="Q719" s="250">
        <v>0</v>
      </c>
      <c r="R719" s="250">
        <v>0</v>
      </c>
      <c r="S719" s="250">
        <v>0</v>
      </c>
      <c r="T719" s="250">
        <v>0</v>
      </c>
    </row>
    <row r="720" spans="1:21" ht="24" customHeight="1">
      <c r="A720" s="92" t="s">
        <v>1072</v>
      </c>
      <c r="B720" s="92"/>
      <c r="C720" s="92"/>
      <c r="D720" s="92" t="s">
        <v>1073</v>
      </c>
      <c r="E720" s="92"/>
      <c r="F720" s="92"/>
      <c r="G720" s="92"/>
      <c r="H720" s="92"/>
      <c r="I720" s="92"/>
      <c r="J720" s="92"/>
      <c r="K720" s="92"/>
      <c r="L720" s="228">
        <v>6152</v>
      </c>
      <c r="M720" s="228">
        <v>769</v>
      </c>
      <c r="N720" s="165">
        <v>8000</v>
      </c>
      <c r="O720" s="165">
        <v>4000</v>
      </c>
      <c r="P720" s="250">
        <v>4358</v>
      </c>
      <c r="Q720" s="250">
        <v>4358</v>
      </c>
      <c r="R720" s="250">
        <v>4358</v>
      </c>
      <c r="S720" s="250">
        <v>0</v>
      </c>
      <c r="T720" s="250">
        <v>0</v>
      </c>
    </row>
    <row r="721" spans="1:21" ht="24" customHeight="1">
      <c r="A721" s="92" t="s">
        <v>1204</v>
      </c>
      <c r="B721" s="92"/>
      <c r="C721" s="92"/>
      <c r="D721" s="92" t="s">
        <v>1205</v>
      </c>
      <c r="E721" s="92"/>
      <c r="F721" s="92"/>
      <c r="G721" s="92"/>
      <c r="H721" s="92"/>
      <c r="I721" s="92"/>
      <c r="J721" s="92"/>
      <c r="K721" s="92"/>
      <c r="L721" s="228">
        <v>3213</v>
      </c>
      <c r="M721" s="228">
        <v>0</v>
      </c>
      <c r="N721" s="165">
        <v>0</v>
      </c>
      <c r="O721" s="165">
        <v>0</v>
      </c>
      <c r="P721" s="250">
        <v>0</v>
      </c>
      <c r="Q721" s="250">
        <v>0</v>
      </c>
      <c r="R721" s="250">
        <v>0</v>
      </c>
      <c r="S721" s="250">
        <v>0</v>
      </c>
      <c r="T721" s="250">
        <v>0</v>
      </c>
    </row>
    <row r="722" spans="1:21" ht="24" customHeight="1">
      <c r="A722" s="388" t="s">
        <v>1362</v>
      </c>
      <c r="B722" s="388"/>
      <c r="C722" s="388"/>
      <c r="D722" s="388" t="s">
        <v>1361</v>
      </c>
      <c r="E722" s="388"/>
      <c r="F722" s="388"/>
      <c r="G722" s="388"/>
      <c r="H722" s="388"/>
      <c r="I722" s="388"/>
      <c r="J722" s="388"/>
      <c r="K722" s="388"/>
      <c r="L722" s="228">
        <v>0</v>
      </c>
      <c r="M722" s="228">
        <v>0</v>
      </c>
      <c r="N722" s="165">
        <v>0</v>
      </c>
      <c r="O722" s="165">
        <v>0</v>
      </c>
      <c r="P722" s="250">
        <v>3298</v>
      </c>
      <c r="Q722" s="250">
        <v>0</v>
      </c>
      <c r="R722" s="250">
        <v>0</v>
      </c>
      <c r="S722" s="250">
        <v>0</v>
      </c>
      <c r="T722" s="250">
        <v>0</v>
      </c>
    </row>
    <row r="723" spans="1:21" ht="24" customHeight="1">
      <c r="A723" s="92" t="s">
        <v>1116</v>
      </c>
      <c r="B723" s="92"/>
      <c r="C723" s="92"/>
      <c r="D723" s="92" t="s">
        <v>1117</v>
      </c>
      <c r="E723" s="92"/>
      <c r="F723" s="92"/>
      <c r="G723" s="92"/>
      <c r="H723" s="92"/>
      <c r="I723" s="92"/>
      <c r="J723" s="92"/>
      <c r="K723" s="92"/>
      <c r="L723" s="228">
        <v>0</v>
      </c>
      <c r="M723" s="228">
        <v>97162</v>
      </c>
      <c r="N723" s="165">
        <v>0</v>
      </c>
      <c r="O723" s="165">
        <v>0</v>
      </c>
      <c r="P723" s="250">
        <v>0</v>
      </c>
      <c r="Q723" s="250">
        <v>0</v>
      </c>
      <c r="R723" s="250">
        <v>0</v>
      </c>
      <c r="S723" s="250">
        <v>0</v>
      </c>
      <c r="T723" s="250">
        <v>0</v>
      </c>
    </row>
    <row r="724" spans="1:21" ht="24" customHeight="1">
      <c r="A724" s="92" t="s">
        <v>1135</v>
      </c>
      <c r="B724" s="92"/>
      <c r="C724" s="92"/>
      <c r="D724" s="92" t="s">
        <v>1136</v>
      </c>
      <c r="E724" s="92"/>
      <c r="F724" s="92"/>
      <c r="G724" s="92"/>
      <c r="H724" s="92"/>
      <c r="I724" s="92"/>
      <c r="J724" s="92"/>
      <c r="K724" s="92"/>
      <c r="L724" s="228">
        <v>50000</v>
      </c>
      <c r="M724" s="228">
        <v>10000</v>
      </c>
      <c r="N724" s="165">
        <v>0</v>
      </c>
      <c r="O724" s="165">
        <v>0</v>
      </c>
      <c r="P724" s="250">
        <v>0</v>
      </c>
      <c r="Q724" s="250">
        <v>0</v>
      </c>
      <c r="R724" s="250">
        <v>0</v>
      </c>
      <c r="S724" s="250">
        <v>0</v>
      </c>
      <c r="T724" s="250">
        <v>0</v>
      </c>
    </row>
    <row r="725" spans="1:21" ht="24" customHeight="1">
      <c r="A725" s="92" t="s">
        <v>1254</v>
      </c>
      <c r="B725" s="92"/>
      <c r="C725" s="92"/>
      <c r="D725" s="92" t="s">
        <v>1255</v>
      </c>
      <c r="E725" s="92"/>
      <c r="F725" s="92"/>
      <c r="G725" s="92"/>
      <c r="H725" s="92"/>
      <c r="I725" s="92"/>
      <c r="J725" s="92"/>
      <c r="K725" s="92"/>
      <c r="L725" s="228">
        <v>162</v>
      </c>
      <c r="M725" s="228">
        <v>1133</v>
      </c>
      <c r="N725" s="165">
        <v>2024</v>
      </c>
      <c r="O725" s="165">
        <v>1000</v>
      </c>
      <c r="P725" s="250">
        <v>2752</v>
      </c>
      <c r="Q725" s="250">
        <v>0</v>
      </c>
      <c r="R725" s="250">
        <v>0</v>
      </c>
      <c r="S725" s="250">
        <v>0</v>
      </c>
      <c r="T725" s="250">
        <v>0</v>
      </c>
    </row>
    <row r="726" spans="1:21" ht="24" customHeight="1">
      <c r="A726" s="92" t="s">
        <v>1267</v>
      </c>
      <c r="B726" s="92"/>
      <c r="C726" s="92"/>
      <c r="D726" s="92" t="s">
        <v>1268</v>
      </c>
      <c r="E726" s="92"/>
      <c r="F726" s="92"/>
      <c r="G726" s="92"/>
      <c r="H726" s="92"/>
      <c r="I726" s="92"/>
      <c r="J726" s="92"/>
      <c r="K726" s="92"/>
      <c r="L726" s="228">
        <v>0</v>
      </c>
      <c r="M726" s="228">
        <v>0</v>
      </c>
      <c r="N726" s="165">
        <v>0</v>
      </c>
      <c r="O726" s="165">
        <v>0</v>
      </c>
      <c r="P726" s="250">
        <v>3522</v>
      </c>
      <c r="Q726" s="250">
        <v>3522</v>
      </c>
      <c r="R726" s="250">
        <v>3522</v>
      </c>
      <c r="S726" s="250">
        <v>3522</v>
      </c>
      <c r="T726" s="250">
        <v>3522</v>
      </c>
    </row>
    <row r="727" spans="1:21" ht="24" customHeight="1">
      <c r="A727" s="92" t="s">
        <v>1269</v>
      </c>
      <c r="B727" s="92"/>
      <c r="C727" s="92"/>
      <c r="D727" s="92" t="s">
        <v>1270</v>
      </c>
      <c r="E727" s="92"/>
      <c r="F727" s="92"/>
      <c r="G727" s="92"/>
      <c r="H727" s="92"/>
      <c r="I727" s="92"/>
      <c r="J727" s="92"/>
      <c r="K727" s="92"/>
      <c r="L727" s="228">
        <v>0</v>
      </c>
      <c r="M727" s="228">
        <v>0</v>
      </c>
      <c r="N727" s="165">
        <v>0</v>
      </c>
      <c r="O727" s="165">
        <v>0</v>
      </c>
      <c r="P727" s="250">
        <v>0</v>
      </c>
      <c r="Q727" s="250">
        <v>0</v>
      </c>
      <c r="R727" s="250">
        <v>0</v>
      </c>
      <c r="S727" s="250">
        <v>0</v>
      </c>
      <c r="T727" s="250">
        <v>0</v>
      </c>
    </row>
    <row r="728" spans="1:21" ht="24" customHeight="1">
      <c r="A728" s="388" t="s">
        <v>1363</v>
      </c>
      <c r="B728" s="388"/>
      <c r="C728" s="388"/>
      <c r="D728" s="388" t="s">
        <v>1360</v>
      </c>
      <c r="E728" s="388"/>
      <c r="F728" s="388"/>
      <c r="G728" s="388"/>
      <c r="H728" s="388"/>
      <c r="I728" s="388"/>
      <c r="J728" s="388"/>
      <c r="K728" s="388"/>
      <c r="L728" s="228">
        <v>0</v>
      </c>
      <c r="M728" s="228">
        <v>0</v>
      </c>
      <c r="N728" s="165">
        <v>0</v>
      </c>
      <c r="O728" s="165">
        <v>0</v>
      </c>
      <c r="P728" s="250">
        <v>1377</v>
      </c>
      <c r="Q728" s="250">
        <v>0</v>
      </c>
      <c r="R728" s="250">
        <v>0</v>
      </c>
      <c r="S728" s="250">
        <v>0</v>
      </c>
      <c r="T728" s="250">
        <v>0</v>
      </c>
    </row>
    <row r="729" spans="1:21" ht="24" customHeight="1">
      <c r="A729" s="92" t="s">
        <v>956</v>
      </c>
      <c r="B729" s="92"/>
      <c r="C729" s="92"/>
      <c r="D729" s="92" t="s">
        <v>957</v>
      </c>
      <c r="E729" s="92"/>
      <c r="F729" s="92"/>
      <c r="G729" s="92"/>
      <c r="H729" s="92"/>
      <c r="I729" s="92"/>
      <c r="J729" s="92"/>
      <c r="K729" s="92"/>
      <c r="L729" s="228">
        <v>8418</v>
      </c>
      <c r="M729" s="228">
        <v>6615</v>
      </c>
      <c r="N729" s="165">
        <v>9555</v>
      </c>
      <c r="O729" s="165">
        <v>9555</v>
      </c>
      <c r="P729" s="250">
        <v>5145</v>
      </c>
      <c r="Q729" s="250">
        <v>5145</v>
      </c>
      <c r="R729" s="250">
        <v>5145</v>
      </c>
      <c r="S729" s="250">
        <v>0</v>
      </c>
      <c r="T729" s="250">
        <v>0</v>
      </c>
    </row>
    <row r="730" spans="1:21" ht="24" customHeight="1">
      <c r="A730" s="92" t="s">
        <v>1294</v>
      </c>
      <c r="B730" s="92"/>
      <c r="C730" s="92"/>
      <c r="D730" s="92" t="s">
        <v>7</v>
      </c>
      <c r="E730" s="92"/>
      <c r="F730" s="92"/>
      <c r="G730" s="92"/>
      <c r="H730" s="92"/>
      <c r="I730" s="92"/>
      <c r="J730" s="92"/>
      <c r="K730" s="92"/>
      <c r="L730" s="228">
        <v>0</v>
      </c>
      <c r="M730" s="229">
        <v>3426</v>
      </c>
      <c r="N730" s="165">
        <v>0</v>
      </c>
      <c r="O730" s="165">
        <v>0</v>
      </c>
      <c r="P730" s="209">
        <v>0</v>
      </c>
      <c r="Q730" s="209">
        <v>0</v>
      </c>
      <c r="R730" s="209">
        <v>0</v>
      </c>
      <c r="S730" s="209">
        <v>0</v>
      </c>
      <c r="T730" s="209">
        <v>0</v>
      </c>
    </row>
    <row r="731" spans="1:21" ht="24" customHeight="1">
      <c r="A731" s="92" t="s">
        <v>1109</v>
      </c>
      <c r="B731" s="92"/>
      <c r="C731" s="92"/>
      <c r="D731" s="1" t="s">
        <v>913</v>
      </c>
      <c r="E731" s="92"/>
      <c r="F731" s="92"/>
      <c r="G731" s="92"/>
      <c r="H731" s="92"/>
      <c r="I731" s="92"/>
      <c r="J731" s="92"/>
      <c r="K731" s="92"/>
      <c r="L731" s="232">
        <v>2503</v>
      </c>
      <c r="M731" s="232">
        <v>0</v>
      </c>
      <c r="N731" s="168">
        <v>0</v>
      </c>
      <c r="O731" s="168">
        <v>0</v>
      </c>
      <c r="P731" s="233">
        <v>0</v>
      </c>
      <c r="Q731" s="233">
        <v>0</v>
      </c>
      <c r="R731" s="233">
        <v>0</v>
      </c>
      <c r="S731" s="233">
        <v>0</v>
      </c>
      <c r="T731" s="233">
        <v>0</v>
      </c>
    </row>
    <row r="732" spans="1:21" ht="15" customHeight="1">
      <c r="A732" s="92"/>
      <c r="B732" s="92"/>
      <c r="C732" s="92"/>
      <c r="D732" s="92"/>
      <c r="E732" s="92"/>
      <c r="F732" s="92"/>
      <c r="G732" s="92"/>
      <c r="H732" s="92"/>
      <c r="I732" s="92"/>
      <c r="J732" s="92"/>
      <c r="K732" s="92"/>
      <c r="L732" s="234"/>
      <c r="M732" s="234"/>
      <c r="N732" s="169"/>
      <c r="O732" s="169"/>
      <c r="P732" s="227"/>
      <c r="Q732" s="227"/>
      <c r="R732" s="227"/>
      <c r="S732" s="227"/>
      <c r="T732" s="227"/>
    </row>
    <row r="733" spans="1:21" s="92" customFormat="1" ht="24" customHeight="1">
      <c r="K733" s="101" t="s">
        <v>442</v>
      </c>
      <c r="L733" s="235">
        <f t="shared" ref="L733:T733" si="69">SUM(L710:L732)</f>
        <v>135200</v>
      </c>
      <c r="M733" s="235">
        <f t="shared" si="69"/>
        <v>867591</v>
      </c>
      <c r="N733" s="170">
        <f t="shared" si="69"/>
        <v>58435</v>
      </c>
      <c r="O733" s="170">
        <f t="shared" si="69"/>
        <v>38876</v>
      </c>
      <c r="P733" s="235">
        <f t="shared" si="69"/>
        <v>33858</v>
      </c>
      <c r="Q733" s="235">
        <f t="shared" si="69"/>
        <v>25760</v>
      </c>
      <c r="R733" s="235">
        <f t="shared" si="69"/>
        <v>24354</v>
      </c>
      <c r="S733" s="235">
        <f t="shared" si="69"/>
        <v>5454</v>
      </c>
      <c r="T733" s="235">
        <f t="shared" si="69"/>
        <v>5454</v>
      </c>
      <c r="U733" s="212"/>
    </row>
    <row r="734" spans="1:21" ht="15" customHeight="1">
      <c r="A734" s="92"/>
      <c r="B734" s="92"/>
      <c r="C734" s="92"/>
      <c r="D734" s="92"/>
      <c r="E734" s="92"/>
      <c r="F734" s="92"/>
      <c r="G734" s="92"/>
      <c r="H734" s="92"/>
      <c r="I734" s="92"/>
      <c r="J734" s="92"/>
      <c r="K734" s="92"/>
      <c r="L734" s="234"/>
      <c r="M734" s="234"/>
      <c r="N734" s="169"/>
      <c r="O734" s="169"/>
      <c r="P734" s="227"/>
      <c r="Q734" s="227"/>
      <c r="R734" s="227"/>
      <c r="S734" s="227"/>
      <c r="T734" s="227"/>
    </row>
    <row r="735" spans="1:21" ht="24" customHeight="1">
      <c r="A735" s="1" t="s">
        <v>950</v>
      </c>
      <c r="B735" s="92"/>
      <c r="C735" s="92"/>
      <c r="D735" s="92" t="s">
        <v>740</v>
      </c>
      <c r="E735" s="92"/>
      <c r="F735" s="92"/>
      <c r="G735" s="98"/>
      <c r="H735" s="98"/>
      <c r="I735" s="98"/>
      <c r="J735" s="98"/>
      <c r="K735" s="98"/>
      <c r="L735" s="228">
        <v>1505</v>
      </c>
      <c r="M735" s="228">
        <v>0</v>
      </c>
      <c r="N735" s="165">
        <v>0</v>
      </c>
      <c r="O735" s="165">
        <v>0</v>
      </c>
      <c r="P735" s="209">
        <v>0</v>
      </c>
      <c r="Q735" s="209">
        <v>0</v>
      </c>
      <c r="R735" s="209">
        <v>0</v>
      </c>
      <c r="S735" s="209">
        <v>0</v>
      </c>
      <c r="T735" s="209">
        <v>0</v>
      </c>
    </row>
    <row r="736" spans="1:21" ht="24" customHeight="1">
      <c r="A736" s="1" t="s">
        <v>1259</v>
      </c>
      <c r="B736" s="92"/>
      <c r="C736" s="92"/>
      <c r="D736" s="92" t="s">
        <v>85</v>
      </c>
      <c r="E736" s="92"/>
      <c r="F736" s="92"/>
      <c r="G736" s="98"/>
      <c r="H736" s="98"/>
      <c r="I736" s="98"/>
      <c r="J736" s="98"/>
      <c r="K736" s="98"/>
      <c r="L736" s="228">
        <v>0</v>
      </c>
      <c r="M736" s="228">
        <v>4795</v>
      </c>
      <c r="N736" s="165">
        <v>4850</v>
      </c>
      <c r="O736" s="165">
        <v>5035</v>
      </c>
      <c r="P736" s="209">
        <v>5287</v>
      </c>
      <c r="Q736" s="209">
        <v>5551</v>
      </c>
      <c r="R736" s="209">
        <v>5829</v>
      </c>
      <c r="S736" s="209">
        <v>6120</v>
      </c>
      <c r="T736" s="209">
        <v>6426</v>
      </c>
    </row>
    <row r="737" spans="1:21" ht="24" customHeight="1">
      <c r="A737" s="1" t="s">
        <v>1227</v>
      </c>
      <c r="B737" s="92"/>
      <c r="C737" s="92"/>
      <c r="D737" s="92" t="s">
        <v>1228</v>
      </c>
      <c r="E737" s="92"/>
      <c r="F737" s="92"/>
      <c r="G737" s="98"/>
      <c r="H737" s="98"/>
      <c r="I737" s="98"/>
      <c r="J737" s="98"/>
      <c r="K737" s="98"/>
      <c r="L737" s="228">
        <v>0</v>
      </c>
      <c r="M737" s="229">
        <v>267479</v>
      </c>
      <c r="N737" s="165">
        <v>0</v>
      </c>
      <c r="O737" s="165">
        <v>0</v>
      </c>
      <c r="P737" s="209">
        <v>0</v>
      </c>
      <c r="Q737" s="209">
        <v>0</v>
      </c>
      <c r="R737" s="209">
        <v>0</v>
      </c>
      <c r="S737" s="209">
        <v>0</v>
      </c>
      <c r="T737" s="209">
        <v>0</v>
      </c>
    </row>
    <row r="738" spans="1:21" ht="24" customHeight="1">
      <c r="A738" s="1" t="s">
        <v>1279</v>
      </c>
      <c r="B738" s="92"/>
      <c r="C738" s="92"/>
      <c r="D738" s="92" t="s">
        <v>1280</v>
      </c>
      <c r="E738" s="92"/>
      <c r="F738" s="92"/>
      <c r="G738" s="98"/>
      <c r="H738" s="98"/>
      <c r="I738" s="98"/>
      <c r="J738" s="98"/>
      <c r="K738" s="98"/>
      <c r="L738" s="228">
        <v>0</v>
      </c>
      <c r="M738" s="228">
        <v>0</v>
      </c>
      <c r="N738" s="165">
        <v>0</v>
      </c>
      <c r="O738" s="165">
        <v>0</v>
      </c>
      <c r="P738" s="250">
        <v>95000</v>
      </c>
      <c r="Q738" s="250">
        <v>0</v>
      </c>
      <c r="R738" s="250">
        <v>0</v>
      </c>
      <c r="S738" s="209">
        <v>0</v>
      </c>
      <c r="T738" s="209">
        <v>0</v>
      </c>
    </row>
    <row r="739" spans="1:21" ht="24" customHeight="1">
      <c r="A739" s="1" t="s">
        <v>1263</v>
      </c>
      <c r="B739" s="92"/>
      <c r="C739" s="92"/>
      <c r="D739" s="92" t="s">
        <v>360</v>
      </c>
      <c r="E739" s="92"/>
      <c r="F739" s="92"/>
      <c r="G739" s="98"/>
      <c r="H739" s="98"/>
      <c r="I739" s="98"/>
      <c r="J739" s="98"/>
      <c r="K739" s="98"/>
      <c r="L739" s="228">
        <v>0</v>
      </c>
      <c r="M739" s="228">
        <v>0</v>
      </c>
      <c r="N739" s="165">
        <v>0</v>
      </c>
      <c r="O739" s="165">
        <v>0</v>
      </c>
      <c r="P739" s="250">
        <v>0</v>
      </c>
      <c r="Q739" s="250">
        <v>0</v>
      </c>
      <c r="R739" s="250">
        <v>0</v>
      </c>
      <c r="S739" s="209">
        <v>0</v>
      </c>
      <c r="T739" s="209">
        <v>0</v>
      </c>
    </row>
    <row r="740" spans="1:21" ht="24" customHeight="1">
      <c r="A740" s="1" t="s">
        <v>1131</v>
      </c>
      <c r="B740" s="98"/>
      <c r="C740" s="98"/>
      <c r="D740" s="1" t="s">
        <v>1132</v>
      </c>
      <c r="E740" s="98"/>
      <c r="F740" s="98"/>
      <c r="G740" s="98"/>
      <c r="H740" s="98"/>
      <c r="I740" s="98"/>
      <c r="J740" s="98"/>
      <c r="K740" s="98"/>
      <c r="L740" s="228">
        <v>0</v>
      </c>
      <c r="M740" s="228">
        <v>0</v>
      </c>
      <c r="N740" s="165">
        <v>0</v>
      </c>
      <c r="O740" s="165">
        <v>0</v>
      </c>
      <c r="P740" s="250">
        <v>85000</v>
      </c>
      <c r="Q740" s="250">
        <v>0</v>
      </c>
      <c r="R740" s="250">
        <v>0</v>
      </c>
      <c r="S740" s="209">
        <v>0</v>
      </c>
      <c r="T740" s="209">
        <v>0</v>
      </c>
    </row>
    <row r="741" spans="1:21" ht="24" customHeight="1">
      <c r="A741" s="1" t="s">
        <v>1264</v>
      </c>
      <c r="B741" s="98"/>
      <c r="C741" s="98"/>
      <c r="D741" s="1" t="s">
        <v>1265</v>
      </c>
      <c r="E741" s="98"/>
      <c r="F741" s="98"/>
      <c r="G741" s="98"/>
      <c r="H741" s="98"/>
      <c r="I741" s="98"/>
      <c r="J741" s="98"/>
      <c r="K741" s="98"/>
      <c r="L741" s="228">
        <v>0</v>
      </c>
      <c r="M741" s="228">
        <v>0</v>
      </c>
      <c r="N741" s="165">
        <v>0</v>
      </c>
      <c r="O741" s="165">
        <v>0</v>
      </c>
      <c r="P741" s="250">
        <v>0</v>
      </c>
      <c r="Q741" s="250">
        <v>74000</v>
      </c>
      <c r="R741" s="250">
        <v>0</v>
      </c>
      <c r="S741" s="209">
        <v>0</v>
      </c>
      <c r="T741" s="209">
        <v>0</v>
      </c>
    </row>
    <row r="742" spans="1:21" ht="24" customHeight="1">
      <c r="A742" s="1" t="s">
        <v>996</v>
      </c>
      <c r="B742" s="98"/>
      <c r="C742" s="98"/>
      <c r="D742" s="1" t="s">
        <v>997</v>
      </c>
      <c r="E742" s="98"/>
      <c r="F742" s="98"/>
      <c r="G742" s="98"/>
      <c r="H742" s="98"/>
      <c r="I742" s="98"/>
      <c r="J742" s="98"/>
      <c r="K742" s="98"/>
      <c r="L742" s="228">
        <v>384922</v>
      </c>
      <c r="M742" s="228">
        <v>6483</v>
      </c>
      <c r="N742" s="165">
        <v>0</v>
      </c>
      <c r="O742" s="165">
        <v>0</v>
      </c>
      <c r="P742" s="250">
        <v>0</v>
      </c>
      <c r="Q742" s="250">
        <v>0</v>
      </c>
      <c r="R742" s="250">
        <v>0</v>
      </c>
      <c r="S742" s="209">
        <v>0</v>
      </c>
      <c r="T742" s="209">
        <v>0</v>
      </c>
    </row>
    <row r="743" spans="1:21" ht="24" customHeight="1">
      <c r="A743" s="1" t="s">
        <v>361</v>
      </c>
      <c r="B743" s="98"/>
      <c r="C743" s="98"/>
      <c r="D743" s="1" t="s">
        <v>362</v>
      </c>
      <c r="E743" s="98"/>
      <c r="F743" s="98"/>
      <c r="G743" s="98"/>
      <c r="H743" s="98"/>
      <c r="I743" s="98"/>
      <c r="J743" s="98"/>
      <c r="K743" s="98"/>
      <c r="L743" s="228">
        <v>276616</v>
      </c>
      <c r="M743" s="228">
        <v>41228</v>
      </c>
      <c r="N743" s="165">
        <v>0</v>
      </c>
      <c r="O743" s="165">
        <v>0</v>
      </c>
      <c r="P743" s="250">
        <v>0</v>
      </c>
      <c r="Q743" s="250">
        <v>0</v>
      </c>
      <c r="R743" s="250">
        <v>0</v>
      </c>
      <c r="S743" s="209">
        <v>0</v>
      </c>
      <c r="T743" s="209">
        <v>0</v>
      </c>
    </row>
    <row r="744" spans="1:21" ht="24" customHeight="1">
      <c r="A744" s="1" t="s">
        <v>559</v>
      </c>
      <c r="B744" s="98"/>
      <c r="C744" s="98"/>
      <c r="D744" s="99" t="s">
        <v>1266</v>
      </c>
      <c r="E744" s="98"/>
      <c r="F744" s="98"/>
      <c r="G744" s="98"/>
      <c r="H744" s="98"/>
      <c r="I744" s="98"/>
      <c r="J744" s="98"/>
      <c r="K744" s="98"/>
      <c r="L744" s="228">
        <v>677</v>
      </c>
      <c r="M744" s="228">
        <v>0</v>
      </c>
      <c r="N744" s="165">
        <v>25000</v>
      </c>
      <c r="O744" s="165">
        <v>0</v>
      </c>
      <c r="P744" s="250">
        <v>0</v>
      </c>
      <c r="Q744" s="250">
        <v>0</v>
      </c>
      <c r="R744" s="250">
        <v>0</v>
      </c>
      <c r="S744" s="209">
        <v>0</v>
      </c>
      <c r="T744" s="209">
        <v>0</v>
      </c>
    </row>
    <row r="745" spans="1:21" ht="24" customHeight="1">
      <c r="A745" s="1" t="s">
        <v>1260</v>
      </c>
      <c r="B745" s="98"/>
      <c r="C745" s="98"/>
      <c r="D745" s="99" t="s">
        <v>358</v>
      </c>
      <c r="E745" s="98"/>
      <c r="F745" s="98"/>
      <c r="G745" s="98"/>
      <c r="H745" s="98"/>
      <c r="I745" s="98"/>
      <c r="J745" s="98"/>
      <c r="K745" s="98"/>
      <c r="L745" s="228">
        <v>0</v>
      </c>
      <c r="M745" s="228">
        <v>0</v>
      </c>
      <c r="N745" s="165">
        <v>50000</v>
      </c>
      <c r="O745" s="165">
        <v>0</v>
      </c>
      <c r="P745" s="250">
        <v>50000</v>
      </c>
      <c r="Q745" s="250">
        <v>0</v>
      </c>
      <c r="R745" s="250">
        <v>0</v>
      </c>
      <c r="S745" s="209">
        <v>0</v>
      </c>
      <c r="T745" s="209">
        <v>0</v>
      </c>
    </row>
    <row r="746" spans="1:21" ht="24" customHeight="1">
      <c r="A746" s="1" t="s">
        <v>1261</v>
      </c>
      <c r="B746" s="98"/>
      <c r="C746" s="98"/>
      <c r="D746" s="337" t="s">
        <v>1262</v>
      </c>
      <c r="E746" s="351"/>
      <c r="F746" s="351"/>
      <c r="G746" s="351"/>
      <c r="H746" s="351"/>
      <c r="I746" s="351"/>
      <c r="J746" s="351"/>
      <c r="K746" s="351"/>
      <c r="L746" s="228">
        <v>0</v>
      </c>
      <c r="M746" s="228">
        <v>0</v>
      </c>
      <c r="N746" s="165">
        <v>25000</v>
      </c>
      <c r="O746" s="165">
        <v>0</v>
      </c>
      <c r="P746" s="250">
        <v>0</v>
      </c>
      <c r="Q746" s="250">
        <v>0</v>
      </c>
      <c r="R746" s="250">
        <v>0</v>
      </c>
      <c r="S746" s="209">
        <v>0</v>
      </c>
      <c r="T746" s="209">
        <v>0</v>
      </c>
    </row>
    <row r="747" spans="1:21" ht="24" customHeight="1">
      <c r="A747" s="1" t="s">
        <v>1039</v>
      </c>
      <c r="B747" s="98"/>
      <c r="C747" s="98"/>
      <c r="D747" s="99" t="s">
        <v>1038</v>
      </c>
      <c r="E747" s="98"/>
      <c r="F747" s="98"/>
      <c r="G747" s="98"/>
      <c r="H747" s="98"/>
      <c r="I747" s="98"/>
      <c r="J747" s="98"/>
      <c r="K747" s="98"/>
      <c r="L747" s="228">
        <v>0</v>
      </c>
      <c r="M747" s="228">
        <v>0</v>
      </c>
      <c r="N747" s="165">
        <v>0</v>
      </c>
      <c r="O747" s="165">
        <v>0</v>
      </c>
      <c r="P747" s="250">
        <v>5000</v>
      </c>
      <c r="Q747" s="250">
        <v>0</v>
      </c>
      <c r="R747" s="250">
        <v>0</v>
      </c>
      <c r="S747" s="209">
        <v>0</v>
      </c>
      <c r="T747" s="209">
        <v>0</v>
      </c>
    </row>
    <row r="748" spans="1:21" ht="24" customHeight="1">
      <c r="A748" s="1" t="s">
        <v>1137</v>
      </c>
      <c r="B748" s="98"/>
      <c r="C748" s="98"/>
      <c r="D748" s="99" t="s">
        <v>1138</v>
      </c>
      <c r="E748" s="98"/>
      <c r="F748" s="98"/>
      <c r="G748" s="98"/>
      <c r="H748" s="98"/>
      <c r="I748" s="98"/>
      <c r="J748" s="98"/>
      <c r="K748" s="98"/>
      <c r="L748" s="232">
        <v>0</v>
      </c>
      <c r="M748" s="232">
        <v>57570</v>
      </c>
      <c r="N748" s="168">
        <v>0</v>
      </c>
      <c r="O748" s="168">
        <v>0</v>
      </c>
      <c r="P748" s="233">
        <v>0</v>
      </c>
      <c r="Q748" s="233">
        <v>0</v>
      </c>
      <c r="R748" s="233">
        <v>0</v>
      </c>
      <c r="S748" s="233">
        <v>0</v>
      </c>
      <c r="T748" s="233">
        <v>0</v>
      </c>
    </row>
    <row r="749" spans="1:21" ht="15" customHeight="1">
      <c r="A749" s="1"/>
      <c r="B749" s="92"/>
      <c r="C749" s="92"/>
      <c r="D749" s="92"/>
      <c r="E749" s="92"/>
      <c r="F749" s="92"/>
      <c r="G749" s="92"/>
      <c r="H749" s="92"/>
      <c r="I749" s="92"/>
      <c r="J749" s="92"/>
      <c r="K749" s="92"/>
      <c r="L749" s="234"/>
      <c r="M749" s="234"/>
      <c r="N749" s="169"/>
      <c r="O749" s="169"/>
      <c r="P749" s="227"/>
      <c r="Q749" s="227"/>
      <c r="R749" s="227"/>
      <c r="S749" s="227"/>
      <c r="T749" s="227"/>
    </row>
    <row r="750" spans="1:21" s="92" customFormat="1" ht="24" customHeight="1">
      <c r="K750" s="101" t="s">
        <v>445</v>
      </c>
      <c r="L750" s="235">
        <f t="shared" ref="L750:T750" si="70">SUM(L735:L749)</f>
        <v>663720</v>
      </c>
      <c r="M750" s="235">
        <f t="shared" si="70"/>
        <v>377555</v>
      </c>
      <c r="N750" s="170">
        <f t="shared" si="70"/>
        <v>104850</v>
      </c>
      <c r="O750" s="170">
        <f t="shared" si="70"/>
        <v>5035</v>
      </c>
      <c r="P750" s="235">
        <f t="shared" si="70"/>
        <v>240287</v>
      </c>
      <c r="Q750" s="235">
        <f t="shared" si="70"/>
        <v>79551</v>
      </c>
      <c r="R750" s="235">
        <f t="shared" si="70"/>
        <v>5829</v>
      </c>
      <c r="S750" s="235">
        <f t="shared" si="70"/>
        <v>6120</v>
      </c>
      <c r="T750" s="235">
        <f t="shared" si="70"/>
        <v>6426</v>
      </c>
      <c r="U750" s="212"/>
    </row>
    <row r="751" spans="1:21" s="92" customFormat="1" ht="15" customHeight="1">
      <c r="L751" s="254"/>
      <c r="M751" s="254"/>
      <c r="N751" s="180"/>
      <c r="O751" s="180"/>
      <c r="P751" s="254"/>
      <c r="Q751" s="254"/>
      <c r="R751" s="254"/>
      <c r="S751" s="254"/>
      <c r="T751" s="254"/>
      <c r="U751" s="212"/>
    </row>
    <row r="752" spans="1:21" s="92" customFormat="1" ht="24" customHeight="1">
      <c r="K752" s="101" t="s">
        <v>446</v>
      </c>
      <c r="L752" s="254">
        <f t="shared" ref="L752:T752" si="71">L733-L750</f>
        <v>-528520</v>
      </c>
      <c r="M752" s="254">
        <f t="shared" si="71"/>
        <v>490036</v>
      </c>
      <c r="N752" s="180">
        <f t="shared" si="71"/>
        <v>-46415</v>
      </c>
      <c r="O752" s="180">
        <f t="shared" si="71"/>
        <v>33841</v>
      </c>
      <c r="P752" s="254">
        <f t="shared" si="71"/>
        <v>-206429</v>
      </c>
      <c r="Q752" s="254">
        <f t="shared" si="71"/>
        <v>-53791</v>
      </c>
      <c r="R752" s="254">
        <f t="shared" si="71"/>
        <v>18525</v>
      </c>
      <c r="S752" s="254">
        <f t="shared" si="71"/>
        <v>-666</v>
      </c>
      <c r="T752" s="254">
        <f t="shared" si="71"/>
        <v>-972</v>
      </c>
      <c r="U752" s="212"/>
    </row>
    <row r="753" spans="1:21" s="92" customFormat="1" ht="15" customHeight="1">
      <c r="L753" s="254"/>
      <c r="M753" s="254"/>
      <c r="N753" s="180"/>
      <c r="O753" s="180"/>
      <c r="P753" s="254"/>
      <c r="Q753" s="254"/>
      <c r="R753" s="254"/>
      <c r="S753" s="254"/>
      <c r="T753" s="254"/>
      <c r="U753" s="212"/>
    </row>
    <row r="754" spans="1:21" s="92" customFormat="1" ht="24" customHeight="1">
      <c r="K754" s="105" t="s">
        <v>448</v>
      </c>
      <c r="L754" s="254">
        <v>-278204</v>
      </c>
      <c r="M754" s="294">
        <v>211832</v>
      </c>
      <c r="N754" s="180">
        <v>62362</v>
      </c>
      <c r="O754" s="180">
        <f>M754+O752</f>
        <v>245673</v>
      </c>
      <c r="P754" s="254">
        <f>O754+P752</f>
        <v>39244</v>
      </c>
      <c r="Q754" s="254">
        <f>P754+Q752</f>
        <v>-14547</v>
      </c>
      <c r="R754" s="254">
        <f>Q754+R752</f>
        <v>3978</v>
      </c>
      <c r="S754" s="254">
        <f>R754+S752</f>
        <v>3312</v>
      </c>
      <c r="T754" s="254">
        <f>S754+T752</f>
        <v>2340</v>
      </c>
      <c r="U754" s="212"/>
    </row>
    <row r="755" spans="1:21" ht="15" customHeight="1">
      <c r="A755" s="92"/>
      <c r="B755" s="92"/>
      <c r="C755" s="92"/>
      <c r="D755" s="92"/>
      <c r="E755" s="92"/>
      <c r="F755" s="92"/>
      <c r="G755" s="92"/>
      <c r="H755" s="92"/>
      <c r="I755" s="92"/>
      <c r="J755" s="92"/>
      <c r="K755" s="92"/>
      <c r="L755" s="282"/>
      <c r="M755" s="282"/>
      <c r="N755" s="197"/>
      <c r="O755" s="197"/>
      <c r="P755" s="283"/>
      <c r="Q755" s="283"/>
      <c r="R755" s="283"/>
      <c r="S755" s="283"/>
      <c r="T755" s="283"/>
    </row>
    <row r="756" spans="1:21" ht="24" customHeight="1">
      <c r="A756" s="107" t="s">
        <v>460</v>
      </c>
      <c r="B756" s="92"/>
      <c r="C756" s="92"/>
      <c r="D756" s="92"/>
      <c r="E756" s="92"/>
      <c r="F756" s="92"/>
      <c r="G756" s="92"/>
      <c r="H756" s="92"/>
      <c r="I756" s="92"/>
      <c r="J756" s="92"/>
      <c r="K756" s="92"/>
      <c r="L756" s="267"/>
      <c r="M756" s="267"/>
      <c r="N756" s="186"/>
      <c r="O756" s="186"/>
      <c r="P756" s="268"/>
      <c r="Q756" s="268"/>
      <c r="R756" s="268"/>
      <c r="S756" s="268"/>
      <c r="T756" s="268"/>
    </row>
    <row r="757" spans="1:21" ht="15" customHeight="1">
      <c r="A757" s="92"/>
      <c r="B757" s="92"/>
      <c r="C757" s="92"/>
      <c r="D757" s="92"/>
      <c r="E757" s="92"/>
      <c r="F757" s="92"/>
      <c r="G757" s="92"/>
      <c r="H757" s="92"/>
      <c r="I757" s="92"/>
      <c r="J757" s="92"/>
      <c r="K757" s="92"/>
      <c r="L757" s="267"/>
      <c r="M757" s="267"/>
      <c r="N757" s="186"/>
      <c r="O757" s="186"/>
      <c r="P757" s="268"/>
      <c r="Q757" s="268"/>
      <c r="R757" s="268"/>
      <c r="S757" s="268"/>
      <c r="T757" s="268"/>
    </row>
    <row r="758" spans="1:21" ht="24" customHeight="1">
      <c r="A758" s="1" t="s">
        <v>1219</v>
      </c>
      <c r="B758" s="98"/>
      <c r="C758" s="98"/>
      <c r="D758" s="115" t="s">
        <v>1017</v>
      </c>
      <c r="E758" s="98"/>
      <c r="F758" s="98"/>
      <c r="G758" s="98"/>
      <c r="H758" s="98"/>
      <c r="I758" s="98"/>
      <c r="J758" s="98"/>
      <c r="K758" s="98"/>
      <c r="L758" s="228">
        <v>0</v>
      </c>
      <c r="M758" s="228">
        <v>81815</v>
      </c>
      <c r="N758" s="165">
        <v>0</v>
      </c>
      <c r="O758" s="165">
        <v>0</v>
      </c>
      <c r="P758" s="209">
        <v>0</v>
      </c>
      <c r="Q758" s="209">
        <v>0</v>
      </c>
      <c r="R758" s="209">
        <v>0</v>
      </c>
      <c r="S758" s="209">
        <v>0</v>
      </c>
      <c r="T758" s="209">
        <v>0</v>
      </c>
    </row>
    <row r="759" spans="1:21" ht="24" customHeight="1">
      <c r="A759" s="1" t="s">
        <v>767</v>
      </c>
      <c r="B759" s="92"/>
      <c r="C759" s="92"/>
      <c r="D759" s="4" t="s">
        <v>768</v>
      </c>
      <c r="E759" s="92"/>
      <c r="F759" s="92"/>
      <c r="G759" s="92"/>
      <c r="H759" s="92"/>
      <c r="I759" s="92"/>
      <c r="J759" s="92"/>
      <c r="K759" s="92"/>
      <c r="L759" s="228">
        <v>87666</v>
      </c>
      <c r="M759" s="228">
        <v>88828</v>
      </c>
      <c r="N759" s="165">
        <v>90000</v>
      </c>
      <c r="O759" s="165">
        <v>90000</v>
      </c>
      <c r="P759" s="209">
        <v>90000</v>
      </c>
      <c r="Q759" s="209">
        <v>90000</v>
      </c>
      <c r="R759" s="209">
        <v>90000</v>
      </c>
      <c r="S759" s="209">
        <v>90000</v>
      </c>
      <c r="T759" s="209">
        <v>90000</v>
      </c>
    </row>
    <row r="760" spans="1:21" ht="24" customHeight="1">
      <c r="A760" s="1" t="s">
        <v>769</v>
      </c>
      <c r="B760" s="92"/>
      <c r="C760" s="92"/>
      <c r="D760" s="4" t="s">
        <v>770</v>
      </c>
      <c r="E760" s="92"/>
      <c r="F760" s="92"/>
      <c r="G760" s="92"/>
      <c r="H760" s="92"/>
      <c r="I760" s="92"/>
      <c r="J760" s="92"/>
      <c r="K760" s="92"/>
      <c r="L760" s="228">
        <v>141046</v>
      </c>
      <c r="M760" s="228">
        <v>143949</v>
      </c>
      <c r="N760" s="165">
        <v>145000</v>
      </c>
      <c r="O760" s="165">
        <v>135000</v>
      </c>
      <c r="P760" s="250">
        <v>145000</v>
      </c>
      <c r="Q760" s="250">
        <v>145000</v>
      </c>
      <c r="R760" s="250">
        <v>145000</v>
      </c>
      <c r="S760" s="250">
        <v>145000</v>
      </c>
      <c r="T760" s="250">
        <v>145000</v>
      </c>
    </row>
    <row r="761" spans="1:21" ht="24" customHeight="1">
      <c r="A761" s="1" t="s">
        <v>771</v>
      </c>
      <c r="B761" s="92"/>
      <c r="C761" s="92"/>
      <c r="D761" s="4" t="s">
        <v>899</v>
      </c>
      <c r="E761" s="92"/>
      <c r="F761" s="92"/>
      <c r="G761" s="92"/>
      <c r="H761" s="92"/>
      <c r="I761" s="92"/>
      <c r="J761" s="92"/>
      <c r="K761" s="92"/>
      <c r="L761" s="228">
        <v>187611</v>
      </c>
      <c r="M761" s="228">
        <v>318981</v>
      </c>
      <c r="N761" s="165">
        <v>365000</v>
      </c>
      <c r="O761" s="165">
        <v>370000</v>
      </c>
      <c r="P761" s="250">
        <v>370000</v>
      </c>
      <c r="Q761" s="250">
        <v>370000</v>
      </c>
      <c r="R761" s="250">
        <v>370000</v>
      </c>
      <c r="S761" s="250">
        <v>370000</v>
      </c>
      <c r="T761" s="250">
        <v>370000</v>
      </c>
    </row>
    <row r="762" spans="1:21" ht="24" customHeight="1">
      <c r="A762" s="1" t="s">
        <v>364</v>
      </c>
      <c r="B762" s="92"/>
      <c r="C762" s="92"/>
      <c r="D762" s="1" t="s">
        <v>365</v>
      </c>
      <c r="E762" s="92"/>
      <c r="F762" s="92"/>
      <c r="G762" s="92"/>
      <c r="H762" s="92"/>
      <c r="I762" s="92"/>
      <c r="J762" s="92"/>
      <c r="K762" s="92"/>
      <c r="L762" s="228">
        <v>37143</v>
      </c>
      <c r="M762" s="228">
        <v>27397</v>
      </c>
      <c r="N762" s="165">
        <v>32000</v>
      </c>
      <c r="O762" s="165">
        <v>45000</v>
      </c>
      <c r="P762" s="250">
        <v>45000</v>
      </c>
      <c r="Q762" s="250">
        <v>45000</v>
      </c>
      <c r="R762" s="250">
        <v>45000</v>
      </c>
      <c r="S762" s="250">
        <v>45000</v>
      </c>
      <c r="T762" s="250">
        <v>45000</v>
      </c>
    </row>
    <row r="763" spans="1:21" ht="24" customHeight="1">
      <c r="A763" s="1" t="s">
        <v>367</v>
      </c>
      <c r="B763" s="98"/>
      <c r="C763" s="98"/>
      <c r="D763" s="415" t="s">
        <v>6</v>
      </c>
      <c r="E763" s="415"/>
      <c r="F763" s="415"/>
      <c r="G763" s="415"/>
      <c r="H763" s="415"/>
      <c r="I763" s="415"/>
      <c r="J763" s="415"/>
      <c r="K763" s="415"/>
      <c r="L763" s="228">
        <v>800</v>
      </c>
      <c r="M763" s="228">
        <v>1534</v>
      </c>
      <c r="N763" s="165">
        <v>1500</v>
      </c>
      <c r="O763" s="165">
        <v>1300</v>
      </c>
      <c r="P763" s="209">
        <v>1300</v>
      </c>
      <c r="Q763" s="209">
        <v>1300</v>
      </c>
      <c r="R763" s="209">
        <v>1300</v>
      </c>
      <c r="S763" s="209">
        <v>1300</v>
      </c>
      <c r="T763" s="209">
        <v>1300</v>
      </c>
    </row>
    <row r="764" spans="1:21" ht="24" customHeight="1">
      <c r="A764" s="1" t="s">
        <v>570</v>
      </c>
      <c r="B764" s="98"/>
      <c r="C764" s="98"/>
      <c r="D764" s="98" t="s">
        <v>61</v>
      </c>
      <c r="E764" s="98"/>
      <c r="F764" s="98"/>
      <c r="G764" s="98"/>
      <c r="H764" s="98"/>
      <c r="I764" s="98"/>
      <c r="J764" s="98"/>
      <c r="K764" s="98"/>
      <c r="L764" s="228">
        <v>174</v>
      </c>
      <c r="M764" s="229">
        <v>23137</v>
      </c>
      <c r="N764" s="165">
        <v>0</v>
      </c>
      <c r="O764" s="165">
        <v>14000</v>
      </c>
      <c r="P764" s="209">
        <v>0</v>
      </c>
      <c r="Q764" s="209">
        <v>0</v>
      </c>
      <c r="R764" s="209">
        <v>0</v>
      </c>
      <c r="S764" s="209">
        <v>0</v>
      </c>
      <c r="T764" s="209">
        <v>0</v>
      </c>
    </row>
    <row r="765" spans="1:21" ht="24" customHeight="1">
      <c r="A765" s="1" t="s">
        <v>368</v>
      </c>
      <c r="B765" s="92"/>
      <c r="C765" s="92"/>
      <c r="D765" s="1" t="s">
        <v>213</v>
      </c>
      <c r="E765" s="92"/>
      <c r="F765" s="92"/>
      <c r="G765" s="92"/>
      <c r="H765" s="92"/>
      <c r="I765" s="92"/>
      <c r="J765" s="92"/>
      <c r="K765" s="92"/>
      <c r="L765" s="228">
        <v>54701</v>
      </c>
      <c r="M765" s="228">
        <v>53208</v>
      </c>
      <c r="N765" s="166">
        <v>54500</v>
      </c>
      <c r="O765" s="166">
        <v>59900</v>
      </c>
      <c r="P765" s="231">
        <v>64216</v>
      </c>
      <c r="Q765" s="231">
        <v>66209</v>
      </c>
      <c r="R765" s="231">
        <v>68281</v>
      </c>
      <c r="S765" s="231">
        <v>70436</v>
      </c>
      <c r="T765" s="231">
        <v>72678</v>
      </c>
    </row>
    <row r="766" spans="1:21" ht="24" customHeight="1">
      <c r="A766" s="1" t="s">
        <v>560</v>
      </c>
      <c r="B766" s="92"/>
      <c r="C766" s="92"/>
      <c r="D766" s="1" t="s">
        <v>751</v>
      </c>
      <c r="E766" s="92"/>
      <c r="F766" s="92"/>
      <c r="G766" s="92"/>
      <c r="H766" s="92"/>
      <c r="I766" s="92"/>
      <c r="J766" s="92"/>
      <c r="K766" s="92"/>
      <c r="L766" s="228">
        <v>20200</v>
      </c>
      <c r="M766" s="228">
        <v>15714</v>
      </c>
      <c r="N766" s="166">
        <v>15000</v>
      </c>
      <c r="O766" s="166">
        <v>20000</v>
      </c>
      <c r="P766" s="236">
        <v>17500</v>
      </c>
      <c r="Q766" s="236">
        <v>17500</v>
      </c>
      <c r="R766" s="236">
        <v>17500</v>
      </c>
      <c r="S766" s="236">
        <v>17500</v>
      </c>
      <c r="T766" s="236">
        <v>17500</v>
      </c>
    </row>
    <row r="767" spans="1:21" ht="24" customHeight="1">
      <c r="A767" s="1" t="s">
        <v>786</v>
      </c>
      <c r="B767" s="92"/>
      <c r="C767" s="92"/>
      <c r="D767" s="1" t="s">
        <v>366</v>
      </c>
      <c r="E767" s="92"/>
      <c r="F767" s="92"/>
      <c r="G767" s="92"/>
      <c r="H767" s="92"/>
      <c r="I767" s="92"/>
      <c r="J767" s="92"/>
      <c r="K767" s="92"/>
      <c r="L767" s="228">
        <v>128156</v>
      </c>
      <c r="M767" s="228">
        <v>118141</v>
      </c>
      <c r="N767" s="165">
        <v>108000</v>
      </c>
      <c r="O767" s="165">
        <v>124278</v>
      </c>
      <c r="P767" s="250">
        <v>120000</v>
      </c>
      <c r="Q767" s="250">
        <v>120000</v>
      </c>
      <c r="R767" s="250">
        <v>120000</v>
      </c>
      <c r="S767" s="250">
        <v>120000</v>
      </c>
      <c r="T767" s="250">
        <v>120000</v>
      </c>
    </row>
    <row r="768" spans="1:21" ht="24" customHeight="1">
      <c r="A768" s="1" t="s">
        <v>369</v>
      </c>
      <c r="B768" s="92"/>
      <c r="C768" s="92"/>
      <c r="D768" s="1" t="s">
        <v>900</v>
      </c>
      <c r="E768" s="92"/>
      <c r="F768" s="92"/>
      <c r="G768" s="92"/>
      <c r="H768" s="92"/>
      <c r="I768" s="92"/>
      <c r="J768" s="92"/>
      <c r="K768" s="92"/>
      <c r="L768" s="230">
        <v>19753</v>
      </c>
      <c r="M768" s="230">
        <v>14577</v>
      </c>
      <c r="N768" s="166">
        <v>20000</v>
      </c>
      <c r="O768" s="166">
        <v>18000</v>
      </c>
      <c r="P768" s="231">
        <v>20000</v>
      </c>
      <c r="Q768" s="231">
        <v>20000</v>
      </c>
      <c r="R768" s="231">
        <v>20000</v>
      </c>
      <c r="S768" s="231">
        <v>20000</v>
      </c>
      <c r="T768" s="231">
        <v>20000</v>
      </c>
    </row>
    <row r="769" spans="1:21" ht="24" customHeight="1">
      <c r="A769" s="1" t="s">
        <v>370</v>
      </c>
      <c r="B769" s="92"/>
      <c r="C769" s="92"/>
      <c r="D769" s="1" t="s">
        <v>7</v>
      </c>
      <c r="E769" s="92"/>
      <c r="F769" s="92"/>
      <c r="G769" s="92"/>
      <c r="H769" s="92"/>
      <c r="I769" s="92"/>
      <c r="J769" s="92"/>
      <c r="K769" s="92"/>
      <c r="L769" s="228">
        <v>11974</v>
      </c>
      <c r="M769" s="228">
        <v>7080</v>
      </c>
      <c r="N769" s="165">
        <v>3000</v>
      </c>
      <c r="O769" s="165">
        <v>5000</v>
      </c>
      <c r="P769" s="209">
        <v>5000</v>
      </c>
      <c r="Q769" s="209">
        <v>5000</v>
      </c>
      <c r="R769" s="209">
        <v>5000</v>
      </c>
      <c r="S769" s="209">
        <v>5000</v>
      </c>
      <c r="T769" s="209">
        <v>5000</v>
      </c>
    </row>
    <row r="770" spans="1:21" ht="24" customHeight="1">
      <c r="A770" s="1" t="s">
        <v>371</v>
      </c>
      <c r="B770" s="98"/>
      <c r="C770" s="98"/>
      <c r="D770" s="1" t="s">
        <v>243</v>
      </c>
      <c r="E770" s="98"/>
      <c r="F770" s="98"/>
      <c r="G770" s="98"/>
      <c r="H770" s="98"/>
      <c r="I770" s="98"/>
      <c r="J770" s="98"/>
      <c r="K770" s="98"/>
      <c r="L770" s="232">
        <v>1308583</v>
      </c>
      <c r="M770" s="232">
        <v>1274699</v>
      </c>
      <c r="N770" s="168">
        <v>1410988</v>
      </c>
      <c r="O770" s="168">
        <v>1410988</v>
      </c>
      <c r="P770" s="278">
        <v>1309284</v>
      </c>
      <c r="Q770" s="278">
        <v>1715430</v>
      </c>
      <c r="R770" s="278">
        <v>1795476</v>
      </c>
      <c r="S770" s="278">
        <v>1851460</v>
      </c>
      <c r="T770" s="278">
        <v>1918499</v>
      </c>
    </row>
    <row r="771" spans="1:21" ht="15" customHeight="1">
      <c r="A771" s="92"/>
      <c r="B771" s="92"/>
      <c r="C771" s="92"/>
      <c r="D771" s="92"/>
      <c r="E771" s="92"/>
      <c r="F771" s="92"/>
      <c r="G771" s="92"/>
      <c r="H771" s="92"/>
      <c r="I771" s="92"/>
      <c r="J771" s="92"/>
      <c r="K771" s="92"/>
      <c r="L771" s="269"/>
      <c r="M771" s="269"/>
      <c r="N771" s="386"/>
      <c r="O771" s="386"/>
      <c r="P771" s="269"/>
      <c r="Q771" s="227"/>
      <c r="R771" s="227"/>
      <c r="S771" s="227"/>
      <c r="T771" s="227"/>
    </row>
    <row r="772" spans="1:21" s="92" customFormat="1" ht="24" customHeight="1">
      <c r="K772" s="101" t="s">
        <v>442</v>
      </c>
      <c r="L772" s="235">
        <f t="shared" ref="L772" si="72">SUM(L758:L771)</f>
        <v>1997807</v>
      </c>
      <c r="M772" s="235">
        <f t="shared" ref="M772:T772" si="73">SUM(M758:M771)</f>
        <v>2169060</v>
      </c>
      <c r="N772" s="170">
        <f t="shared" si="73"/>
        <v>2244988</v>
      </c>
      <c r="O772" s="170">
        <f t="shared" si="73"/>
        <v>2293466</v>
      </c>
      <c r="P772" s="235">
        <f>SUM(P758:P771)</f>
        <v>2187300</v>
      </c>
      <c r="Q772" s="235">
        <f t="shared" si="73"/>
        <v>2595439</v>
      </c>
      <c r="R772" s="235">
        <f t="shared" si="73"/>
        <v>2677557</v>
      </c>
      <c r="S772" s="235">
        <f t="shared" si="73"/>
        <v>2735696</v>
      </c>
      <c r="T772" s="235">
        <f t="shared" si="73"/>
        <v>2804977</v>
      </c>
      <c r="U772" s="212"/>
    </row>
    <row r="773" spans="1:21" s="389" customFormat="1" ht="15" customHeight="1">
      <c r="A773" s="333"/>
      <c r="B773" s="333"/>
      <c r="K773" s="390"/>
      <c r="L773" s="391"/>
      <c r="M773" s="391"/>
      <c r="N773" s="393"/>
      <c r="O773" s="393"/>
      <c r="P773" s="391"/>
      <c r="Q773" s="391"/>
      <c r="R773" s="391"/>
      <c r="S773" s="391"/>
      <c r="T773" s="391"/>
      <c r="U773" s="392"/>
    </row>
    <row r="774" spans="1:21" ht="24" customHeight="1">
      <c r="A774" s="101" t="s">
        <v>502</v>
      </c>
      <c r="B774" s="92"/>
      <c r="C774" s="92"/>
      <c r="D774" s="92"/>
      <c r="E774" s="92"/>
      <c r="F774" s="92"/>
      <c r="G774" s="92"/>
      <c r="H774" s="92"/>
      <c r="I774" s="92"/>
      <c r="J774" s="92"/>
      <c r="K774" s="92"/>
      <c r="L774" s="234"/>
      <c r="M774" s="234"/>
      <c r="N774" s="169"/>
      <c r="O774" s="169"/>
      <c r="P774" s="227"/>
      <c r="Q774" s="227"/>
      <c r="R774" s="227"/>
      <c r="S774" s="227"/>
      <c r="T774" s="227"/>
    </row>
    <row r="775" spans="1:21" ht="24" customHeight="1">
      <c r="A775" s="1" t="s">
        <v>372</v>
      </c>
      <c r="B775" s="98"/>
      <c r="C775" s="98"/>
      <c r="D775" s="1" t="s">
        <v>781</v>
      </c>
      <c r="E775" s="98"/>
      <c r="F775" s="98"/>
      <c r="G775" s="98"/>
      <c r="H775" s="98"/>
      <c r="I775" s="98"/>
      <c r="J775" s="98"/>
      <c r="K775" s="98"/>
      <c r="L775" s="228">
        <v>459025</v>
      </c>
      <c r="M775" s="228">
        <v>485017</v>
      </c>
      <c r="N775" s="166">
        <v>552859</v>
      </c>
      <c r="O775" s="166">
        <v>552859</v>
      </c>
      <c r="P775" s="236">
        <v>601936</v>
      </c>
      <c r="Q775" s="231">
        <v>619994</v>
      </c>
      <c r="R775" s="231">
        <v>638594</v>
      </c>
      <c r="S775" s="231">
        <v>657752</v>
      </c>
      <c r="T775" s="231">
        <v>677485</v>
      </c>
    </row>
    <row r="776" spans="1:21" ht="24" customHeight="1">
      <c r="A776" s="1" t="s">
        <v>373</v>
      </c>
      <c r="B776" s="92"/>
      <c r="C776" s="92"/>
      <c r="D776" s="1" t="s">
        <v>68</v>
      </c>
      <c r="E776" s="92"/>
      <c r="F776" s="92"/>
      <c r="G776" s="92"/>
      <c r="H776" s="92"/>
      <c r="I776" s="92"/>
      <c r="J776" s="92"/>
      <c r="K776" s="92"/>
      <c r="L776" s="228">
        <v>37282</v>
      </c>
      <c r="M776" s="228">
        <v>49603</v>
      </c>
      <c r="N776" s="166">
        <v>51000</v>
      </c>
      <c r="O776" s="166">
        <v>58000</v>
      </c>
      <c r="P776" s="236">
        <v>59000</v>
      </c>
      <c r="Q776" s="231">
        <v>60000</v>
      </c>
      <c r="R776" s="231">
        <v>61000</v>
      </c>
      <c r="S776" s="231">
        <v>62000</v>
      </c>
      <c r="T776" s="231">
        <v>63000</v>
      </c>
    </row>
    <row r="777" spans="1:21" ht="24" customHeight="1">
      <c r="A777" s="1" t="s">
        <v>374</v>
      </c>
      <c r="B777" s="98"/>
      <c r="C777" s="98"/>
      <c r="D777" s="1" t="s">
        <v>14</v>
      </c>
      <c r="E777" s="98"/>
      <c r="F777" s="98"/>
      <c r="G777" s="98"/>
      <c r="H777" s="98"/>
      <c r="I777" s="98"/>
      <c r="J777" s="98"/>
      <c r="K777" s="98"/>
      <c r="L777" s="228">
        <v>2533</v>
      </c>
      <c r="M777" s="228">
        <v>4283</v>
      </c>
      <c r="N777" s="165">
        <v>5000</v>
      </c>
      <c r="O777" s="165">
        <v>5000</v>
      </c>
      <c r="P777" s="250">
        <v>5000</v>
      </c>
      <c r="Q777" s="209">
        <v>5000</v>
      </c>
      <c r="R777" s="209">
        <v>5000</v>
      </c>
      <c r="S777" s="209">
        <v>5000</v>
      </c>
      <c r="T777" s="209">
        <v>5000</v>
      </c>
    </row>
    <row r="778" spans="1:21" ht="24" customHeight="1">
      <c r="A778" s="1" t="s">
        <v>375</v>
      </c>
      <c r="B778" s="98"/>
      <c r="C778" s="98"/>
      <c r="D778" s="1" t="s">
        <v>8</v>
      </c>
      <c r="E778" s="98"/>
      <c r="F778" s="98"/>
      <c r="G778" s="98"/>
      <c r="H778" s="98"/>
      <c r="I778" s="98"/>
      <c r="J778" s="98"/>
      <c r="K778" s="98"/>
      <c r="L778" s="228">
        <v>51254</v>
      </c>
      <c r="M778" s="228">
        <v>51004</v>
      </c>
      <c r="N778" s="166">
        <v>52725</v>
      </c>
      <c r="O778" s="166">
        <v>56500</v>
      </c>
      <c r="P778" s="236">
        <v>70570</v>
      </c>
      <c r="Q778" s="209">
        <v>71562</v>
      </c>
      <c r="R778" s="209">
        <v>75558</v>
      </c>
      <c r="S778" s="209">
        <v>79530</v>
      </c>
      <c r="T778" s="209">
        <v>81898</v>
      </c>
    </row>
    <row r="779" spans="1:21" ht="24" customHeight="1">
      <c r="A779" s="1" t="s">
        <v>376</v>
      </c>
      <c r="B779" s="92"/>
      <c r="C779" s="92"/>
      <c r="D779" s="1" t="s">
        <v>9</v>
      </c>
      <c r="E779" s="92"/>
      <c r="F779" s="92"/>
      <c r="G779" s="92"/>
      <c r="H779" s="92"/>
      <c r="I779" s="92"/>
      <c r="J779" s="92"/>
      <c r="K779" s="92"/>
      <c r="L779" s="228">
        <v>36883</v>
      </c>
      <c r="M779" s="228">
        <v>39628</v>
      </c>
      <c r="N779" s="166">
        <v>44715</v>
      </c>
      <c r="O779" s="166">
        <v>45500</v>
      </c>
      <c r="P779" s="236">
        <v>48830</v>
      </c>
      <c r="Q779" s="231">
        <v>50295</v>
      </c>
      <c r="R779" s="231">
        <v>51804</v>
      </c>
      <c r="S779" s="231">
        <v>53358</v>
      </c>
      <c r="T779" s="231">
        <v>54959</v>
      </c>
    </row>
    <row r="780" spans="1:21" ht="24" customHeight="1">
      <c r="A780" s="1" t="s">
        <v>488</v>
      </c>
      <c r="B780" s="92"/>
      <c r="C780" s="92"/>
      <c r="D780" s="1" t="s">
        <v>13</v>
      </c>
      <c r="E780" s="92"/>
      <c r="F780" s="92"/>
      <c r="G780" s="92"/>
      <c r="H780" s="92"/>
      <c r="I780" s="92"/>
      <c r="J780" s="92"/>
      <c r="K780" s="92"/>
      <c r="L780" s="228">
        <v>131162</v>
      </c>
      <c r="M780" s="228">
        <v>130395</v>
      </c>
      <c r="N780" s="165">
        <v>153747</v>
      </c>
      <c r="O780" s="166">
        <v>157370</v>
      </c>
      <c r="P780" s="236">
        <v>155338</v>
      </c>
      <c r="Q780" s="231">
        <v>167765</v>
      </c>
      <c r="R780" s="231">
        <v>181186</v>
      </c>
      <c r="S780" s="231">
        <v>195681</v>
      </c>
      <c r="T780" s="231">
        <v>211335</v>
      </c>
    </row>
    <row r="781" spans="1:21" ht="24" customHeight="1">
      <c r="A781" s="1" t="s">
        <v>489</v>
      </c>
      <c r="B781" s="92"/>
      <c r="C781" s="92"/>
      <c r="D781" s="1" t="s">
        <v>165</v>
      </c>
      <c r="E781" s="92"/>
      <c r="F781" s="92"/>
      <c r="G781" s="92"/>
      <c r="H781" s="92"/>
      <c r="I781" s="92"/>
      <c r="J781" s="92"/>
      <c r="K781" s="92"/>
      <c r="L781" s="228">
        <v>896</v>
      </c>
      <c r="M781" s="228">
        <v>570</v>
      </c>
      <c r="N781" s="165">
        <v>645</v>
      </c>
      <c r="O781" s="166">
        <v>624</v>
      </c>
      <c r="P781" s="236">
        <v>645</v>
      </c>
      <c r="Q781" s="209">
        <v>651</v>
      </c>
      <c r="R781" s="209">
        <v>658</v>
      </c>
      <c r="S781" s="209">
        <v>665</v>
      </c>
      <c r="T781" s="209">
        <v>672</v>
      </c>
    </row>
    <row r="782" spans="1:21" ht="24" customHeight="1">
      <c r="A782" s="1" t="s">
        <v>490</v>
      </c>
      <c r="B782" s="92"/>
      <c r="C782" s="92"/>
      <c r="D782" s="1" t="s">
        <v>491</v>
      </c>
      <c r="E782" s="92"/>
      <c r="F782" s="92"/>
      <c r="G782" s="92"/>
      <c r="H782" s="92"/>
      <c r="I782" s="92"/>
      <c r="J782" s="92"/>
      <c r="K782" s="92"/>
      <c r="L782" s="228">
        <v>9726</v>
      </c>
      <c r="M782" s="228">
        <v>9509</v>
      </c>
      <c r="N782" s="165">
        <v>10866</v>
      </c>
      <c r="O782" s="166">
        <v>10892</v>
      </c>
      <c r="P782" s="236">
        <v>9708</v>
      </c>
      <c r="Q782" s="209">
        <v>10193</v>
      </c>
      <c r="R782" s="209">
        <v>10703</v>
      </c>
      <c r="S782" s="209">
        <v>11238</v>
      </c>
      <c r="T782" s="209">
        <v>11800</v>
      </c>
    </row>
    <row r="783" spans="1:21" ht="24" customHeight="1">
      <c r="A783" s="1" t="s">
        <v>500</v>
      </c>
      <c r="B783" s="92"/>
      <c r="C783" s="92"/>
      <c r="D783" s="1" t="s">
        <v>493</v>
      </c>
      <c r="E783" s="92"/>
      <c r="F783" s="92"/>
      <c r="G783" s="92"/>
      <c r="H783" s="92"/>
      <c r="I783" s="92"/>
      <c r="J783" s="92"/>
      <c r="K783" s="92"/>
      <c r="L783" s="228">
        <v>1313</v>
      </c>
      <c r="M783" s="228">
        <v>1354</v>
      </c>
      <c r="N783" s="165">
        <v>1537</v>
      </c>
      <c r="O783" s="166">
        <v>1529</v>
      </c>
      <c r="P783" s="250">
        <v>1537</v>
      </c>
      <c r="Q783" s="209">
        <v>1583</v>
      </c>
      <c r="R783" s="209">
        <v>1630</v>
      </c>
      <c r="S783" s="209">
        <v>1679</v>
      </c>
      <c r="T783" s="209">
        <v>1729</v>
      </c>
    </row>
    <row r="784" spans="1:21" ht="24" customHeight="1">
      <c r="A784" s="1" t="s">
        <v>377</v>
      </c>
      <c r="B784" s="98"/>
      <c r="C784" s="98"/>
      <c r="D784" s="1" t="s">
        <v>90</v>
      </c>
      <c r="E784" s="98"/>
      <c r="F784" s="98"/>
      <c r="G784" s="98"/>
      <c r="H784" s="98"/>
      <c r="I784" s="98"/>
      <c r="J784" s="98"/>
      <c r="K784" s="98"/>
      <c r="L784" s="228">
        <v>4186</v>
      </c>
      <c r="M784" s="228">
        <v>725</v>
      </c>
      <c r="N784" s="165">
        <v>7000</v>
      </c>
      <c r="O784" s="165">
        <v>4000</v>
      </c>
      <c r="P784" s="209">
        <v>7000</v>
      </c>
      <c r="Q784" s="209">
        <v>7000</v>
      </c>
      <c r="R784" s="209">
        <v>7000</v>
      </c>
      <c r="S784" s="209">
        <v>7000</v>
      </c>
      <c r="T784" s="209">
        <v>7000</v>
      </c>
    </row>
    <row r="785" spans="1:21" ht="24" customHeight="1">
      <c r="A785" s="1" t="s">
        <v>378</v>
      </c>
      <c r="B785" s="98"/>
      <c r="C785" s="98"/>
      <c r="D785" s="1" t="s">
        <v>893</v>
      </c>
      <c r="E785" s="98"/>
      <c r="F785" s="98"/>
      <c r="G785" s="98"/>
      <c r="H785" s="98"/>
      <c r="I785" s="98"/>
      <c r="J785" s="98"/>
      <c r="K785" s="98"/>
      <c r="L785" s="228">
        <v>248</v>
      </c>
      <c r="M785" s="228">
        <v>1</v>
      </c>
      <c r="N785" s="165">
        <v>3000</v>
      </c>
      <c r="O785" s="165">
        <v>0</v>
      </c>
      <c r="P785" s="250">
        <v>3000</v>
      </c>
      <c r="Q785" s="250">
        <v>3000</v>
      </c>
      <c r="R785" s="250">
        <v>3000</v>
      </c>
      <c r="S785" s="250">
        <v>3000</v>
      </c>
      <c r="T785" s="250">
        <v>3000</v>
      </c>
    </row>
    <row r="786" spans="1:21" ht="24" customHeight="1">
      <c r="A786" s="1" t="s">
        <v>935</v>
      </c>
      <c r="B786" s="98"/>
      <c r="C786" s="98"/>
      <c r="D786" s="1" t="s">
        <v>850</v>
      </c>
      <c r="E786" s="98"/>
      <c r="F786" s="98"/>
      <c r="G786" s="98"/>
      <c r="H786" s="98"/>
      <c r="I786" s="98"/>
      <c r="J786" s="98"/>
      <c r="K786" s="98"/>
      <c r="L786" s="241">
        <v>70000</v>
      </c>
      <c r="M786" s="229">
        <v>90000</v>
      </c>
      <c r="N786" s="165">
        <v>0</v>
      </c>
      <c r="O786" s="165">
        <v>0</v>
      </c>
      <c r="P786" s="250">
        <v>75000</v>
      </c>
      <c r="Q786" s="250">
        <v>50000</v>
      </c>
      <c r="R786" s="250">
        <v>50000</v>
      </c>
      <c r="S786" s="250">
        <v>50000</v>
      </c>
      <c r="T786" s="250">
        <v>50000</v>
      </c>
    </row>
    <row r="787" spans="1:21" ht="24" customHeight="1">
      <c r="A787" s="1" t="s">
        <v>1196</v>
      </c>
      <c r="B787" s="92"/>
      <c r="C787" s="92"/>
      <c r="D787" s="343" t="s">
        <v>1189</v>
      </c>
      <c r="E787" s="92"/>
      <c r="F787" s="92"/>
      <c r="G787" s="92"/>
      <c r="H787" s="92"/>
      <c r="I787" s="92"/>
      <c r="J787" s="92"/>
      <c r="K787" s="92"/>
      <c r="L787" s="230">
        <v>0</v>
      </c>
      <c r="M787" s="230">
        <v>5218</v>
      </c>
      <c r="N787" s="166">
        <v>3262</v>
      </c>
      <c r="O787" s="166">
        <v>8209</v>
      </c>
      <c r="P787" s="236">
        <v>875</v>
      </c>
      <c r="Q787" s="236">
        <v>0</v>
      </c>
      <c r="R787" s="236">
        <v>8209</v>
      </c>
      <c r="S787" s="236">
        <v>957</v>
      </c>
      <c r="T787" s="236">
        <v>985</v>
      </c>
    </row>
    <row r="788" spans="1:21" ht="24" customHeight="1">
      <c r="A788" s="1" t="s">
        <v>379</v>
      </c>
      <c r="B788" s="92"/>
      <c r="C788" s="92"/>
      <c r="D788" s="1" t="s">
        <v>214</v>
      </c>
      <c r="E788" s="92"/>
      <c r="F788" s="92"/>
      <c r="G788" s="92"/>
      <c r="H788" s="92"/>
      <c r="I788" s="92"/>
      <c r="J788" s="92"/>
      <c r="K788" s="92"/>
      <c r="L788" s="228">
        <v>6348</v>
      </c>
      <c r="M788" s="228">
        <v>6786</v>
      </c>
      <c r="N788" s="165">
        <v>6500</v>
      </c>
      <c r="O788" s="165">
        <v>8000</v>
      </c>
      <c r="P788" s="250">
        <v>8100</v>
      </c>
      <c r="Q788" s="250">
        <v>8100</v>
      </c>
      <c r="R788" s="250">
        <v>8100</v>
      </c>
      <c r="S788" s="250">
        <v>8100</v>
      </c>
      <c r="T788" s="250">
        <v>8100</v>
      </c>
    </row>
    <row r="789" spans="1:21" ht="24" customHeight="1">
      <c r="A789" s="1" t="s">
        <v>380</v>
      </c>
      <c r="B789" s="92"/>
      <c r="C789" s="92"/>
      <c r="D789" s="1" t="s">
        <v>10</v>
      </c>
      <c r="E789" s="92"/>
      <c r="F789" s="92"/>
      <c r="G789" s="92"/>
      <c r="H789" s="92"/>
      <c r="I789" s="92"/>
      <c r="J789" s="92"/>
      <c r="K789" s="92"/>
      <c r="L789" s="228">
        <v>3940</v>
      </c>
      <c r="M789" s="228">
        <v>10105</v>
      </c>
      <c r="N789" s="165">
        <v>11400</v>
      </c>
      <c r="O789" s="165">
        <v>7000</v>
      </c>
      <c r="P789" s="250">
        <v>11400</v>
      </c>
      <c r="Q789" s="250">
        <v>11400</v>
      </c>
      <c r="R789" s="250">
        <v>11400</v>
      </c>
      <c r="S789" s="250">
        <v>11400</v>
      </c>
      <c r="T789" s="250">
        <v>11400</v>
      </c>
    </row>
    <row r="790" spans="1:21" ht="24" customHeight="1">
      <c r="A790" s="1" t="s">
        <v>381</v>
      </c>
      <c r="B790" s="92"/>
      <c r="C790" s="92"/>
      <c r="D790" s="1" t="s">
        <v>124</v>
      </c>
      <c r="E790" s="92"/>
      <c r="F790" s="92"/>
      <c r="G790" s="92"/>
      <c r="H790" s="92"/>
      <c r="I790" s="92"/>
      <c r="J790" s="92"/>
      <c r="K790" s="92"/>
      <c r="L790" s="228">
        <v>2634</v>
      </c>
      <c r="M790" s="228">
        <v>645</v>
      </c>
      <c r="N790" s="165">
        <v>3000</v>
      </c>
      <c r="O790" s="165">
        <v>750</v>
      </c>
      <c r="P790" s="250">
        <v>2000</v>
      </c>
      <c r="Q790" s="250">
        <v>2000</v>
      </c>
      <c r="R790" s="250">
        <v>2000</v>
      </c>
      <c r="S790" s="250">
        <v>2000</v>
      </c>
      <c r="T790" s="250">
        <v>2000</v>
      </c>
    </row>
    <row r="791" spans="1:21" ht="24" customHeight="1">
      <c r="A791" s="1" t="s">
        <v>382</v>
      </c>
      <c r="B791" s="98"/>
      <c r="C791" s="98"/>
      <c r="D791" s="1" t="s">
        <v>85</v>
      </c>
      <c r="E791" s="98"/>
      <c r="F791" s="98"/>
      <c r="G791" s="98"/>
      <c r="H791" s="98"/>
      <c r="I791" s="98"/>
      <c r="J791" s="98"/>
      <c r="K791" s="98"/>
      <c r="L791" s="228">
        <v>5818</v>
      </c>
      <c r="M791" s="228">
        <v>2770</v>
      </c>
      <c r="N791" s="165">
        <v>2500</v>
      </c>
      <c r="O791" s="165">
        <v>2500</v>
      </c>
      <c r="P791" s="250">
        <v>2500</v>
      </c>
      <c r="Q791" s="250">
        <v>2500</v>
      </c>
      <c r="R791" s="250">
        <v>2500</v>
      </c>
      <c r="S791" s="250">
        <v>2500</v>
      </c>
      <c r="T791" s="250">
        <v>2500</v>
      </c>
    </row>
    <row r="792" spans="1:21" ht="24" customHeight="1">
      <c r="A792" s="1" t="s">
        <v>1103</v>
      </c>
      <c r="B792" s="92"/>
      <c r="C792" s="92"/>
      <c r="D792" s="156" t="s">
        <v>86</v>
      </c>
      <c r="E792" s="92"/>
      <c r="F792" s="92"/>
      <c r="G792" s="92"/>
      <c r="H792" s="92"/>
      <c r="I792" s="92"/>
      <c r="J792" s="92"/>
      <c r="K792" s="92"/>
      <c r="L792" s="230">
        <v>2719</v>
      </c>
      <c r="M792" s="230">
        <v>2435</v>
      </c>
      <c r="N792" s="166">
        <v>2876</v>
      </c>
      <c r="O792" s="166">
        <v>2917</v>
      </c>
      <c r="P792" s="236">
        <v>3078</v>
      </c>
      <c r="Q792" s="236">
        <v>3170</v>
      </c>
      <c r="R792" s="236">
        <v>3265</v>
      </c>
      <c r="S792" s="236">
        <v>3363</v>
      </c>
      <c r="T792" s="236">
        <v>3464</v>
      </c>
    </row>
    <row r="793" spans="1:21" ht="24" customHeight="1">
      <c r="A793" s="1" t="s">
        <v>561</v>
      </c>
      <c r="B793" s="98"/>
      <c r="C793" s="98"/>
      <c r="D793" s="1" t="s">
        <v>897</v>
      </c>
      <c r="E793" s="98"/>
      <c r="F793" s="98"/>
      <c r="G793" s="98"/>
      <c r="H793" s="98"/>
      <c r="I793" s="98"/>
      <c r="J793" s="98"/>
      <c r="K793" s="98"/>
      <c r="L793" s="228">
        <v>17640</v>
      </c>
      <c r="M793" s="229">
        <v>42578</v>
      </c>
      <c r="N793" s="165">
        <v>50000</v>
      </c>
      <c r="O793" s="165">
        <v>40000</v>
      </c>
      <c r="P793" s="250">
        <v>33759</v>
      </c>
      <c r="Q793" s="250">
        <v>40000</v>
      </c>
      <c r="R793" s="250">
        <v>40000</v>
      </c>
      <c r="S793" s="250">
        <v>40000</v>
      </c>
      <c r="T793" s="250">
        <v>40000</v>
      </c>
    </row>
    <row r="794" spans="1:21" ht="24" customHeight="1">
      <c r="A794" s="1" t="s">
        <v>383</v>
      </c>
      <c r="B794" s="98"/>
      <c r="C794" s="98"/>
      <c r="D794" s="1" t="s">
        <v>93</v>
      </c>
      <c r="E794" s="98"/>
      <c r="F794" s="98"/>
      <c r="G794" s="98"/>
      <c r="H794" s="98"/>
      <c r="I794" s="98"/>
      <c r="J794" s="98"/>
      <c r="K794" s="98"/>
      <c r="L794" s="228">
        <v>8647</v>
      </c>
      <c r="M794" s="228">
        <v>4905</v>
      </c>
      <c r="N794" s="165">
        <v>6220</v>
      </c>
      <c r="O794" s="165">
        <v>6220</v>
      </c>
      <c r="P794" s="250">
        <v>6220</v>
      </c>
      <c r="Q794" s="250">
        <v>6220</v>
      </c>
      <c r="R794" s="250">
        <v>6220</v>
      </c>
      <c r="S794" s="250">
        <v>6220</v>
      </c>
      <c r="T794" s="250">
        <v>6220</v>
      </c>
    </row>
    <row r="795" spans="1:21" ht="24" customHeight="1">
      <c r="A795" s="1" t="s">
        <v>384</v>
      </c>
      <c r="B795" s="98"/>
      <c r="C795" s="98"/>
      <c r="D795" s="1" t="s">
        <v>12</v>
      </c>
      <c r="E795" s="98"/>
      <c r="F795" s="98"/>
      <c r="G795" s="98"/>
      <c r="H795" s="98"/>
      <c r="I795" s="98"/>
      <c r="J795" s="98"/>
      <c r="K795" s="98"/>
      <c r="L795" s="228">
        <v>31213</v>
      </c>
      <c r="M795" s="228">
        <v>40658</v>
      </c>
      <c r="N795" s="165">
        <v>25000</v>
      </c>
      <c r="O795" s="165">
        <v>25000</v>
      </c>
      <c r="P795" s="250">
        <v>25000</v>
      </c>
      <c r="Q795" s="250">
        <v>25000</v>
      </c>
      <c r="R795" s="250">
        <v>25000</v>
      </c>
      <c r="S795" s="250">
        <v>25000</v>
      </c>
      <c r="T795" s="250">
        <v>25000</v>
      </c>
    </row>
    <row r="796" spans="1:21" ht="24" customHeight="1">
      <c r="A796" s="1" t="s">
        <v>385</v>
      </c>
      <c r="B796" s="98"/>
      <c r="C796" s="98"/>
      <c r="D796" s="1" t="s">
        <v>16</v>
      </c>
      <c r="E796" s="98"/>
      <c r="F796" s="98"/>
      <c r="G796" s="98"/>
      <c r="H796" s="98"/>
      <c r="I796" s="98"/>
      <c r="J796" s="98"/>
      <c r="K796" s="98"/>
      <c r="L796" s="228">
        <v>5965</v>
      </c>
      <c r="M796" s="228">
        <v>5801</v>
      </c>
      <c r="N796" s="165">
        <v>6000</v>
      </c>
      <c r="O796" s="165">
        <v>6000</v>
      </c>
      <c r="P796" s="250">
        <v>6000</v>
      </c>
      <c r="Q796" s="250">
        <v>6000</v>
      </c>
      <c r="R796" s="250">
        <v>6000</v>
      </c>
      <c r="S796" s="250">
        <v>6000</v>
      </c>
      <c r="T796" s="250">
        <v>6000</v>
      </c>
    </row>
    <row r="797" spans="1:21" ht="24" customHeight="1">
      <c r="A797" s="1" t="s">
        <v>386</v>
      </c>
      <c r="B797" s="98"/>
      <c r="C797" s="98"/>
      <c r="D797" s="1" t="s">
        <v>896</v>
      </c>
      <c r="E797" s="98"/>
      <c r="F797" s="98"/>
      <c r="G797" s="98"/>
      <c r="H797" s="98"/>
      <c r="I797" s="98"/>
      <c r="J797" s="98"/>
      <c r="K797" s="98"/>
      <c r="L797" s="228">
        <v>60544</v>
      </c>
      <c r="M797" s="229">
        <v>58771</v>
      </c>
      <c r="N797" s="165">
        <v>71000</v>
      </c>
      <c r="O797" s="165">
        <v>70000</v>
      </c>
      <c r="P797" s="250">
        <v>71000</v>
      </c>
      <c r="Q797" s="250">
        <v>71000</v>
      </c>
      <c r="R797" s="250">
        <v>71000</v>
      </c>
      <c r="S797" s="250">
        <v>71000</v>
      </c>
      <c r="T797" s="250">
        <v>71000</v>
      </c>
    </row>
    <row r="798" spans="1:21" ht="24" customHeight="1">
      <c r="A798" s="382" t="s">
        <v>1358</v>
      </c>
      <c r="B798" s="381"/>
      <c r="C798" s="381"/>
      <c r="D798" s="382" t="s">
        <v>1359</v>
      </c>
      <c r="E798" s="381"/>
      <c r="F798" s="381"/>
      <c r="G798" s="381"/>
      <c r="H798" s="381"/>
      <c r="I798" s="381"/>
      <c r="J798" s="381"/>
      <c r="K798" s="381"/>
      <c r="L798" s="229">
        <v>7803</v>
      </c>
      <c r="M798" s="229">
        <v>51163</v>
      </c>
      <c r="N798" s="165">
        <v>55000</v>
      </c>
      <c r="O798" s="165">
        <v>55000</v>
      </c>
      <c r="P798" s="250">
        <v>55000</v>
      </c>
      <c r="Q798" s="250">
        <v>55000</v>
      </c>
      <c r="R798" s="250">
        <v>55000</v>
      </c>
      <c r="S798" s="250">
        <v>55000</v>
      </c>
      <c r="T798" s="250">
        <v>55000</v>
      </c>
    </row>
    <row r="799" spans="1:21" ht="24" customHeight="1">
      <c r="A799" s="1" t="s">
        <v>773</v>
      </c>
      <c r="B799" s="98"/>
      <c r="C799" s="98"/>
      <c r="D799" s="1" t="s">
        <v>132</v>
      </c>
      <c r="E799" s="98"/>
      <c r="F799" s="98"/>
      <c r="G799" s="98"/>
      <c r="H799" s="98"/>
      <c r="I799" s="98"/>
      <c r="J799" s="98"/>
      <c r="K799" s="98"/>
      <c r="L799" s="232">
        <v>15686</v>
      </c>
      <c r="M799" s="232">
        <v>21977</v>
      </c>
      <c r="N799" s="168">
        <v>25410</v>
      </c>
      <c r="O799" s="168">
        <v>25410</v>
      </c>
      <c r="P799" s="278">
        <v>27189</v>
      </c>
      <c r="Q799" s="278">
        <v>28548</v>
      </c>
      <c r="R799" s="278">
        <v>29975</v>
      </c>
      <c r="S799" s="278">
        <v>31474</v>
      </c>
      <c r="T799" s="278">
        <v>33048</v>
      </c>
    </row>
    <row r="800" spans="1:21" s="92" customFormat="1" ht="24" customHeight="1">
      <c r="A800" s="1"/>
      <c r="B800" s="98"/>
      <c r="C800" s="98"/>
      <c r="D800" s="1"/>
      <c r="E800" s="98"/>
      <c r="F800" s="98"/>
      <c r="G800" s="98"/>
      <c r="H800" s="98"/>
      <c r="I800" s="98"/>
      <c r="J800" s="98"/>
      <c r="K800" s="98"/>
      <c r="L800" s="239">
        <f t="shared" ref="L800:T800" si="74">SUM(L775:L799)</f>
        <v>973465</v>
      </c>
      <c r="M800" s="239">
        <f t="shared" si="74"/>
        <v>1115901</v>
      </c>
      <c r="N800" s="174">
        <f t="shared" si="74"/>
        <v>1151262</v>
      </c>
      <c r="O800" s="174">
        <f t="shared" si="74"/>
        <v>1149280</v>
      </c>
      <c r="P800" s="387">
        <f t="shared" si="74"/>
        <v>1289685</v>
      </c>
      <c r="Q800" s="387">
        <f t="shared" si="74"/>
        <v>1305981</v>
      </c>
      <c r="R800" s="387">
        <f t="shared" si="74"/>
        <v>1354802</v>
      </c>
      <c r="S800" s="387">
        <f t="shared" si="74"/>
        <v>1389917</v>
      </c>
      <c r="T800" s="387">
        <f t="shared" si="74"/>
        <v>1432595</v>
      </c>
      <c r="U800" s="212"/>
    </row>
    <row r="801" spans="1:20" ht="15" customHeight="1">
      <c r="A801" s="1"/>
      <c r="B801" s="98"/>
      <c r="C801" s="98"/>
      <c r="D801" s="1"/>
      <c r="E801" s="98"/>
      <c r="F801" s="98"/>
      <c r="G801" s="98"/>
      <c r="H801" s="98"/>
      <c r="I801" s="98"/>
      <c r="J801" s="98"/>
      <c r="K801" s="98"/>
      <c r="L801" s="228"/>
      <c r="M801" s="228"/>
      <c r="N801" s="165"/>
      <c r="O801" s="165"/>
      <c r="P801" s="250"/>
      <c r="Q801" s="250"/>
      <c r="R801" s="250"/>
      <c r="S801" s="250"/>
      <c r="T801" s="250"/>
    </row>
    <row r="802" spans="1:20" ht="24" customHeight="1">
      <c r="A802" s="101" t="s">
        <v>503</v>
      </c>
      <c r="B802" s="92"/>
      <c r="C802" s="92"/>
      <c r="D802" s="92"/>
      <c r="E802" s="92"/>
      <c r="F802" s="92"/>
      <c r="G802" s="92"/>
      <c r="H802" s="92"/>
      <c r="I802" s="92"/>
      <c r="J802" s="92"/>
      <c r="K802" s="92"/>
      <c r="L802" s="234"/>
      <c r="M802" s="234"/>
      <c r="N802" s="169"/>
      <c r="O802" s="169"/>
      <c r="P802" s="285"/>
      <c r="Q802" s="285"/>
      <c r="R802" s="285"/>
      <c r="S802" s="285"/>
      <c r="T802" s="285"/>
    </row>
    <row r="803" spans="1:20" ht="24" customHeight="1">
      <c r="A803" s="1" t="s">
        <v>516</v>
      </c>
      <c r="B803" s="98"/>
      <c r="C803" s="98"/>
      <c r="D803" s="1" t="s">
        <v>781</v>
      </c>
      <c r="E803" s="98"/>
      <c r="F803" s="98"/>
      <c r="G803" s="98"/>
      <c r="H803" s="98"/>
      <c r="I803" s="98"/>
      <c r="J803" s="98"/>
      <c r="K803" s="98"/>
      <c r="L803" s="228">
        <v>290580</v>
      </c>
      <c r="M803" s="228">
        <v>338230</v>
      </c>
      <c r="N803" s="166">
        <v>359002</v>
      </c>
      <c r="O803" s="166">
        <v>368000</v>
      </c>
      <c r="P803" s="236">
        <v>387576</v>
      </c>
      <c r="Q803" s="236">
        <v>399203</v>
      </c>
      <c r="R803" s="236">
        <v>411179</v>
      </c>
      <c r="S803" s="236">
        <v>423514</v>
      </c>
      <c r="T803" s="236">
        <v>436219</v>
      </c>
    </row>
    <row r="804" spans="1:20" ht="24" customHeight="1">
      <c r="A804" s="1" t="s">
        <v>517</v>
      </c>
      <c r="B804" s="92"/>
      <c r="C804" s="92"/>
      <c r="D804" s="1" t="s">
        <v>68</v>
      </c>
      <c r="E804" s="92"/>
      <c r="F804" s="92"/>
      <c r="G804" s="92"/>
      <c r="H804" s="92"/>
      <c r="I804" s="92"/>
      <c r="J804" s="92"/>
      <c r="K804" s="92"/>
      <c r="L804" s="228">
        <v>16602</v>
      </c>
      <c r="M804" s="228">
        <v>18784</v>
      </c>
      <c r="N804" s="165">
        <v>41000</v>
      </c>
      <c r="O804" s="165">
        <v>25000</v>
      </c>
      <c r="P804" s="250">
        <v>23500</v>
      </c>
      <c r="Q804" s="250">
        <v>24500</v>
      </c>
      <c r="R804" s="250">
        <v>25500</v>
      </c>
      <c r="S804" s="250">
        <v>26500</v>
      </c>
      <c r="T804" s="250">
        <v>27500</v>
      </c>
    </row>
    <row r="805" spans="1:20" ht="24" customHeight="1">
      <c r="A805" s="1" t="s">
        <v>518</v>
      </c>
      <c r="B805" s="98"/>
      <c r="C805" s="98"/>
      <c r="D805" s="1" t="s">
        <v>387</v>
      </c>
      <c r="E805" s="98"/>
      <c r="F805" s="98"/>
      <c r="G805" s="98"/>
      <c r="H805" s="98"/>
      <c r="I805" s="98"/>
      <c r="J805" s="98"/>
      <c r="K805" s="98"/>
      <c r="L805" s="228">
        <v>8344</v>
      </c>
      <c r="M805" s="228">
        <v>8023</v>
      </c>
      <c r="N805" s="165">
        <v>15000</v>
      </c>
      <c r="O805" s="165">
        <v>15000</v>
      </c>
      <c r="P805" s="250">
        <v>15000</v>
      </c>
      <c r="Q805" s="250">
        <v>15000</v>
      </c>
      <c r="R805" s="250">
        <v>15000</v>
      </c>
      <c r="S805" s="250">
        <v>15000</v>
      </c>
      <c r="T805" s="250">
        <v>15000</v>
      </c>
    </row>
    <row r="806" spans="1:20" ht="24" customHeight="1">
      <c r="A806" s="1" t="s">
        <v>519</v>
      </c>
      <c r="B806" s="98"/>
      <c r="C806" s="98"/>
      <c r="D806" s="1" t="s">
        <v>388</v>
      </c>
      <c r="E806" s="98"/>
      <c r="F806" s="98"/>
      <c r="G806" s="98"/>
      <c r="H806" s="98"/>
      <c r="I806" s="98"/>
      <c r="J806" s="98"/>
      <c r="K806" s="98"/>
      <c r="L806" s="228">
        <v>34468</v>
      </c>
      <c r="M806" s="228">
        <v>34324</v>
      </c>
      <c r="N806" s="165">
        <v>40000</v>
      </c>
      <c r="O806" s="165">
        <v>40000</v>
      </c>
      <c r="P806" s="209">
        <v>40000</v>
      </c>
      <c r="Q806" s="209">
        <v>40000</v>
      </c>
      <c r="R806" s="209">
        <v>40000</v>
      </c>
      <c r="S806" s="209">
        <v>40000</v>
      </c>
      <c r="T806" s="209">
        <v>40000</v>
      </c>
    </row>
    <row r="807" spans="1:20" ht="24" customHeight="1">
      <c r="A807" s="1" t="s">
        <v>520</v>
      </c>
      <c r="B807" s="98"/>
      <c r="C807" s="98"/>
      <c r="D807" s="1" t="s">
        <v>389</v>
      </c>
      <c r="E807" s="98"/>
      <c r="F807" s="98"/>
      <c r="G807" s="98"/>
      <c r="H807" s="98"/>
      <c r="I807" s="98"/>
      <c r="J807" s="98"/>
      <c r="K807" s="98"/>
      <c r="L807" s="228">
        <v>19355</v>
      </c>
      <c r="M807" s="228">
        <v>33747</v>
      </c>
      <c r="N807" s="165">
        <v>40000</v>
      </c>
      <c r="O807" s="165">
        <v>37000</v>
      </c>
      <c r="P807" s="209">
        <v>40000</v>
      </c>
      <c r="Q807" s="209">
        <v>40000</v>
      </c>
      <c r="R807" s="209">
        <v>40000</v>
      </c>
      <c r="S807" s="209">
        <v>40000</v>
      </c>
      <c r="T807" s="209">
        <v>40000</v>
      </c>
    </row>
    <row r="808" spans="1:20" ht="24" customHeight="1">
      <c r="A808" s="1" t="s">
        <v>521</v>
      </c>
      <c r="B808" s="98"/>
      <c r="C808" s="98"/>
      <c r="D808" s="1" t="s">
        <v>8</v>
      </c>
      <c r="E808" s="98"/>
      <c r="F808" s="98"/>
      <c r="G808" s="98"/>
      <c r="H808" s="98"/>
      <c r="I808" s="98"/>
      <c r="J808" s="98"/>
      <c r="K808" s="98"/>
      <c r="L808" s="228">
        <v>31208</v>
      </c>
      <c r="M808" s="228">
        <v>34687</v>
      </c>
      <c r="N808" s="166">
        <v>37514</v>
      </c>
      <c r="O808" s="166">
        <v>37514</v>
      </c>
      <c r="P808" s="231">
        <v>49493</v>
      </c>
      <c r="Q808" s="209">
        <v>45709</v>
      </c>
      <c r="R808" s="209">
        <v>48272</v>
      </c>
      <c r="S808" s="209">
        <v>50822</v>
      </c>
      <c r="T808" s="209">
        <v>52346</v>
      </c>
    </row>
    <row r="809" spans="1:20" ht="24" customHeight="1">
      <c r="A809" s="1" t="s">
        <v>522</v>
      </c>
      <c r="B809" s="92"/>
      <c r="C809" s="92"/>
      <c r="D809" s="1" t="s">
        <v>9</v>
      </c>
      <c r="E809" s="92"/>
      <c r="F809" s="92"/>
      <c r="G809" s="92"/>
      <c r="H809" s="92"/>
      <c r="I809" s="92"/>
      <c r="J809" s="92"/>
      <c r="K809" s="92"/>
      <c r="L809" s="228">
        <v>27561</v>
      </c>
      <c r="M809" s="228">
        <v>32343</v>
      </c>
      <c r="N809" s="166">
        <v>36761</v>
      </c>
      <c r="O809" s="166">
        <v>34000</v>
      </c>
      <c r="P809" s="231">
        <v>37543</v>
      </c>
      <c r="Q809" s="231">
        <v>38669</v>
      </c>
      <c r="R809" s="231">
        <v>39829</v>
      </c>
      <c r="S809" s="231">
        <v>41024</v>
      </c>
      <c r="T809" s="231">
        <v>42255</v>
      </c>
    </row>
    <row r="810" spans="1:20" ht="24" customHeight="1">
      <c r="A810" s="1" t="s">
        <v>523</v>
      </c>
      <c r="B810" s="92"/>
      <c r="C810" s="92"/>
      <c r="D810" s="1" t="s">
        <v>13</v>
      </c>
      <c r="E810" s="92"/>
      <c r="F810" s="92"/>
      <c r="G810" s="92"/>
      <c r="H810" s="92"/>
      <c r="I810" s="92"/>
      <c r="J810" s="92"/>
      <c r="K810" s="92"/>
      <c r="L810" s="228">
        <v>92497</v>
      </c>
      <c r="M810" s="228">
        <v>86065</v>
      </c>
      <c r="N810" s="165">
        <v>101795</v>
      </c>
      <c r="O810" s="166">
        <v>93832</v>
      </c>
      <c r="P810" s="231">
        <v>103025</v>
      </c>
      <c r="Q810" s="231">
        <v>111267</v>
      </c>
      <c r="R810" s="231">
        <v>120168</v>
      </c>
      <c r="S810" s="231">
        <v>129781</v>
      </c>
      <c r="T810" s="231">
        <v>140163</v>
      </c>
    </row>
    <row r="811" spans="1:20" ht="24" customHeight="1">
      <c r="A811" s="1" t="s">
        <v>524</v>
      </c>
      <c r="B811" s="92"/>
      <c r="C811" s="92"/>
      <c r="D811" s="1" t="s">
        <v>165</v>
      </c>
      <c r="E811" s="92"/>
      <c r="F811" s="92"/>
      <c r="G811" s="92"/>
      <c r="H811" s="92"/>
      <c r="I811" s="92"/>
      <c r="J811" s="92"/>
      <c r="K811" s="92"/>
      <c r="L811" s="228">
        <v>407</v>
      </c>
      <c r="M811" s="228">
        <v>440</v>
      </c>
      <c r="N811" s="165">
        <v>440</v>
      </c>
      <c r="O811" s="166">
        <v>475</v>
      </c>
      <c r="P811" s="231">
        <v>475</v>
      </c>
      <c r="Q811" s="209">
        <v>480</v>
      </c>
      <c r="R811" s="209">
        <v>485</v>
      </c>
      <c r="S811" s="209">
        <v>490</v>
      </c>
      <c r="T811" s="209">
        <v>495</v>
      </c>
    </row>
    <row r="812" spans="1:20" ht="24" customHeight="1">
      <c r="A812" s="1" t="s">
        <v>525</v>
      </c>
      <c r="B812" s="92"/>
      <c r="C812" s="92"/>
      <c r="D812" s="1" t="s">
        <v>491</v>
      </c>
      <c r="E812" s="92"/>
      <c r="F812" s="92"/>
      <c r="G812" s="92"/>
      <c r="H812" s="92"/>
      <c r="I812" s="92"/>
      <c r="J812" s="92"/>
      <c r="K812" s="92"/>
      <c r="L812" s="228">
        <v>6235</v>
      </c>
      <c r="M812" s="228">
        <v>6539</v>
      </c>
      <c r="N812" s="165">
        <v>6539</v>
      </c>
      <c r="O812" s="166">
        <v>6539</v>
      </c>
      <c r="P812" s="231">
        <v>6744</v>
      </c>
      <c r="Q812" s="209">
        <v>7081</v>
      </c>
      <c r="R812" s="209">
        <v>7435</v>
      </c>
      <c r="S812" s="209">
        <v>7807</v>
      </c>
      <c r="T812" s="209">
        <v>8197</v>
      </c>
    </row>
    <row r="813" spans="1:20" ht="24" customHeight="1">
      <c r="A813" s="1" t="s">
        <v>526</v>
      </c>
      <c r="B813" s="92"/>
      <c r="C813" s="92"/>
      <c r="D813" s="1" t="s">
        <v>493</v>
      </c>
      <c r="E813" s="92"/>
      <c r="F813" s="92"/>
      <c r="G813" s="92"/>
      <c r="H813" s="92"/>
      <c r="I813" s="92"/>
      <c r="J813" s="92"/>
      <c r="K813" s="92"/>
      <c r="L813" s="228">
        <v>868</v>
      </c>
      <c r="M813" s="228">
        <v>948</v>
      </c>
      <c r="N813" s="165">
        <v>948</v>
      </c>
      <c r="O813" s="166">
        <v>984</v>
      </c>
      <c r="P813" s="209">
        <v>1092</v>
      </c>
      <c r="Q813" s="209">
        <v>1125</v>
      </c>
      <c r="R813" s="209">
        <v>1159</v>
      </c>
      <c r="S813" s="209">
        <v>1194</v>
      </c>
      <c r="T813" s="209">
        <v>1230</v>
      </c>
    </row>
    <row r="814" spans="1:20" ht="24" customHeight="1">
      <c r="A814" s="1" t="s">
        <v>1296</v>
      </c>
      <c r="B814" s="92"/>
      <c r="C814" s="92"/>
      <c r="D814" s="1" t="s">
        <v>91</v>
      </c>
      <c r="E814" s="92"/>
      <c r="F814" s="92"/>
      <c r="G814" s="92"/>
      <c r="H814" s="92"/>
      <c r="I814" s="92"/>
      <c r="J814" s="92"/>
      <c r="K814" s="92"/>
      <c r="L814" s="228">
        <v>0</v>
      </c>
      <c r="M814" s="228">
        <v>0</v>
      </c>
      <c r="N814" s="165">
        <v>9648</v>
      </c>
      <c r="O814" s="165">
        <v>0</v>
      </c>
      <c r="P814" s="231">
        <v>0</v>
      </c>
      <c r="Q814" s="231">
        <v>0</v>
      </c>
      <c r="R814" s="209">
        <v>0</v>
      </c>
      <c r="S814" s="209">
        <v>0</v>
      </c>
      <c r="T814" s="209">
        <v>0</v>
      </c>
    </row>
    <row r="815" spans="1:20" ht="24" customHeight="1">
      <c r="A815" s="1" t="s">
        <v>527</v>
      </c>
      <c r="B815" s="98"/>
      <c r="C815" s="98"/>
      <c r="D815" s="1" t="s">
        <v>90</v>
      </c>
      <c r="E815" s="98"/>
      <c r="F815" s="98"/>
      <c r="G815" s="98"/>
      <c r="H815" s="98"/>
      <c r="I815" s="98"/>
      <c r="J815" s="98"/>
      <c r="K815" s="98"/>
      <c r="L815" s="228">
        <v>3295</v>
      </c>
      <c r="M815" s="228">
        <v>4074</v>
      </c>
      <c r="N815" s="165">
        <v>5000</v>
      </c>
      <c r="O815" s="165">
        <v>3750</v>
      </c>
      <c r="P815" s="209">
        <v>5000</v>
      </c>
      <c r="Q815" s="209">
        <v>5000</v>
      </c>
      <c r="R815" s="209">
        <v>5000</v>
      </c>
      <c r="S815" s="209">
        <v>5000</v>
      </c>
      <c r="T815" s="209">
        <v>5000</v>
      </c>
    </row>
    <row r="816" spans="1:20" ht="24" customHeight="1">
      <c r="A816" s="1" t="s">
        <v>528</v>
      </c>
      <c r="B816" s="98"/>
      <c r="C816" s="98"/>
      <c r="D816" s="1" t="s">
        <v>893</v>
      </c>
      <c r="E816" s="98"/>
      <c r="F816" s="98"/>
      <c r="G816" s="98"/>
      <c r="H816" s="98"/>
      <c r="I816" s="98"/>
      <c r="J816" s="98"/>
      <c r="K816" s="98"/>
      <c r="L816" s="228">
        <v>542</v>
      </c>
      <c r="M816" s="228">
        <v>35</v>
      </c>
      <c r="N816" s="165">
        <v>3000</v>
      </c>
      <c r="O816" s="165">
        <v>2000</v>
      </c>
      <c r="P816" s="209">
        <v>3000</v>
      </c>
      <c r="Q816" s="209">
        <v>3000</v>
      </c>
      <c r="R816" s="209">
        <v>3000</v>
      </c>
      <c r="S816" s="209">
        <v>3000</v>
      </c>
      <c r="T816" s="209">
        <v>3000</v>
      </c>
    </row>
    <row r="817" spans="1:20" ht="24" customHeight="1">
      <c r="A817" s="1" t="s">
        <v>1150</v>
      </c>
      <c r="B817" s="98"/>
      <c r="C817" s="98"/>
      <c r="D817" s="1" t="s">
        <v>850</v>
      </c>
      <c r="E817" s="98"/>
      <c r="F817" s="98"/>
      <c r="G817" s="98"/>
      <c r="H817" s="98"/>
      <c r="I817" s="98"/>
      <c r="J817" s="98"/>
      <c r="K817" s="98"/>
      <c r="L817" s="228">
        <v>0</v>
      </c>
      <c r="M817" s="228">
        <v>0</v>
      </c>
      <c r="N817" s="165">
        <v>0</v>
      </c>
      <c r="O817" s="165">
        <v>0</v>
      </c>
      <c r="P817" s="209">
        <v>0</v>
      </c>
      <c r="Q817" s="209">
        <v>0</v>
      </c>
      <c r="R817" s="209">
        <v>0</v>
      </c>
      <c r="S817" s="209">
        <v>0</v>
      </c>
      <c r="T817" s="209">
        <v>0</v>
      </c>
    </row>
    <row r="818" spans="1:20" ht="24" customHeight="1">
      <c r="A818" s="1" t="s">
        <v>1197</v>
      </c>
      <c r="B818" s="92"/>
      <c r="C818" s="92"/>
      <c r="D818" s="343" t="s">
        <v>1189</v>
      </c>
      <c r="E818" s="92"/>
      <c r="F818" s="92"/>
      <c r="G818" s="92"/>
      <c r="H818" s="92"/>
      <c r="I818" s="92"/>
      <c r="J818" s="92"/>
      <c r="K818" s="92"/>
      <c r="L818" s="230">
        <v>0</v>
      </c>
      <c r="M818" s="230">
        <v>3799</v>
      </c>
      <c r="N818" s="166">
        <v>5888</v>
      </c>
      <c r="O818" s="166">
        <v>5888</v>
      </c>
      <c r="P818" s="231">
        <v>875</v>
      </c>
      <c r="Q818" s="231">
        <v>1883</v>
      </c>
      <c r="R818" s="231">
        <v>8100</v>
      </c>
      <c r="S818" s="231">
        <v>2870</v>
      </c>
      <c r="T818" s="231">
        <v>985</v>
      </c>
    </row>
    <row r="819" spans="1:20" ht="24" customHeight="1">
      <c r="A819" s="1" t="s">
        <v>529</v>
      </c>
      <c r="B819" s="98"/>
      <c r="C819" s="98"/>
      <c r="D819" s="1" t="s">
        <v>89</v>
      </c>
      <c r="E819" s="98"/>
      <c r="F819" s="98"/>
      <c r="G819" s="98"/>
      <c r="H819" s="98"/>
      <c r="I819" s="98"/>
      <c r="J819" s="98"/>
      <c r="K819" s="98"/>
      <c r="L819" s="228">
        <v>52825</v>
      </c>
      <c r="M819" s="228">
        <v>55361</v>
      </c>
      <c r="N819" s="165">
        <v>55000</v>
      </c>
      <c r="O819" s="165">
        <v>56000</v>
      </c>
      <c r="P819" s="250">
        <v>55000</v>
      </c>
      <c r="Q819" s="250">
        <v>55000</v>
      </c>
      <c r="R819" s="250">
        <v>55000</v>
      </c>
      <c r="S819" s="250">
        <v>55000</v>
      </c>
      <c r="T819" s="250">
        <v>55000</v>
      </c>
    </row>
    <row r="820" spans="1:20" ht="24" customHeight="1">
      <c r="A820" s="1" t="s">
        <v>530</v>
      </c>
      <c r="B820" s="92"/>
      <c r="C820" s="92"/>
      <c r="D820" s="1" t="s">
        <v>214</v>
      </c>
      <c r="E820" s="92"/>
      <c r="F820" s="92"/>
      <c r="G820" s="92"/>
      <c r="H820" s="92"/>
      <c r="I820" s="92"/>
      <c r="J820" s="92"/>
      <c r="K820" s="92"/>
      <c r="L820" s="228">
        <v>7734</v>
      </c>
      <c r="M820" s="228">
        <v>9034</v>
      </c>
      <c r="N820" s="165">
        <v>8000</v>
      </c>
      <c r="O820" s="165">
        <v>8000</v>
      </c>
      <c r="P820" s="250">
        <v>8750</v>
      </c>
      <c r="Q820" s="250">
        <v>8750</v>
      </c>
      <c r="R820" s="250">
        <v>8750</v>
      </c>
      <c r="S820" s="250">
        <v>8750</v>
      </c>
      <c r="T820" s="250">
        <v>8750</v>
      </c>
    </row>
    <row r="821" spans="1:20" ht="24" customHeight="1">
      <c r="A821" s="1" t="s">
        <v>531</v>
      </c>
      <c r="B821" s="92"/>
      <c r="C821" s="92"/>
      <c r="D821" s="1" t="s">
        <v>390</v>
      </c>
      <c r="E821" s="92"/>
      <c r="F821" s="92"/>
      <c r="G821" s="92"/>
      <c r="H821" s="92"/>
      <c r="I821" s="92"/>
      <c r="J821" s="92"/>
      <c r="K821" s="92"/>
      <c r="L821" s="228">
        <v>0</v>
      </c>
      <c r="M821" s="228">
        <v>0</v>
      </c>
      <c r="N821" s="165">
        <v>2500</v>
      </c>
      <c r="O821" s="165">
        <v>500</v>
      </c>
      <c r="P821" s="250">
        <v>2500</v>
      </c>
      <c r="Q821" s="250">
        <v>2500</v>
      </c>
      <c r="R821" s="250">
        <v>2500</v>
      </c>
      <c r="S821" s="250">
        <v>2500</v>
      </c>
      <c r="T821" s="250">
        <v>2500</v>
      </c>
    </row>
    <row r="822" spans="1:20" ht="24" customHeight="1">
      <c r="A822" s="1" t="s">
        <v>532</v>
      </c>
      <c r="B822" s="98"/>
      <c r="C822" s="98"/>
      <c r="D822" s="1" t="s">
        <v>88</v>
      </c>
      <c r="E822" s="98"/>
      <c r="F822" s="98"/>
      <c r="G822" s="98"/>
      <c r="H822" s="98"/>
      <c r="I822" s="98"/>
      <c r="J822" s="98"/>
      <c r="K822" s="98"/>
      <c r="L822" s="228">
        <v>3198</v>
      </c>
      <c r="M822" s="228">
        <v>6322</v>
      </c>
      <c r="N822" s="165">
        <v>3500</v>
      </c>
      <c r="O822" s="165">
        <v>5000</v>
      </c>
      <c r="P822" s="250">
        <v>3500</v>
      </c>
      <c r="Q822" s="250">
        <v>3500</v>
      </c>
      <c r="R822" s="250">
        <v>3500</v>
      </c>
      <c r="S822" s="250">
        <v>3500</v>
      </c>
      <c r="T822" s="250">
        <v>3500</v>
      </c>
    </row>
    <row r="823" spans="1:20" ht="24" customHeight="1">
      <c r="A823" s="1" t="s">
        <v>878</v>
      </c>
      <c r="B823" s="92"/>
      <c r="C823" s="92"/>
      <c r="D823" s="1" t="s">
        <v>895</v>
      </c>
      <c r="E823" s="92"/>
      <c r="F823" s="92"/>
      <c r="G823" s="92"/>
      <c r="H823" s="92"/>
      <c r="I823" s="92"/>
      <c r="J823" s="92"/>
      <c r="K823" s="92"/>
      <c r="L823" s="245">
        <v>4113</v>
      </c>
      <c r="M823" s="245">
        <v>3139</v>
      </c>
      <c r="N823" s="176">
        <v>3000</v>
      </c>
      <c r="O823" s="176">
        <v>3250</v>
      </c>
      <c r="P823" s="250">
        <v>3000</v>
      </c>
      <c r="Q823" s="250">
        <v>3000</v>
      </c>
      <c r="R823" s="250">
        <v>3000</v>
      </c>
      <c r="S823" s="250">
        <v>3000</v>
      </c>
      <c r="T823" s="250">
        <v>3000</v>
      </c>
    </row>
    <row r="824" spans="1:20" ht="24" customHeight="1">
      <c r="A824" s="1" t="s">
        <v>533</v>
      </c>
      <c r="B824" s="92"/>
      <c r="C824" s="92"/>
      <c r="D824" s="1" t="s">
        <v>10</v>
      </c>
      <c r="E824" s="92"/>
      <c r="F824" s="92"/>
      <c r="G824" s="92"/>
      <c r="H824" s="92"/>
      <c r="I824" s="92"/>
      <c r="J824" s="92"/>
      <c r="K824" s="92"/>
      <c r="L824" s="228">
        <v>116287</v>
      </c>
      <c r="M824" s="228">
        <v>91593</v>
      </c>
      <c r="N824" s="165">
        <v>100000</v>
      </c>
      <c r="O824" s="165">
        <v>140000</v>
      </c>
      <c r="P824" s="250">
        <v>140000</v>
      </c>
      <c r="Q824" s="250">
        <v>140000</v>
      </c>
      <c r="R824" s="250">
        <v>140000</v>
      </c>
      <c r="S824" s="250">
        <v>140000</v>
      </c>
      <c r="T824" s="250">
        <v>140000</v>
      </c>
    </row>
    <row r="825" spans="1:20" ht="24" customHeight="1">
      <c r="A825" s="1" t="s">
        <v>534</v>
      </c>
      <c r="B825" s="98"/>
      <c r="C825" s="98"/>
      <c r="D825" s="1" t="s">
        <v>17</v>
      </c>
      <c r="E825" s="98"/>
      <c r="F825" s="98"/>
      <c r="G825" s="98"/>
      <c r="H825" s="98"/>
      <c r="I825" s="98"/>
      <c r="J825" s="98"/>
      <c r="K825" s="98"/>
      <c r="L825" s="228">
        <v>11515</v>
      </c>
      <c r="M825" s="228">
        <v>13205</v>
      </c>
      <c r="N825" s="165">
        <v>14292</v>
      </c>
      <c r="O825" s="165">
        <v>14292</v>
      </c>
      <c r="P825" s="250">
        <v>15150</v>
      </c>
      <c r="Q825" s="250">
        <v>16059</v>
      </c>
      <c r="R825" s="250">
        <v>17023</v>
      </c>
      <c r="S825" s="250">
        <v>18044</v>
      </c>
      <c r="T825" s="250">
        <v>19127</v>
      </c>
    </row>
    <row r="826" spans="1:20" ht="24" customHeight="1">
      <c r="A826" s="1" t="s">
        <v>535</v>
      </c>
      <c r="B826" s="98"/>
      <c r="C826" s="98"/>
      <c r="D826" s="1" t="s">
        <v>85</v>
      </c>
      <c r="E826" s="98"/>
      <c r="F826" s="98"/>
      <c r="G826" s="98"/>
      <c r="H826" s="98"/>
      <c r="I826" s="98"/>
      <c r="J826" s="98"/>
      <c r="K826" s="98"/>
      <c r="L826" s="228">
        <v>1874</v>
      </c>
      <c r="M826" s="228">
        <v>1711</v>
      </c>
      <c r="N826" s="165">
        <v>3000</v>
      </c>
      <c r="O826" s="165">
        <v>3000</v>
      </c>
      <c r="P826" s="250">
        <v>3000</v>
      </c>
      <c r="Q826" s="250">
        <v>3000</v>
      </c>
      <c r="R826" s="250">
        <v>3000</v>
      </c>
      <c r="S826" s="250">
        <v>3000</v>
      </c>
      <c r="T826" s="250">
        <v>3000</v>
      </c>
    </row>
    <row r="827" spans="1:20" ht="24" customHeight="1">
      <c r="A827" s="1" t="s">
        <v>1104</v>
      </c>
      <c r="B827" s="92"/>
      <c r="C827" s="92"/>
      <c r="D827" s="156" t="s">
        <v>86</v>
      </c>
      <c r="E827" s="92"/>
      <c r="F827" s="92"/>
      <c r="G827" s="92"/>
      <c r="H827" s="92"/>
      <c r="I827" s="92"/>
      <c r="J827" s="92"/>
      <c r="K827" s="92"/>
      <c r="L827" s="230">
        <v>4194</v>
      </c>
      <c r="M827" s="230">
        <v>3876</v>
      </c>
      <c r="N827" s="166">
        <v>3992</v>
      </c>
      <c r="O827" s="166">
        <v>2917</v>
      </c>
      <c r="P827" s="236">
        <v>3078</v>
      </c>
      <c r="Q827" s="236">
        <v>3170</v>
      </c>
      <c r="R827" s="236">
        <v>3265</v>
      </c>
      <c r="S827" s="236">
        <v>3363</v>
      </c>
      <c r="T827" s="236">
        <v>3464</v>
      </c>
    </row>
    <row r="828" spans="1:20" ht="24" customHeight="1">
      <c r="A828" s="1" t="s">
        <v>536</v>
      </c>
      <c r="B828" s="98"/>
      <c r="C828" s="98"/>
      <c r="D828" s="1" t="s">
        <v>897</v>
      </c>
      <c r="E828" s="98"/>
      <c r="F828" s="98"/>
      <c r="G828" s="98"/>
      <c r="H828" s="98"/>
      <c r="I828" s="98"/>
      <c r="J828" s="98"/>
      <c r="K828" s="98"/>
      <c r="L828" s="247">
        <v>1273</v>
      </c>
      <c r="M828" s="247">
        <v>2261</v>
      </c>
      <c r="N828" s="177">
        <v>3000</v>
      </c>
      <c r="O828" s="177">
        <v>3000</v>
      </c>
      <c r="P828" s="384">
        <v>3000</v>
      </c>
      <c r="Q828" s="384">
        <v>3000</v>
      </c>
      <c r="R828" s="384">
        <v>3000</v>
      </c>
      <c r="S828" s="384">
        <v>3000</v>
      </c>
      <c r="T828" s="384">
        <v>3000</v>
      </c>
    </row>
    <row r="829" spans="1:20" ht="24" customHeight="1">
      <c r="A829" s="1" t="s">
        <v>537</v>
      </c>
      <c r="B829" s="98"/>
      <c r="C829" s="98"/>
      <c r="D829" s="1" t="s">
        <v>391</v>
      </c>
      <c r="E829" s="98"/>
      <c r="F829" s="98"/>
      <c r="G829" s="98"/>
      <c r="H829" s="98"/>
      <c r="I829" s="98"/>
      <c r="J829" s="98"/>
      <c r="K829" s="98"/>
      <c r="L829" s="228">
        <v>108177</v>
      </c>
      <c r="M829" s="228">
        <v>110986</v>
      </c>
      <c r="N829" s="165">
        <v>100000</v>
      </c>
      <c r="O829" s="165">
        <v>124197</v>
      </c>
      <c r="P829" s="250">
        <v>120000</v>
      </c>
      <c r="Q829" s="250">
        <v>120000</v>
      </c>
      <c r="R829" s="250">
        <v>120000</v>
      </c>
      <c r="S829" s="250">
        <v>120000</v>
      </c>
      <c r="T829" s="250">
        <v>120000</v>
      </c>
    </row>
    <row r="830" spans="1:20" ht="24" customHeight="1">
      <c r="A830" s="1" t="s">
        <v>538</v>
      </c>
      <c r="B830" s="98"/>
      <c r="C830" s="98"/>
      <c r="D830" s="1" t="s">
        <v>392</v>
      </c>
      <c r="E830" s="98"/>
      <c r="F830" s="98"/>
      <c r="G830" s="98"/>
      <c r="H830" s="98"/>
      <c r="I830" s="98"/>
      <c r="J830" s="98"/>
      <c r="K830" s="98"/>
      <c r="L830" s="228">
        <v>119317</v>
      </c>
      <c r="M830" s="228">
        <v>139495</v>
      </c>
      <c r="N830" s="165">
        <v>160000</v>
      </c>
      <c r="O830" s="165">
        <v>160000</v>
      </c>
      <c r="P830" s="250">
        <v>158241</v>
      </c>
      <c r="Q830" s="250">
        <v>160000</v>
      </c>
      <c r="R830" s="250">
        <v>160000</v>
      </c>
      <c r="S830" s="250">
        <v>160000</v>
      </c>
      <c r="T830" s="250">
        <v>160000</v>
      </c>
    </row>
    <row r="831" spans="1:20" ht="24" customHeight="1">
      <c r="A831" s="1" t="s">
        <v>539</v>
      </c>
      <c r="B831" s="98"/>
      <c r="C831" s="98"/>
      <c r="D831" s="1" t="s">
        <v>393</v>
      </c>
      <c r="E831" s="98"/>
      <c r="F831" s="98"/>
      <c r="G831" s="98"/>
      <c r="H831" s="98"/>
      <c r="I831" s="98"/>
      <c r="J831" s="98"/>
      <c r="K831" s="98"/>
      <c r="L831" s="228">
        <v>15796</v>
      </c>
      <c r="M831" s="228">
        <v>14482</v>
      </c>
      <c r="N831" s="165">
        <v>18000</v>
      </c>
      <c r="O831" s="165">
        <v>18000</v>
      </c>
      <c r="P831" s="209">
        <v>18000</v>
      </c>
      <c r="Q831" s="209">
        <v>18000</v>
      </c>
      <c r="R831" s="209">
        <v>18000</v>
      </c>
      <c r="S831" s="209">
        <v>18000</v>
      </c>
      <c r="T831" s="209">
        <v>18000</v>
      </c>
    </row>
    <row r="832" spans="1:20" ht="24" customHeight="1">
      <c r="A832" s="1" t="s">
        <v>540</v>
      </c>
      <c r="B832" s="98"/>
      <c r="C832" s="98"/>
      <c r="D832" s="1" t="s">
        <v>11</v>
      </c>
      <c r="E832" s="98"/>
      <c r="F832" s="98"/>
      <c r="G832" s="98"/>
      <c r="H832" s="98"/>
      <c r="I832" s="98"/>
      <c r="J832" s="98"/>
      <c r="K832" s="98"/>
      <c r="L832" s="228">
        <v>2809</v>
      </c>
      <c r="M832" s="228">
        <v>1968</v>
      </c>
      <c r="N832" s="165">
        <v>3000</v>
      </c>
      <c r="O832" s="165">
        <v>2500</v>
      </c>
      <c r="P832" s="209">
        <v>3000</v>
      </c>
      <c r="Q832" s="209">
        <v>3000</v>
      </c>
      <c r="R832" s="209">
        <v>3000</v>
      </c>
      <c r="S832" s="209">
        <v>3000</v>
      </c>
      <c r="T832" s="209">
        <v>3000</v>
      </c>
    </row>
    <row r="833" spans="1:21" ht="24" customHeight="1">
      <c r="A833" s="1" t="s">
        <v>541</v>
      </c>
      <c r="B833" s="98"/>
      <c r="C833" s="98"/>
      <c r="D833" s="1" t="s">
        <v>12</v>
      </c>
      <c r="E833" s="98"/>
      <c r="F833" s="98"/>
      <c r="G833" s="98"/>
      <c r="H833" s="98"/>
      <c r="I833" s="98"/>
      <c r="J833" s="98"/>
      <c r="K833" s="98"/>
      <c r="L833" s="228">
        <v>12115</v>
      </c>
      <c r="M833" s="228">
        <v>16407</v>
      </c>
      <c r="N833" s="165">
        <v>15000</v>
      </c>
      <c r="O833" s="165">
        <v>15000</v>
      </c>
      <c r="P833" s="209">
        <v>15000</v>
      </c>
      <c r="Q833" s="209">
        <v>15000</v>
      </c>
      <c r="R833" s="209">
        <v>15000</v>
      </c>
      <c r="S833" s="209">
        <v>15000</v>
      </c>
      <c r="T833" s="209">
        <v>15000</v>
      </c>
    </row>
    <row r="834" spans="1:21" ht="24" customHeight="1">
      <c r="A834" s="1" t="s">
        <v>542</v>
      </c>
      <c r="B834" s="98"/>
      <c r="C834" s="98"/>
      <c r="D834" s="1" t="s">
        <v>896</v>
      </c>
      <c r="E834" s="98"/>
      <c r="F834" s="98"/>
      <c r="G834" s="98"/>
      <c r="H834" s="98"/>
      <c r="I834" s="98"/>
      <c r="J834" s="98"/>
      <c r="K834" s="98"/>
      <c r="L834" s="228">
        <v>2279</v>
      </c>
      <c r="M834" s="228">
        <v>966</v>
      </c>
      <c r="N834" s="165">
        <v>2000</v>
      </c>
      <c r="O834" s="165">
        <v>1500</v>
      </c>
      <c r="P834" s="209">
        <v>2000</v>
      </c>
      <c r="Q834" s="209">
        <v>2000</v>
      </c>
      <c r="R834" s="209">
        <v>2000</v>
      </c>
      <c r="S834" s="209">
        <v>2000</v>
      </c>
      <c r="T834" s="209">
        <v>2000</v>
      </c>
    </row>
    <row r="835" spans="1:21" ht="24" customHeight="1">
      <c r="A835" s="1" t="s">
        <v>543</v>
      </c>
      <c r="B835" s="98"/>
      <c r="C835" s="98"/>
      <c r="D835" s="1" t="s">
        <v>132</v>
      </c>
      <c r="E835" s="98"/>
      <c r="F835" s="98"/>
      <c r="G835" s="98"/>
      <c r="H835" s="98"/>
      <c r="I835" s="98"/>
      <c r="J835" s="98"/>
      <c r="K835" s="98"/>
      <c r="L835" s="232">
        <v>899</v>
      </c>
      <c r="M835" s="232">
        <v>1254</v>
      </c>
      <c r="N835" s="168">
        <v>1000</v>
      </c>
      <c r="O835" s="168">
        <v>500</v>
      </c>
      <c r="P835" s="278">
        <v>535</v>
      </c>
      <c r="Q835" s="233">
        <v>562</v>
      </c>
      <c r="R835" s="233">
        <v>590</v>
      </c>
      <c r="S835" s="233">
        <v>620</v>
      </c>
      <c r="T835" s="233">
        <v>651</v>
      </c>
    </row>
    <row r="836" spans="1:21" s="92" customFormat="1" ht="24" customHeight="1">
      <c r="A836" s="1"/>
      <c r="B836" s="98"/>
      <c r="C836" s="98"/>
      <c r="D836" s="1"/>
      <c r="E836" s="98"/>
      <c r="F836" s="98"/>
      <c r="G836" s="98"/>
      <c r="H836" s="98"/>
      <c r="I836" s="98"/>
      <c r="J836" s="98"/>
      <c r="K836" s="98"/>
      <c r="L836" s="239">
        <f t="shared" ref="L836:T836" si="75">SUM(L803:L835)</f>
        <v>996367</v>
      </c>
      <c r="M836" s="239">
        <f t="shared" si="75"/>
        <v>1074098</v>
      </c>
      <c r="N836" s="174">
        <f t="shared" si="75"/>
        <v>1197819</v>
      </c>
      <c r="O836" s="174">
        <f t="shared" si="75"/>
        <v>1227638</v>
      </c>
      <c r="P836" s="239">
        <f t="shared" si="75"/>
        <v>1267077</v>
      </c>
      <c r="Q836" s="239">
        <f t="shared" si="75"/>
        <v>1289458</v>
      </c>
      <c r="R836" s="239">
        <f t="shared" si="75"/>
        <v>1322755</v>
      </c>
      <c r="S836" s="239">
        <f t="shared" si="75"/>
        <v>1345779</v>
      </c>
      <c r="T836" s="239">
        <f t="shared" si="75"/>
        <v>1372382</v>
      </c>
      <c r="U836" s="212"/>
    </row>
    <row r="837" spans="1:21" s="92" customFormat="1" ht="15" customHeight="1">
      <c r="A837" s="1"/>
      <c r="B837" s="98"/>
      <c r="C837" s="98"/>
      <c r="D837" s="1"/>
      <c r="E837" s="98"/>
      <c r="F837" s="98"/>
      <c r="G837" s="98"/>
      <c r="H837" s="98"/>
      <c r="I837" s="98"/>
      <c r="J837" s="98"/>
      <c r="K837" s="98"/>
      <c r="L837" s="239"/>
      <c r="M837" s="239"/>
      <c r="N837" s="174"/>
      <c r="O837" s="174"/>
      <c r="P837" s="239"/>
      <c r="Q837" s="239"/>
      <c r="R837" s="239"/>
      <c r="S837" s="239"/>
      <c r="T837" s="239"/>
      <c r="U837" s="212"/>
    </row>
    <row r="838" spans="1:21" s="92" customFormat="1" ht="24" customHeight="1">
      <c r="K838" s="101" t="s">
        <v>445</v>
      </c>
      <c r="L838" s="254">
        <f t="shared" ref="L838:T838" si="76">L800+L836</f>
        <v>1969832</v>
      </c>
      <c r="M838" s="254">
        <f t="shared" si="76"/>
        <v>2189999</v>
      </c>
      <c r="N838" s="170">
        <f t="shared" si="76"/>
        <v>2349081</v>
      </c>
      <c r="O838" s="170">
        <f t="shared" si="76"/>
        <v>2376918</v>
      </c>
      <c r="P838" s="235">
        <f t="shared" si="76"/>
        <v>2556762</v>
      </c>
      <c r="Q838" s="235">
        <f t="shared" si="76"/>
        <v>2595439</v>
      </c>
      <c r="R838" s="235">
        <f t="shared" si="76"/>
        <v>2677557</v>
      </c>
      <c r="S838" s="235">
        <f t="shared" si="76"/>
        <v>2735696</v>
      </c>
      <c r="T838" s="235">
        <f t="shared" si="76"/>
        <v>2804977</v>
      </c>
      <c r="U838" s="212"/>
    </row>
    <row r="839" spans="1:21" s="92" customFormat="1" ht="15" customHeight="1">
      <c r="L839" s="254"/>
      <c r="M839" s="254"/>
      <c r="N839" s="180"/>
      <c r="O839" s="180"/>
      <c r="P839" s="254"/>
      <c r="Q839" s="254"/>
      <c r="R839" s="254"/>
      <c r="S839" s="254"/>
      <c r="T839" s="254"/>
      <c r="U839" s="212"/>
    </row>
    <row r="840" spans="1:21" s="92" customFormat="1" ht="24" customHeight="1">
      <c r="K840" s="101" t="s">
        <v>446</v>
      </c>
      <c r="L840" s="254">
        <f t="shared" ref="L840:T840" si="77">L772-L838</f>
        <v>27975</v>
      </c>
      <c r="M840" s="254">
        <f t="shared" si="77"/>
        <v>-20939</v>
      </c>
      <c r="N840" s="180">
        <f t="shared" si="77"/>
        <v>-104093</v>
      </c>
      <c r="O840" s="180">
        <f t="shared" si="77"/>
        <v>-83452</v>
      </c>
      <c r="P840" s="294">
        <f t="shared" si="77"/>
        <v>-369462</v>
      </c>
      <c r="Q840" s="294">
        <f t="shared" si="77"/>
        <v>0</v>
      </c>
      <c r="R840" s="294">
        <f t="shared" si="77"/>
        <v>0</v>
      </c>
      <c r="S840" s="294">
        <f t="shared" si="77"/>
        <v>0</v>
      </c>
      <c r="T840" s="294">
        <f t="shared" si="77"/>
        <v>0</v>
      </c>
      <c r="U840" s="212"/>
    </row>
    <row r="841" spans="1:21" s="92" customFormat="1" ht="15" customHeight="1">
      <c r="L841" s="254"/>
      <c r="M841" s="254"/>
      <c r="N841" s="180"/>
      <c r="O841" s="180"/>
      <c r="P841" s="294"/>
      <c r="Q841" s="294"/>
      <c r="R841" s="294"/>
      <c r="S841" s="294"/>
      <c r="T841" s="294"/>
      <c r="U841" s="212"/>
    </row>
    <row r="842" spans="1:21" s="92" customFormat="1" ht="24" customHeight="1">
      <c r="K842" s="105" t="s">
        <v>448</v>
      </c>
      <c r="L842" s="254">
        <v>473852</v>
      </c>
      <c r="M842" s="254">
        <v>452914</v>
      </c>
      <c r="N842" s="180">
        <v>312946</v>
      </c>
      <c r="O842" s="180">
        <f>M842+O840</f>
        <v>369462</v>
      </c>
      <c r="P842" s="294">
        <f>O842+P840</f>
        <v>0</v>
      </c>
      <c r="Q842" s="294">
        <f>P842+Q840</f>
        <v>0</v>
      </c>
      <c r="R842" s="294">
        <f>Q842+R840</f>
        <v>0</v>
      </c>
      <c r="S842" s="294">
        <f>R842+S840</f>
        <v>0</v>
      </c>
      <c r="T842" s="294">
        <f>S842+T840</f>
        <v>0</v>
      </c>
      <c r="U842" s="212"/>
    </row>
    <row r="843" spans="1:21" s="109" customFormat="1" ht="24" customHeight="1">
      <c r="K843" s="106"/>
      <c r="L843" s="255">
        <f t="shared" ref="L843" si="78">L842/L838</f>
        <v>0.24055452444675485</v>
      </c>
      <c r="M843" s="255">
        <f t="shared" ref="M843:T843" si="79">M842/M838</f>
        <v>0.20681014009595439</v>
      </c>
      <c r="N843" s="181">
        <f t="shared" si="79"/>
        <v>0.13322060839962521</v>
      </c>
      <c r="O843" s="181">
        <f t="shared" si="79"/>
        <v>0.15543741938089575</v>
      </c>
      <c r="P843" s="255">
        <f>P842/P838</f>
        <v>0</v>
      </c>
      <c r="Q843" s="255">
        <f t="shared" si="79"/>
        <v>0</v>
      </c>
      <c r="R843" s="255">
        <f t="shared" si="79"/>
        <v>0</v>
      </c>
      <c r="S843" s="255">
        <f t="shared" si="79"/>
        <v>0</v>
      </c>
      <c r="T843" s="255">
        <f t="shared" si="79"/>
        <v>0</v>
      </c>
      <c r="U843" s="269"/>
    </row>
    <row r="844" spans="1:21" ht="15" customHeight="1">
      <c r="A844" s="92"/>
      <c r="B844" s="92"/>
      <c r="C844" s="92"/>
      <c r="D844" s="92"/>
      <c r="E844" s="92"/>
      <c r="F844" s="92"/>
      <c r="G844" s="92"/>
      <c r="H844" s="92"/>
      <c r="I844" s="92"/>
      <c r="J844" s="92"/>
      <c r="K844" s="105"/>
      <c r="L844" s="257"/>
      <c r="M844" s="257"/>
      <c r="N844" s="182"/>
      <c r="O844" s="182"/>
      <c r="P844" s="258"/>
      <c r="Q844" s="258"/>
      <c r="R844" s="258"/>
      <c r="S844" s="258"/>
      <c r="T844" s="258"/>
    </row>
    <row r="845" spans="1:21" ht="24" customHeight="1">
      <c r="A845" s="107" t="s">
        <v>505</v>
      </c>
      <c r="B845" s="92"/>
      <c r="C845" s="92"/>
      <c r="D845" s="92"/>
      <c r="E845" s="92"/>
      <c r="F845" s="92"/>
      <c r="G845" s="92"/>
      <c r="H845" s="92"/>
      <c r="I845" s="92"/>
      <c r="J845" s="92"/>
      <c r="K845" s="92"/>
      <c r="L845" s="282"/>
      <c r="M845" s="282"/>
      <c r="N845" s="197"/>
      <c r="O845" s="197"/>
      <c r="P845" s="283"/>
      <c r="Q845" s="283"/>
      <c r="R845" s="283"/>
      <c r="S845" s="283"/>
      <c r="T845" s="283"/>
    </row>
    <row r="846" spans="1:21" ht="15" customHeight="1">
      <c r="A846" s="92"/>
      <c r="B846" s="92"/>
      <c r="C846" s="92"/>
      <c r="D846" s="92"/>
      <c r="E846" s="92"/>
      <c r="F846" s="92"/>
      <c r="G846" s="92"/>
      <c r="H846" s="92"/>
      <c r="I846" s="92"/>
      <c r="J846" s="92"/>
      <c r="K846" s="92"/>
      <c r="L846" s="282"/>
      <c r="M846" s="282"/>
      <c r="N846" s="197"/>
      <c r="O846" s="197"/>
      <c r="P846" s="283"/>
      <c r="Q846" s="283"/>
      <c r="R846" s="283"/>
      <c r="S846" s="283"/>
      <c r="T846" s="283"/>
    </row>
    <row r="847" spans="1:21" ht="24" customHeight="1">
      <c r="A847" s="92" t="s">
        <v>930</v>
      </c>
      <c r="B847" s="92"/>
      <c r="C847" s="92"/>
      <c r="D847" s="92" t="s">
        <v>1158</v>
      </c>
      <c r="E847" s="92"/>
      <c r="F847" s="92"/>
      <c r="G847" s="92"/>
      <c r="H847" s="92"/>
      <c r="I847" s="92"/>
      <c r="J847" s="92"/>
      <c r="K847" s="92"/>
      <c r="L847" s="228">
        <v>644025</v>
      </c>
      <c r="M847" s="228">
        <v>669065</v>
      </c>
      <c r="N847" s="165">
        <v>699220</v>
      </c>
      <c r="O847" s="165">
        <v>702716</v>
      </c>
      <c r="P847" s="250">
        <v>739047</v>
      </c>
      <c r="Q847" s="250">
        <v>761218</v>
      </c>
      <c r="R847" s="250">
        <v>784055</v>
      </c>
      <c r="S847" s="250">
        <v>807577</v>
      </c>
      <c r="T847" s="250">
        <v>831804</v>
      </c>
    </row>
    <row r="848" spans="1:21" ht="24" customHeight="1">
      <c r="A848" s="92" t="s">
        <v>1231</v>
      </c>
      <c r="B848" s="92"/>
      <c r="C848" s="92"/>
      <c r="D848" s="92" t="s">
        <v>1159</v>
      </c>
      <c r="E848" s="92"/>
      <c r="F848" s="92"/>
      <c r="G848" s="92"/>
      <c r="H848" s="92"/>
      <c r="I848" s="92"/>
      <c r="J848" s="92"/>
      <c r="K848" s="92"/>
      <c r="L848" s="228">
        <v>758634</v>
      </c>
      <c r="M848" s="228">
        <v>788022</v>
      </c>
      <c r="N848" s="165">
        <v>793028</v>
      </c>
      <c r="O848" s="165">
        <v>794715</v>
      </c>
      <c r="P848" s="209">
        <v>822953</v>
      </c>
      <c r="Q848" s="209">
        <v>836024</v>
      </c>
      <c r="R848" s="209">
        <v>843076</v>
      </c>
      <c r="S848" s="209">
        <v>862416</v>
      </c>
      <c r="T848" s="209">
        <v>859680</v>
      </c>
    </row>
    <row r="849" spans="1:21" ht="24" customHeight="1">
      <c r="A849" s="1" t="s">
        <v>394</v>
      </c>
      <c r="B849" s="92"/>
      <c r="C849" s="92"/>
      <c r="D849" s="1" t="s">
        <v>44</v>
      </c>
      <c r="E849" s="92"/>
      <c r="F849" s="92"/>
      <c r="G849" s="92"/>
      <c r="H849" s="92"/>
      <c r="I849" s="92"/>
      <c r="J849" s="92"/>
      <c r="K849" s="92"/>
      <c r="L849" s="228">
        <v>4948</v>
      </c>
      <c r="M849" s="228">
        <v>5353</v>
      </c>
      <c r="N849" s="165">
        <v>5250</v>
      </c>
      <c r="O849" s="165">
        <v>5250</v>
      </c>
      <c r="P849" s="209">
        <v>5250</v>
      </c>
      <c r="Q849" s="209">
        <v>5250</v>
      </c>
      <c r="R849" s="209">
        <v>5250</v>
      </c>
      <c r="S849" s="209">
        <v>5250</v>
      </c>
      <c r="T849" s="209">
        <v>5250</v>
      </c>
    </row>
    <row r="850" spans="1:21" ht="24" customHeight="1">
      <c r="A850" s="1" t="s">
        <v>395</v>
      </c>
      <c r="B850" s="92"/>
      <c r="C850" s="92"/>
      <c r="D850" s="4" t="s">
        <v>43</v>
      </c>
      <c r="E850" s="92"/>
      <c r="F850" s="92"/>
      <c r="G850" s="92"/>
      <c r="H850" s="92"/>
      <c r="I850" s="92"/>
      <c r="J850" s="92"/>
      <c r="K850" s="92"/>
      <c r="L850" s="209">
        <v>13138</v>
      </c>
      <c r="M850" s="250">
        <v>25211</v>
      </c>
      <c r="N850" s="165">
        <v>20000</v>
      </c>
      <c r="O850" s="165">
        <v>21151</v>
      </c>
      <c r="P850" s="209">
        <v>20000</v>
      </c>
      <c r="Q850" s="209">
        <v>20000</v>
      </c>
      <c r="R850" s="209">
        <v>20000</v>
      </c>
      <c r="S850" s="209">
        <v>20000</v>
      </c>
      <c r="T850" s="209">
        <v>20000</v>
      </c>
    </row>
    <row r="851" spans="1:21" ht="24" customHeight="1">
      <c r="A851" s="1" t="s">
        <v>396</v>
      </c>
      <c r="B851" s="98"/>
      <c r="C851" s="98"/>
      <c r="D851" s="1" t="s">
        <v>397</v>
      </c>
      <c r="E851" s="98"/>
      <c r="F851" s="98"/>
      <c r="G851" s="98"/>
      <c r="H851" s="98"/>
      <c r="I851" s="98"/>
      <c r="J851" s="98"/>
      <c r="K851" s="98"/>
      <c r="L851" s="228">
        <v>9922</v>
      </c>
      <c r="M851" s="228">
        <v>9234</v>
      </c>
      <c r="N851" s="165">
        <v>8500</v>
      </c>
      <c r="O851" s="165">
        <v>8500</v>
      </c>
      <c r="P851" s="209">
        <v>8500</v>
      </c>
      <c r="Q851" s="209">
        <v>8500</v>
      </c>
      <c r="R851" s="209">
        <v>8500</v>
      </c>
      <c r="S851" s="209">
        <v>8500</v>
      </c>
      <c r="T851" s="209">
        <v>8500</v>
      </c>
    </row>
    <row r="852" spans="1:21" ht="24" customHeight="1">
      <c r="A852" s="1" t="s">
        <v>398</v>
      </c>
      <c r="B852" s="98"/>
      <c r="C852" s="98"/>
      <c r="D852" s="1" t="s">
        <v>399</v>
      </c>
      <c r="E852" s="98"/>
      <c r="F852" s="98"/>
      <c r="G852" s="98"/>
      <c r="H852" s="98"/>
      <c r="I852" s="98"/>
      <c r="J852" s="98"/>
      <c r="K852" s="98"/>
      <c r="L852" s="228">
        <v>8040</v>
      </c>
      <c r="M852" s="228">
        <v>9185</v>
      </c>
      <c r="N852" s="165">
        <v>8000</v>
      </c>
      <c r="O852" s="165">
        <v>8300</v>
      </c>
      <c r="P852" s="209">
        <v>8500</v>
      </c>
      <c r="Q852" s="209">
        <v>8500</v>
      </c>
      <c r="R852" s="209">
        <v>8500</v>
      </c>
      <c r="S852" s="209">
        <v>8500</v>
      </c>
      <c r="T852" s="209">
        <v>8500</v>
      </c>
    </row>
    <row r="853" spans="1:21" ht="24" customHeight="1">
      <c r="A853" s="1" t="s">
        <v>400</v>
      </c>
      <c r="B853" s="92"/>
      <c r="C853" s="92"/>
      <c r="D853" s="1" t="s">
        <v>401</v>
      </c>
      <c r="E853" s="92"/>
      <c r="F853" s="92"/>
      <c r="G853" s="92"/>
      <c r="H853" s="92"/>
      <c r="I853" s="92"/>
      <c r="J853" s="92"/>
      <c r="K853" s="92"/>
      <c r="L853" s="228">
        <v>3853</v>
      </c>
      <c r="M853" s="228">
        <v>3980</v>
      </c>
      <c r="N853" s="165">
        <v>3750</v>
      </c>
      <c r="O853" s="165">
        <v>3800</v>
      </c>
      <c r="P853" s="209">
        <v>3800</v>
      </c>
      <c r="Q853" s="209">
        <v>3900</v>
      </c>
      <c r="R853" s="209">
        <v>3900</v>
      </c>
      <c r="S853" s="209">
        <v>3900</v>
      </c>
      <c r="T853" s="209">
        <v>3900</v>
      </c>
    </row>
    <row r="854" spans="1:21" ht="24" customHeight="1">
      <c r="A854" s="1" t="s">
        <v>994</v>
      </c>
      <c r="B854" s="92"/>
      <c r="C854" s="92"/>
      <c r="D854" s="1" t="s">
        <v>363</v>
      </c>
      <c r="E854" s="92"/>
      <c r="F854" s="92"/>
      <c r="G854" s="92"/>
      <c r="H854" s="92"/>
      <c r="I854" s="92"/>
      <c r="J854" s="92"/>
      <c r="K854" s="92"/>
      <c r="L854" s="228">
        <v>857</v>
      </c>
      <c r="M854" s="228">
        <v>301</v>
      </c>
      <c r="N854" s="165">
        <v>0</v>
      </c>
      <c r="O854" s="165">
        <v>64</v>
      </c>
      <c r="P854" s="231">
        <v>0</v>
      </c>
      <c r="Q854" s="231">
        <v>0</v>
      </c>
      <c r="R854" s="231">
        <v>0</v>
      </c>
      <c r="S854" s="231">
        <v>0</v>
      </c>
      <c r="T854" s="231">
        <v>0</v>
      </c>
    </row>
    <row r="855" spans="1:21" ht="24" customHeight="1">
      <c r="A855" s="1" t="s">
        <v>402</v>
      </c>
      <c r="B855" s="98"/>
      <c r="C855" s="98"/>
      <c r="D855" s="415" t="s">
        <v>6</v>
      </c>
      <c r="E855" s="415"/>
      <c r="F855" s="415"/>
      <c r="G855" s="415"/>
      <c r="H855" s="415"/>
      <c r="I855" s="415"/>
      <c r="J855" s="415"/>
      <c r="K855" s="415"/>
      <c r="L855" s="228">
        <v>4593</v>
      </c>
      <c r="M855" s="228">
        <v>11463</v>
      </c>
      <c r="N855" s="165">
        <v>10000</v>
      </c>
      <c r="O855" s="165">
        <v>13500</v>
      </c>
      <c r="P855" s="250">
        <v>8959</v>
      </c>
      <c r="Q855" s="250">
        <v>8272</v>
      </c>
      <c r="R855" s="250">
        <v>7518</v>
      </c>
      <c r="S855" s="250">
        <v>6688</v>
      </c>
      <c r="T855" s="250">
        <v>5788</v>
      </c>
    </row>
    <row r="856" spans="1:21" ht="24" customHeight="1">
      <c r="A856" s="1" t="s">
        <v>1256</v>
      </c>
      <c r="B856" s="98"/>
      <c r="C856" s="98"/>
      <c r="D856" s="4" t="s">
        <v>1246</v>
      </c>
      <c r="E856" s="98"/>
      <c r="F856" s="98"/>
      <c r="G856" s="98"/>
      <c r="H856" s="98"/>
      <c r="I856" s="98"/>
      <c r="J856" s="98"/>
      <c r="K856" s="98"/>
      <c r="L856" s="228">
        <v>830</v>
      </c>
      <c r="M856" s="228">
        <v>0</v>
      </c>
      <c r="N856" s="165">
        <v>0</v>
      </c>
      <c r="O856" s="165">
        <v>3882</v>
      </c>
      <c r="P856" s="250">
        <v>0</v>
      </c>
      <c r="Q856" s="250">
        <v>0</v>
      </c>
      <c r="R856" s="250">
        <v>0</v>
      </c>
      <c r="S856" s="250">
        <v>0</v>
      </c>
      <c r="T856" s="250">
        <v>0</v>
      </c>
    </row>
    <row r="857" spans="1:21" ht="24" customHeight="1">
      <c r="A857" s="1" t="s">
        <v>1063</v>
      </c>
      <c r="B857" s="98"/>
      <c r="C857" s="98"/>
      <c r="D857" s="98" t="s">
        <v>61</v>
      </c>
      <c r="E857" s="98"/>
      <c r="F857" s="98"/>
      <c r="G857" s="98"/>
      <c r="H857" s="98"/>
      <c r="I857" s="98"/>
      <c r="J857" s="98"/>
      <c r="K857" s="98"/>
      <c r="L857" s="228">
        <v>691</v>
      </c>
      <c r="M857" s="228">
        <v>0</v>
      </c>
      <c r="N857" s="165">
        <v>0</v>
      </c>
      <c r="O857" s="165">
        <v>0</v>
      </c>
      <c r="P857" s="250">
        <v>0</v>
      </c>
      <c r="Q857" s="250">
        <v>0</v>
      </c>
      <c r="R857" s="250">
        <v>0</v>
      </c>
      <c r="S857" s="250">
        <v>0</v>
      </c>
      <c r="T857" s="250">
        <v>0</v>
      </c>
    </row>
    <row r="858" spans="1:21" ht="24" customHeight="1">
      <c r="A858" s="1" t="s">
        <v>403</v>
      </c>
      <c r="B858" s="92"/>
      <c r="C858" s="92"/>
      <c r="D858" s="1" t="s">
        <v>213</v>
      </c>
      <c r="E858" s="92"/>
      <c r="F858" s="92"/>
      <c r="G858" s="92"/>
      <c r="H858" s="92"/>
      <c r="I858" s="92"/>
      <c r="J858" s="92"/>
      <c r="K858" s="92"/>
      <c r="L858" s="230">
        <v>1806</v>
      </c>
      <c r="M858" s="230">
        <v>1405</v>
      </c>
      <c r="N858" s="166">
        <v>2000</v>
      </c>
      <c r="O858" s="166">
        <v>1500</v>
      </c>
      <c r="P858" s="236">
        <v>1750</v>
      </c>
      <c r="Q858" s="236">
        <v>1750</v>
      </c>
      <c r="R858" s="236">
        <v>1750</v>
      </c>
      <c r="S858" s="236">
        <v>1750</v>
      </c>
      <c r="T858" s="236">
        <v>1750</v>
      </c>
    </row>
    <row r="859" spans="1:21" ht="24" customHeight="1">
      <c r="A859" s="1" t="s">
        <v>404</v>
      </c>
      <c r="B859" s="92"/>
      <c r="C859" s="92"/>
      <c r="D859" s="1" t="s">
        <v>405</v>
      </c>
      <c r="E859" s="116"/>
      <c r="F859" s="116"/>
      <c r="G859" s="116"/>
      <c r="H859" s="116"/>
      <c r="I859" s="116"/>
      <c r="J859" s="116"/>
      <c r="K859" s="116"/>
      <c r="L859" s="230">
        <v>2842</v>
      </c>
      <c r="M859" s="230">
        <v>1228</v>
      </c>
      <c r="N859" s="166">
        <v>0</v>
      </c>
      <c r="O859" s="166">
        <v>0</v>
      </c>
      <c r="P859" s="236">
        <v>0</v>
      </c>
      <c r="Q859" s="236">
        <v>0</v>
      </c>
      <c r="R859" s="236">
        <v>0</v>
      </c>
      <c r="S859" s="236">
        <v>0</v>
      </c>
      <c r="T859" s="236">
        <v>0</v>
      </c>
    </row>
    <row r="860" spans="1:21" ht="24" customHeight="1">
      <c r="A860" s="1" t="s">
        <v>406</v>
      </c>
      <c r="B860" s="92"/>
      <c r="C860" s="92"/>
      <c r="D860" s="1" t="s">
        <v>7</v>
      </c>
      <c r="E860" s="92"/>
      <c r="F860" s="92"/>
      <c r="G860" s="92"/>
      <c r="H860" s="92"/>
      <c r="I860" s="92"/>
      <c r="J860" s="92"/>
      <c r="K860" s="92"/>
      <c r="L860" s="228">
        <v>1840</v>
      </c>
      <c r="M860" s="228">
        <v>830</v>
      </c>
      <c r="N860" s="165">
        <v>2000</v>
      </c>
      <c r="O860" s="165">
        <v>2500</v>
      </c>
      <c r="P860" s="250">
        <v>2000</v>
      </c>
      <c r="Q860" s="250">
        <v>2000</v>
      </c>
      <c r="R860" s="250">
        <v>2000</v>
      </c>
      <c r="S860" s="250">
        <v>2000</v>
      </c>
      <c r="T860" s="250">
        <v>2000</v>
      </c>
    </row>
    <row r="861" spans="1:21" ht="24" customHeight="1">
      <c r="A861" s="1" t="s">
        <v>451</v>
      </c>
      <c r="B861" s="92"/>
      <c r="C861" s="92"/>
      <c r="D861" s="92" t="s">
        <v>243</v>
      </c>
      <c r="E861" s="92"/>
      <c r="F861" s="92"/>
      <c r="G861" s="92"/>
      <c r="H861" s="92"/>
      <c r="I861" s="92"/>
      <c r="J861" s="92"/>
      <c r="K861" s="92"/>
      <c r="L861" s="287">
        <v>23775</v>
      </c>
      <c r="M861" s="287">
        <v>23495</v>
      </c>
      <c r="N861" s="168">
        <v>25003</v>
      </c>
      <c r="O861" s="168">
        <v>24235</v>
      </c>
      <c r="P861" s="278">
        <v>26584</v>
      </c>
      <c r="Q861" s="278">
        <v>28134</v>
      </c>
      <c r="R861" s="278">
        <v>29777</v>
      </c>
      <c r="S861" s="278">
        <v>31519</v>
      </c>
      <c r="T861" s="278">
        <v>33365</v>
      </c>
    </row>
    <row r="862" spans="1:21" ht="15" customHeight="1">
      <c r="A862" s="92"/>
      <c r="B862" s="92"/>
      <c r="C862" s="92"/>
      <c r="D862" s="92"/>
      <c r="E862" s="92"/>
      <c r="F862" s="92"/>
      <c r="G862" s="92"/>
      <c r="H862" s="92"/>
      <c r="I862" s="92"/>
      <c r="J862" s="92"/>
      <c r="K862" s="92"/>
      <c r="L862" s="234"/>
      <c r="M862" s="234"/>
      <c r="N862" s="169"/>
      <c r="O862" s="169"/>
      <c r="P862" s="285"/>
      <c r="Q862" s="285"/>
      <c r="R862" s="285"/>
      <c r="S862" s="285"/>
      <c r="T862" s="285"/>
    </row>
    <row r="863" spans="1:21" s="92" customFormat="1" ht="24" customHeight="1">
      <c r="K863" s="101" t="s">
        <v>442</v>
      </c>
      <c r="L863" s="235">
        <f t="shared" ref="L863" si="80">SUM(L847:L862)</f>
        <v>1479794</v>
      </c>
      <c r="M863" s="235">
        <f t="shared" ref="M863:T863" si="81">SUM(M847:M862)</f>
        <v>1548772</v>
      </c>
      <c r="N863" s="170">
        <f t="shared" si="81"/>
        <v>1576751</v>
      </c>
      <c r="O863" s="170">
        <f t="shared" si="81"/>
        <v>1590113</v>
      </c>
      <c r="P863" s="328">
        <f t="shared" si="81"/>
        <v>1647343</v>
      </c>
      <c r="Q863" s="328">
        <f t="shared" si="81"/>
        <v>1683548</v>
      </c>
      <c r="R863" s="328">
        <f t="shared" si="81"/>
        <v>1714326</v>
      </c>
      <c r="S863" s="328">
        <f t="shared" si="81"/>
        <v>1758100</v>
      </c>
      <c r="T863" s="328">
        <f t="shared" si="81"/>
        <v>1780537</v>
      </c>
      <c r="U863" s="212"/>
    </row>
    <row r="864" spans="1:21" ht="15" customHeight="1">
      <c r="A864" s="92"/>
      <c r="B864" s="92"/>
      <c r="C864" s="92"/>
      <c r="D864" s="92"/>
      <c r="E864" s="92"/>
      <c r="F864" s="92"/>
      <c r="G864" s="92"/>
      <c r="H864" s="92"/>
      <c r="I864" s="92"/>
      <c r="J864" s="92"/>
      <c r="K864" s="92"/>
      <c r="L864" s="234"/>
      <c r="M864" s="234"/>
      <c r="N864" s="169"/>
      <c r="O864" s="169"/>
      <c r="P864" s="285"/>
      <c r="Q864" s="285"/>
      <c r="R864" s="285"/>
      <c r="S864" s="285"/>
      <c r="T864" s="285"/>
    </row>
    <row r="865" spans="1:20" ht="24" customHeight="1">
      <c r="A865" s="1" t="s">
        <v>407</v>
      </c>
      <c r="B865" s="98"/>
      <c r="C865" s="98"/>
      <c r="D865" s="1" t="s">
        <v>781</v>
      </c>
      <c r="E865" s="98"/>
      <c r="F865" s="98"/>
      <c r="G865" s="98"/>
      <c r="H865" s="98"/>
      <c r="I865" s="98"/>
      <c r="J865" s="98"/>
      <c r="K865" s="98"/>
      <c r="L865" s="228">
        <v>213880</v>
      </c>
      <c r="M865" s="228">
        <v>261231</v>
      </c>
      <c r="N865" s="166">
        <v>278394</v>
      </c>
      <c r="O865" s="166">
        <v>278394</v>
      </c>
      <c r="P865" s="236">
        <v>289742</v>
      </c>
      <c r="Q865" s="236">
        <v>298434</v>
      </c>
      <c r="R865" s="236">
        <v>307387</v>
      </c>
      <c r="S865" s="236">
        <v>316609</v>
      </c>
      <c r="T865" s="236">
        <v>326107</v>
      </c>
    </row>
    <row r="866" spans="1:20" ht="24" customHeight="1">
      <c r="A866" s="1" t="s">
        <v>408</v>
      </c>
      <c r="B866" s="98"/>
      <c r="C866" s="98"/>
      <c r="D866" s="1" t="s">
        <v>68</v>
      </c>
      <c r="E866" s="98"/>
      <c r="F866" s="98"/>
      <c r="G866" s="98"/>
      <c r="H866" s="98"/>
      <c r="I866" s="98"/>
      <c r="J866" s="98"/>
      <c r="K866" s="98"/>
      <c r="L866" s="228">
        <v>189152</v>
      </c>
      <c r="M866" s="228">
        <v>165624</v>
      </c>
      <c r="N866" s="166">
        <v>196000</v>
      </c>
      <c r="O866" s="166">
        <v>167500</v>
      </c>
      <c r="P866" s="236">
        <v>190000</v>
      </c>
      <c r="Q866" s="236">
        <v>205729</v>
      </c>
      <c r="R866" s="236">
        <v>221551</v>
      </c>
      <c r="S866" s="236">
        <v>237410</v>
      </c>
      <c r="T866" s="236">
        <v>253305</v>
      </c>
    </row>
    <row r="867" spans="1:20" ht="24" customHeight="1">
      <c r="A867" s="1" t="s">
        <v>409</v>
      </c>
      <c r="B867" s="98"/>
      <c r="C867" s="98"/>
      <c r="D867" s="1" t="s">
        <v>8</v>
      </c>
      <c r="E867" s="98"/>
      <c r="F867" s="98"/>
      <c r="G867" s="98"/>
      <c r="H867" s="98"/>
      <c r="I867" s="98"/>
      <c r="J867" s="98"/>
      <c r="K867" s="98"/>
      <c r="L867" s="228">
        <v>22885</v>
      </c>
      <c r="M867" s="228">
        <v>26614</v>
      </c>
      <c r="N867" s="166">
        <v>25541</v>
      </c>
      <c r="O867" s="166">
        <v>29000</v>
      </c>
      <c r="P867" s="236">
        <v>32779</v>
      </c>
      <c r="Q867" s="250">
        <v>34171</v>
      </c>
      <c r="R867" s="250">
        <v>36087</v>
      </c>
      <c r="S867" s="250">
        <v>37993</v>
      </c>
      <c r="T867" s="250">
        <v>39133</v>
      </c>
    </row>
    <row r="868" spans="1:20" ht="24" customHeight="1">
      <c r="A868" s="1" t="s">
        <v>410</v>
      </c>
      <c r="B868" s="92"/>
      <c r="C868" s="92"/>
      <c r="D868" s="1" t="s">
        <v>9</v>
      </c>
      <c r="E868" s="92"/>
      <c r="F868" s="92"/>
      <c r="G868" s="92"/>
      <c r="H868" s="92"/>
      <c r="I868" s="92"/>
      <c r="J868" s="92"/>
      <c r="K868" s="92"/>
      <c r="L868" s="228">
        <v>30169</v>
      </c>
      <c r="M868" s="228">
        <v>31983</v>
      </c>
      <c r="N868" s="166">
        <v>35544</v>
      </c>
      <c r="O868" s="166">
        <v>33500</v>
      </c>
      <c r="P868" s="236">
        <v>35952</v>
      </c>
      <c r="Q868" s="236">
        <v>38568</v>
      </c>
      <c r="R868" s="236">
        <v>40464</v>
      </c>
      <c r="S868" s="236">
        <v>42382</v>
      </c>
      <c r="T868" s="236">
        <v>44325</v>
      </c>
    </row>
    <row r="869" spans="1:20" ht="24" customHeight="1">
      <c r="A869" s="1" t="s">
        <v>411</v>
      </c>
      <c r="B869" s="98"/>
      <c r="C869" s="98"/>
      <c r="D869" s="1" t="s">
        <v>13</v>
      </c>
      <c r="E869" s="98"/>
      <c r="F869" s="98"/>
      <c r="G869" s="98"/>
      <c r="H869" s="98"/>
      <c r="I869" s="98"/>
      <c r="J869" s="98"/>
      <c r="K869" s="98"/>
      <c r="L869" s="228">
        <v>65658</v>
      </c>
      <c r="M869" s="228">
        <v>68695</v>
      </c>
      <c r="N869" s="165">
        <v>81184</v>
      </c>
      <c r="O869" s="166">
        <v>72474</v>
      </c>
      <c r="P869" s="236">
        <v>76764</v>
      </c>
      <c r="Q869" s="250">
        <v>82905</v>
      </c>
      <c r="R869" s="250">
        <v>89537</v>
      </c>
      <c r="S869" s="250">
        <v>96700</v>
      </c>
      <c r="T869" s="250">
        <v>104436</v>
      </c>
    </row>
    <row r="870" spans="1:20" ht="24" customHeight="1">
      <c r="A870" s="1" t="s">
        <v>412</v>
      </c>
      <c r="B870" s="92"/>
      <c r="C870" s="92"/>
      <c r="D870" s="1" t="s">
        <v>165</v>
      </c>
      <c r="E870" s="92"/>
      <c r="F870" s="92"/>
      <c r="G870" s="92"/>
      <c r="H870" s="92"/>
      <c r="I870" s="92"/>
      <c r="J870" s="92"/>
      <c r="K870" s="92"/>
      <c r="L870" s="228">
        <v>388</v>
      </c>
      <c r="M870" s="228">
        <v>351</v>
      </c>
      <c r="N870" s="165">
        <v>387</v>
      </c>
      <c r="O870" s="166">
        <v>362</v>
      </c>
      <c r="P870" s="236">
        <v>387</v>
      </c>
      <c r="Q870" s="250">
        <v>391</v>
      </c>
      <c r="R870" s="250">
        <v>395</v>
      </c>
      <c r="S870" s="250">
        <v>399</v>
      </c>
      <c r="T870" s="250">
        <v>403</v>
      </c>
    </row>
    <row r="871" spans="1:20" ht="24" customHeight="1">
      <c r="A871" s="1" t="s">
        <v>413</v>
      </c>
      <c r="B871" s="92"/>
      <c r="C871" s="92"/>
      <c r="D871" s="1" t="s">
        <v>491</v>
      </c>
      <c r="E871" s="92"/>
      <c r="F871" s="92"/>
      <c r="G871" s="92"/>
      <c r="H871" s="92"/>
      <c r="I871" s="92"/>
      <c r="J871" s="92"/>
      <c r="K871" s="92"/>
      <c r="L871" s="228">
        <v>4672</v>
      </c>
      <c r="M871" s="228">
        <v>6699</v>
      </c>
      <c r="N871" s="165">
        <v>6987</v>
      </c>
      <c r="O871" s="166">
        <v>6987</v>
      </c>
      <c r="P871" s="236">
        <v>6322</v>
      </c>
      <c r="Q871" s="250">
        <v>6638</v>
      </c>
      <c r="R871" s="250">
        <v>6970</v>
      </c>
      <c r="S871" s="250">
        <v>7319</v>
      </c>
      <c r="T871" s="250">
        <v>7685</v>
      </c>
    </row>
    <row r="872" spans="1:20" ht="24" customHeight="1">
      <c r="A872" s="1" t="s">
        <v>501</v>
      </c>
      <c r="B872" s="92"/>
      <c r="C872" s="92"/>
      <c r="D872" s="1" t="s">
        <v>493</v>
      </c>
      <c r="E872" s="92"/>
      <c r="F872" s="92"/>
      <c r="G872" s="92"/>
      <c r="H872" s="92"/>
      <c r="I872" s="92"/>
      <c r="J872" s="92"/>
      <c r="K872" s="92"/>
      <c r="L872" s="228">
        <v>637</v>
      </c>
      <c r="M872" s="228">
        <v>973</v>
      </c>
      <c r="N872" s="165">
        <v>1012</v>
      </c>
      <c r="O872" s="166">
        <v>1012</v>
      </c>
      <c r="P872" s="250">
        <v>1012</v>
      </c>
      <c r="Q872" s="250">
        <v>1042</v>
      </c>
      <c r="R872" s="250">
        <v>1073</v>
      </c>
      <c r="S872" s="250">
        <v>1105</v>
      </c>
      <c r="T872" s="250">
        <v>1138</v>
      </c>
    </row>
    <row r="873" spans="1:20" ht="24" customHeight="1">
      <c r="A873" s="1" t="s">
        <v>578</v>
      </c>
      <c r="B873" s="92"/>
      <c r="C873" s="92"/>
      <c r="D873" s="1" t="s">
        <v>164</v>
      </c>
      <c r="E873" s="92"/>
      <c r="F873" s="92"/>
      <c r="G873" s="92"/>
      <c r="H873" s="92"/>
      <c r="I873" s="92"/>
      <c r="J873" s="92"/>
      <c r="K873" s="92"/>
      <c r="L873" s="228">
        <v>747</v>
      </c>
      <c r="M873" s="228">
        <v>604</v>
      </c>
      <c r="N873" s="165">
        <v>750</v>
      </c>
      <c r="O873" s="165">
        <v>750</v>
      </c>
      <c r="P873" s="250">
        <v>750</v>
      </c>
      <c r="Q873" s="250">
        <v>750</v>
      </c>
      <c r="R873" s="250">
        <v>750</v>
      </c>
      <c r="S873" s="250">
        <v>750</v>
      </c>
      <c r="T873" s="250">
        <v>750</v>
      </c>
    </row>
    <row r="874" spans="1:20" ht="24" customHeight="1">
      <c r="A874" s="1" t="s">
        <v>563</v>
      </c>
      <c r="B874" s="92"/>
      <c r="C874" s="92"/>
      <c r="D874" s="1" t="s">
        <v>219</v>
      </c>
      <c r="E874" s="92"/>
      <c r="F874" s="92"/>
      <c r="G874" s="92"/>
      <c r="H874" s="92"/>
      <c r="I874" s="92"/>
      <c r="J874" s="92"/>
      <c r="K874" s="92"/>
      <c r="L874" s="228">
        <v>23028</v>
      </c>
      <c r="M874" s="228">
        <v>22891</v>
      </c>
      <c r="N874" s="165">
        <v>24253</v>
      </c>
      <c r="O874" s="165">
        <v>23485</v>
      </c>
      <c r="P874" s="250">
        <v>25834</v>
      </c>
      <c r="Q874" s="250">
        <v>27384</v>
      </c>
      <c r="R874" s="250">
        <v>29027</v>
      </c>
      <c r="S874" s="250">
        <v>30769</v>
      </c>
      <c r="T874" s="250">
        <v>32615</v>
      </c>
    </row>
    <row r="875" spans="1:20" ht="24" customHeight="1">
      <c r="A875" s="1" t="s">
        <v>414</v>
      </c>
      <c r="B875" s="98"/>
      <c r="C875" s="98"/>
      <c r="D875" s="1" t="s">
        <v>90</v>
      </c>
      <c r="E875" s="98"/>
      <c r="F875" s="98"/>
      <c r="G875" s="98"/>
      <c r="H875" s="98"/>
      <c r="I875" s="98"/>
      <c r="J875" s="98"/>
      <c r="K875" s="98"/>
      <c r="L875" s="228">
        <v>308</v>
      </c>
      <c r="M875" s="228">
        <v>1374</v>
      </c>
      <c r="N875" s="165">
        <v>2000</v>
      </c>
      <c r="O875" s="165">
        <v>1200</v>
      </c>
      <c r="P875" s="250">
        <v>3000</v>
      </c>
      <c r="Q875" s="250">
        <v>3000</v>
      </c>
      <c r="R875" s="250">
        <v>3000</v>
      </c>
      <c r="S875" s="250">
        <v>3000</v>
      </c>
      <c r="T875" s="250">
        <v>3000</v>
      </c>
    </row>
    <row r="876" spans="1:20" ht="24" customHeight="1">
      <c r="A876" s="1" t="s">
        <v>415</v>
      </c>
      <c r="B876" s="98"/>
      <c r="C876" s="98"/>
      <c r="D876" s="1" t="s">
        <v>893</v>
      </c>
      <c r="E876" s="98"/>
      <c r="F876" s="98"/>
      <c r="G876" s="98"/>
      <c r="H876" s="98"/>
      <c r="I876" s="98"/>
      <c r="J876" s="98"/>
      <c r="K876" s="98"/>
      <c r="L876" s="228">
        <v>348</v>
      </c>
      <c r="M876" s="228">
        <v>1557</v>
      </c>
      <c r="N876" s="165">
        <v>1500</v>
      </c>
      <c r="O876" s="165">
        <v>500</v>
      </c>
      <c r="P876" s="250">
        <v>1500</v>
      </c>
      <c r="Q876" s="250">
        <v>1500</v>
      </c>
      <c r="R876" s="250">
        <v>1500</v>
      </c>
      <c r="S876" s="250">
        <v>1500</v>
      </c>
      <c r="T876" s="250">
        <v>1500</v>
      </c>
    </row>
    <row r="877" spans="1:20" ht="24" customHeight="1">
      <c r="A877" s="1" t="s">
        <v>416</v>
      </c>
      <c r="B877" s="98"/>
      <c r="C877" s="98"/>
      <c r="D877" s="1" t="s">
        <v>89</v>
      </c>
      <c r="E877" s="98"/>
      <c r="F877" s="98"/>
      <c r="G877" s="98"/>
      <c r="H877" s="98"/>
      <c r="I877" s="98"/>
      <c r="J877" s="98"/>
      <c r="K877" s="98"/>
      <c r="L877" s="228">
        <v>100</v>
      </c>
      <c r="M877" s="228">
        <v>3019</v>
      </c>
      <c r="N877" s="165">
        <v>2000</v>
      </c>
      <c r="O877" s="165">
        <v>1000</v>
      </c>
      <c r="P877" s="250">
        <v>2500</v>
      </c>
      <c r="Q877" s="250">
        <v>2500</v>
      </c>
      <c r="R877" s="250">
        <v>2500</v>
      </c>
      <c r="S877" s="250">
        <v>2500</v>
      </c>
      <c r="T877" s="250">
        <v>2500</v>
      </c>
    </row>
    <row r="878" spans="1:20" ht="24" customHeight="1">
      <c r="A878" s="1" t="s">
        <v>417</v>
      </c>
      <c r="B878" s="92"/>
      <c r="C878" s="92"/>
      <c r="D878" s="1" t="s">
        <v>214</v>
      </c>
      <c r="E878" s="92"/>
      <c r="F878" s="92"/>
      <c r="G878" s="92"/>
      <c r="H878" s="92"/>
      <c r="I878" s="92"/>
      <c r="J878" s="92"/>
      <c r="K878" s="92"/>
      <c r="L878" s="228">
        <v>4513</v>
      </c>
      <c r="M878" s="228">
        <v>5313</v>
      </c>
      <c r="N878" s="165">
        <v>6000</v>
      </c>
      <c r="O878" s="165">
        <v>5750</v>
      </c>
      <c r="P878" s="250">
        <v>7200</v>
      </c>
      <c r="Q878" s="250">
        <v>7200</v>
      </c>
      <c r="R878" s="250">
        <v>7200</v>
      </c>
      <c r="S878" s="250">
        <v>7200</v>
      </c>
      <c r="T878" s="250">
        <v>7200</v>
      </c>
    </row>
    <row r="879" spans="1:20" ht="24" customHeight="1">
      <c r="A879" s="1" t="s">
        <v>418</v>
      </c>
      <c r="B879" s="98"/>
      <c r="C879" s="98"/>
      <c r="D879" s="1" t="s">
        <v>88</v>
      </c>
      <c r="E879" s="98"/>
      <c r="F879" s="98"/>
      <c r="G879" s="98"/>
      <c r="H879" s="98"/>
      <c r="I879" s="98"/>
      <c r="J879" s="98"/>
      <c r="K879" s="98"/>
      <c r="L879" s="228">
        <v>582</v>
      </c>
      <c r="M879" s="228">
        <v>655</v>
      </c>
      <c r="N879" s="165">
        <v>750</v>
      </c>
      <c r="O879" s="165">
        <v>750</v>
      </c>
      <c r="P879" s="250">
        <v>750</v>
      </c>
      <c r="Q879" s="250">
        <v>600</v>
      </c>
      <c r="R879" s="250">
        <v>600</v>
      </c>
      <c r="S879" s="250">
        <v>600</v>
      </c>
      <c r="T879" s="250">
        <v>600</v>
      </c>
    </row>
    <row r="880" spans="1:20" ht="24" customHeight="1">
      <c r="A880" s="1" t="s">
        <v>419</v>
      </c>
      <c r="B880" s="92"/>
      <c r="C880" s="92"/>
      <c r="D880" s="1" t="s">
        <v>895</v>
      </c>
      <c r="E880" s="92"/>
      <c r="F880" s="92"/>
      <c r="G880" s="92"/>
      <c r="H880" s="92"/>
      <c r="I880" s="92"/>
      <c r="J880" s="92"/>
      <c r="K880" s="92"/>
      <c r="L880" s="228">
        <v>8911</v>
      </c>
      <c r="M880" s="228">
        <v>9602</v>
      </c>
      <c r="N880" s="165">
        <v>11000</v>
      </c>
      <c r="O880" s="165">
        <v>11000</v>
      </c>
      <c r="P880" s="209">
        <v>11000</v>
      </c>
      <c r="Q880" s="209">
        <v>11000</v>
      </c>
      <c r="R880" s="209">
        <v>11000</v>
      </c>
      <c r="S880" s="209">
        <v>11000</v>
      </c>
      <c r="T880" s="209">
        <v>11000</v>
      </c>
    </row>
    <row r="881" spans="1:20" ht="24" customHeight="1">
      <c r="A881" s="1" t="s">
        <v>420</v>
      </c>
      <c r="B881" s="92"/>
      <c r="C881" s="92"/>
      <c r="D881" s="1" t="s">
        <v>10</v>
      </c>
      <c r="E881" s="92"/>
      <c r="F881" s="92"/>
      <c r="G881" s="92"/>
      <c r="H881" s="92"/>
      <c r="I881" s="92"/>
      <c r="J881" s="92"/>
      <c r="K881" s="92"/>
      <c r="L881" s="228">
        <v>24151</v>
      </c>
      <c r="M881" s="228">
        <v>24213</v>
      </c>
      <c r="N881" s="165">
        <v>40000</v>
      </c>
      <c r="O881" s="165">
        <v>35000</v>
      </c>
      <c r="P881" s="209">
        <v>40000</v>
      </c>
      <c r="Q881" s="209">
        <v>40000</v>
      </c>
      <c r="R881" s="209">
        <v>40000</v>
      </c>
      <c r="S881" s="209">
        <v>40000</v>
      </c>
      <c r="T881" s="209">
        <v>40000</v>
      </c>
    </row>
    <row r="882" spans="1:20" ht="24" customHeight="1">
      <c r="A882" s="1" t="s">
        <v>421</v>
      </c>
      <c r="B882" s="92"/>
      <c r="C882" s="92"/>
      <c r="D882" s="1" t="s">
        <v>124</v>
      </c>
      <c r="E882" s="92"/>
      <c r="F882" s="92"/>
      <c r="G882" s="98"/>
      <c r="H882" s="98"/>
      <c r="I882" s="98"/>
      <c r="J882" s="98"/>
      <c r="K882" s="98"/>
      <c r="L882" s="228">
        <v>2100</v>
      </c>
      <c r="M882" s="228">
        <v>2205</v>
      </c>
      <c r="N882" s="165">
        <v>3000</v>
      </c>
      <c r="O882" s="165">
        <v>2000</v>
      </c>
      <c r="P882" s="209">
        <v>3000</v>
      </c>
      <c r="Q882" s="209">
        <v>3000</v>
      </c>
      <c r="R882" s="209">
        <v>3000</v>
      </c>
      <c r="S882" s="209">
        <v>3000</v>
      </c>
      <c r="T882" s="209">
        <v>3000</v>
      </c>
    </row>
    <row r="883" spans="1:20" ht="24" customHeight="1">
      <c r="A883" s="1" t="s">
        <v>422</v>
      </c>
      <c r="B883" s="92"/>
      <c r="C883" s="92"/>
      <c r="D883" s="1" t="s">
        <v>423</v>
      </c>
      <c r="E883" s="92"/>
      <c r="F883" s="92"/>
      <c r="G883" s="116"/>
      <c r="H883" s="116"/>
      <c r="I883" s="116"/>
      <c r="J883" s="116"/>
      <c r="K883" s="116"/>
      <c r="L883" s="228">
        <v>13466</v>
      </c>
      <c r="M883" s="228">
        <v>13854</v>
      </c>
      <c r="N883" s="165">
        <v>20000</v>
      </c>
      <c r="O883" s="165">
        <v>15000</v>
      </c>
      <c r="P883" s="209">
        <v>20000</v>
      </c>
      <c r="Q883" s="209">
        <v>20000</v>
      </c>
      <c r="R883" s="209">
        <v>20000</v>
      </c>
      <c r="S883" s="209">
        <v>20000</v>
      </c>
      <c r="T883" s="209">
        <v>20000</v>
      </c>
    </row>
    <row r="884" spans="1:20" ht="24" customHeight="1">
      <c r="A884" s="1" t="s">
        <v>424</v>
      </c>
      <c r="B884" s="98"/>
      <c r="C884" s="98"/>
      <c r="D884" s="1" t="s">
        <v>17</v>
      </c>
      <c r="E884" s="98"/>
      <c r="F884" s="98"/>
      <c r="G884" s="98"/>
      <c r="H884" s="98"/>
      <c r="I884" s="98"/>
      <c r="J884" s="98"/>
      <c r="K884" s="98"/>
      <c r="L884" s="228">
        <v>9852</v>
      </c>
      <c r="M884" s="228">
        <v>11973</v>
      </c>
      <c r="N884" s="165">
        <v>11130</v>
      </c>
      <c r="O884" s="165">
        <v>11130</v>
      </c>
      <c r="P884" s="209">
        <v>11798</v>
      </c>
      <c r="Q884" s="209">
        <v>12506</v>
      </c>
      <c r="R884" s="209">
        <v>13256</v>
      </c>
      <c r="S884" s="209">
        <v>14051</v>
      </c>
      <c r="T884" s="209">
        <v>14894</v>
      </c>
    </row>
    <row r="885" spans="1:20" ht="24" customHeight="1">
      <c r="A885" s="1" t="s">
        <v>425</v>
      </c>
      <c r="B885" s="98"/>
      <c r="C885" s="98"/>
      <c r="D885" s="1" t="s">
        <v>897</v>
      </c>
      <c r="E885" s="98"/>
      <c r="F885" s="98"/>
      <c r="G885" s="98"/>
      <c r="H885" s="98"/>
      <c r="I885" s="98"/>
      <c r="J885" s="98"/>
      <c r="K885" s="98"/>
      <c r="L885" s="247">
        <v>65777</v>
      </c>
      <c r="M885" s="247">
        <v>28900</v>
      </c>
      <c r="N885" s="177">
        <v>50000</v>
      </c>
      <c r="O885" s="177">
        <v>50000</v>
      </c>
      <c r="P885" s="208">
        <v>50000</v>
      </c>
      <c r="Q885" s="208">
        <v>50000</v>
      </c>
      <c r="R885" s="208">
        <v>50000</v>
      </c>
      <c r="S885" s="208">
        <v>50000</v>
      </c>
      <c r="T885" s="208">
        <v>50000</v>
      </c>
    </row>
    <row r="886" spans="1:20" ht="24" customHeight="1">
      <c r="A886" s="1" t="s">
        <v>588</v>
      </c>
      <c r="B886" s="98"/>
      <c r="C886" s="98"/>
      <c r="D886" s="1" t="s">
        <v>268</v>
      </c>
      <c r="E886" s="98"/>
      <c r="F886" s="98"/>
      <c r="G886" s="98"/>
      <c r="H886" s="98"/>
      <c r="I886" s="98"/>
      <c r="J886" s="98"/>
      <c r="K886" s="98"/>
      <c r="L886" s="247">
        <v>1689</v>
      </c>
      <c r="M886" s="247">
        <v>1689</v>
      </c>
      <c r="N886" s="177">
        <v>1700</v>
      </c>
      <c r="O886" s="177">
        <v>1689</v>
      </c>
      <c r="P886" s="208">
        <v>1700</v>
      </c>
      <c r="Q886" s="208">
        <v>1700</v>
      </c>
      <c r="R886" s="208">
        <v>1700</v>
      </c>
      <c r="S886" s="208">
        <v>1700</v>
      </c>
      <c r="T886" s="208">
        <v>1700</v>
      </c>
    </row>
    <row r="887" spans="1:20" ht="24" customHeight="1">
      <c r="A887" s="1" t="s">
        <v>426</v>
      </c>
      <c r="B887" s="98"/>
      <c r="C887" s="98"/>
      <c r="D887" s="1" t="s">
        <v>11</v>
      </c>
      <c r="E887" s="98"/>
      <c r="F887" s="98"/>
      <c r="G887" s="98"/>
      <c r="H887" s="98"/>
      <c r="I887" s="98"/>
      <c r="J887" s="98"/>
      <c r="K887" s="98"/>
      <c r="L887" s="228">
        <v>5518</v>
      </c>
      <c r="M887" s="228">
        <v>7147</v>
      </c>
      <c r="N887" s="165">
        <v>8000</v>
      </c>
      <c r="O887" s="165">
        <v>8000</v>
      </c>
      <c r="P887" s="250">
        <v>8000</v>
      </c>
      <c r="Q887" s="250">
        <v>8000</v>
      </c>
      <c r="R887" s="250">
        <v>8000</v>
      </c>
      <c r="S887" s="250">
        <v>8000</v>
      </c>
      <c r="T887" s="250">
        <v>8000</v>
      </c>
    </row>
    <row r="888" spans="1:20" ht="24" customHeight="1">
      <c r="A888" s="1" t="s">
        <v>427</v>
      </c>
      <c r="B888" s="98"/>
      <c r="C888" s="98"/>
      <c r="D888" s="1" t="s">
        <v>1237</v>
      </c>
      <c r="E888" s="98"/>
      <c r="F888" s="98"/>
      <c r="G888" s="98"/>
      <c r="H888" s="98"/>
      <c r="I888" s="98"/>
      <c r="J888" s="98"/>
      <c r="K888" s="98"/>
      <c r="L888" s="228">
        <v>6733</v>
      </c>
      <c r="M888" s="228">
        <v>3821</v>
      </c>
      <c r="N888" s="165">
        <v>3000</v>
      </c>
      <c r="O888" s="165">
        <v>3000</v>
      </c>
      <c r="P888" s="250">
        <v>4000</v>
      </c>
      <c r="Q888" s="250">
        <v>4000</v>
      </c>
      <c r="R888" s="250">
        <v>4000</v>
      </c>
      <c r="S888" s="250">
        <v>4000</v>
      </c>
      <c r="T888" s="250">
        <v>4000</v>
      </c>
    </row>
    <row r="889" spans="1:20" ht="24" customHeight="1">
      <c r="A889" s="1" t="s">
        <v>1235</v>
      </c>
      <c r="B889" s="98"/>
      <c r="C889" s="98"/>
      <c r="D889" s="1" t="s">
        <v>1236</v>
      </c>
      <c r="E889" s="98"/>
      <c r="F889" s="98"/>
      <c r="G889" s="98"/>
      <c r="H889" s="98"/>
      <c r="I889" s="98"/>
      <c r="J889" s="98"/>
      <c r="K889" s="98"/>
      <c r="L889" s="228">
        <v>0</v>
      </c>
      <c r="M889" s="228">
        <v>4215</v>
      </c>
      <c r="N889" s="165">
        <v>8000</v>
      </c>
      <c r="O889" s="165">
        <v>8000</v>
      </c>
      <c r="P889" s="250">
        <v>7000</v>
      </c>
      <c r="Q889" s="250">
        <v>7000</v>
      </c>
      <c r="R889" s="250">
        <v>7000</v>
      </c>
      <c r="S889" s="250">
        <v>7000</v>
      </c>
      <c r="T889" s="250">
        <v>7000</v>
      </c>
    </row>
    <row r="890" spans="1:20" ht="24" customHeight="1">
      <c r="A890" s="1" t="s">
        <v>1292</v>
      </c>
      <c r="B890" s="98"/>
      <c r="C890" s="98"/>
      <c r="D890" s="1" t="s">
        <v>223</v>
      </c>
      <c r="E890" s="98"/>
      <c r="F890" s="98"/>
      <c r="G890" s="98"/>
      <c r="H890" s="98"/>
      <c r="I890" s="98"/>
      <c r="J890" s="98"/>
      <c r="K890" s="98"/>
      <c r="L890" s="228">
        <v>0</v>
      </c>
      <c r="M890" s="228">
        <v>1199</v>
      </c>
      <c r="N890" s="165">
        <v>2000</v>
      </c>
      <c r="O890" s="165">
        <v>1000</v>
      </c>
      <c r="P890" s="250">
        <v>2000</v>
      </c>
      <c r="Q890" s="250">
        <v>2000</v>
      </c>
      <c r="R890" s="250">
        <v>2000</v>
      </c>
      <c r="S890" s="250">
        <v>2000</v>
      </c>
      <c r="T890" s="250">
        <v>2000</v>
      </c>
    </row>
    <row r="891" spans="1:20" ht="24" customHeight="1">
      <c r="A891" s="1" t="s">
        <v>428</v>
      </c>
      <c r="B891" s="98"/>
      <c r="C891" s="98"/>
      <c r="D891" s="1" t="s">
        <v>429</v>
      </c>
      <c r="E891" s="98"/>
      <c r="F891" s="98"/>
      <c r="G891" s="98"/>
      <c r="H891" s="98"/>
      <c r="I891" s="98"/>
      <c r="J891" s="98"/>
      <c r="K891" s="98"/>
      <c r="L891" s="228">
        <v>820</v>
      </c>
      <c r="M891" s="228">
        <v>1737</v>
      </c>
      <c r="N891" s="165">
        <v>1000</v>
      </c>
      <c r="O891" s="165">
        <v>2000</v>
      </c>
      <c r="P891" s="250">
        <v>2000</v>
      </c>
      <c r="Q891" s="250">
        <v>2000</v>
      </c>
      <c r="R891" s="250">
        <v>2000</v>
      </c>
      <c r="S891" s="250">
        <v>2000</v>
      </c>
      <c r="T891" s="250">
        <v>2000</v>
      </c>
    </row>
    <row r="892" spans="1:20" ht="24" customHeight="1">
      <c r="A892" s="1" t="s">
        <v>430</v>
      </c>
      <c r="B892" s="92"/>
      <c r="C892" s="92"/>
      <c r="D892" s="1" t="s">
        <v>431</v>
      </c>
      <c r="E892" s="92"/>
      <c r="F892" s="92"/>
      <c r="G892" s="92"/>
      <c r="H892" s="92"/>
      <c r="I892" s="92"/>
      <c r="J892" s="92"/>
      <c r="K892" s="92"/>
      <c r="L892" s="228">
        <v>151</v>
      </c>
      <c r="M892" s="228">
        <v>247</v>
      </c>
      <c r="N892" s="165">
        <v>200</v>
      </c>
      <c r="O892" s="165">
        <v>200</v>
      </c>
      <c r="P892" s="250">
        <v>300</v>
      </c>
      <c r="Q892" s="250">
        <v>300</v>
      </c>
      <c r="R892" s="250">
        <v>300</v>
      </c>
      <c r="S892" s="250">
        <v>300</v>
      </c>
      <c r="T892" s="250">
        <v>300</v>
      </c>
    </row>
    <row r="893" spans="1:20" ht="24" customHeight="1">
      <c r="A893" s="1" t="s">
        <v>433</v>
      </c>
      <c r="B893" s="92"/>
      <c r="C893" s="92"/>
      <c r="D893" s="1" t="s">
        <v>901</v>
      </c>
      <c r="E893" s="92"/>
      <c r="F893" s="92"/>
      <c r="G893" s="92"/>
      <c r="H893" s="92"/>
      <c r="I893" s="92"/>
      <c r="J893" s="92"/>
      <c r="K893" s="92"/>
      <c r="L893" s="228">
        <v>0</v>
      </c>
      <c r="M893" s="228">
        <v>0</v>
      </c>
      <c r="N893" s="165">
        <v>0</v>
      </c>
      <c r="O893" s="165">
        <v>0</v>
      </c>
      <c r="P893" s="250">
        <v>0</v>
      </c>
      <c r="Q893" s="250">
        <v>0</v>
      </c>
      <c r="R893" s="250">
        <v>0</v>
      </c>
      <c r="S893" s="250">
        <v>0</v>
      </c>
      <c r="T893" s="250">
        <v>0</v>
      </c>
    </row>
    <row r="894" spans="1:20" ht="24" customHeight="1">
      <c r="A894" s="1" t="s">
        <v>434</v>
      </c>
      <c r="B894" s="92"/>
      <c r="C894" s="92"/>
      <c r="D894" s="1" t="s">
        <v>435</v>
      </c>
      <c r="E894" s="92"/>
      <c r="F894" s="92"/>
      <c r="G894" s="92"/>
      <c r="H894" s="92"/>
      <c r="I894" s="92"/>
      <c r="J894" s="92"/>
      <c r="K894" s="92"/>
      <c r="L894" s="228">
        <v>499</v>
      </c>
      <c r="M894" s="228">
        <v>56</v>
      </c>
      <c r="N894" s="165">
        <v>500</v>
      </c>
      <c r="O894" s="165">
        <v>500</v>
      </c>
      <c r="P894" s="250">
        <v>500</v>
      </c>
      <c r="Q894" s="250">
        <v>500</v>
      </c>
      <c r="R894" s="250">
        <v>500</v>
      </c>
      <c r="S894" s="250">
        <v>500</v>
      </c>
      <c r="T894" s="250">
        <v>500</v>
      </c>
    </row>
    <row r="895" spans="1:20" ht="24" customHeight="1">
      <c r="A895" s="1" t="s">
        <v>1078</v>
      </c>
      <c r="B895" s="92"/>
      <c r="C895" s="92"/>
      <c r="D895" s="1" t="s">
        <v>762</v>
      </c>
      <c r="E895" s="92"/>
      <c r="F895" s="92"/>
      <c r="G895" s="92"/>
      <c r="H895" s="92"/>
      <c r="I895" s="92"/>
      <c r="J895" s="92"/>
      <c r="K895" s="92"/>
      <c r="L895" s="228">
        <v>1367</v>
      </c>
      <c r="M895" s="228">
        <v>4315</v>
      </c>
      <c r="N895" s="165">
        <v>1500</v>
      </c>
      <c r="O895" s="165">
        <v>1500</v>
      </c>
      <c r="P895" s="209">
        <v>1500</v>
      </c>
      <c r="Q895" s="209">
        <v>1500</v>
      </c>
      <c r="R895" s="209">
        <v>1500</v>
      </c>
      <c r="S895" s="209">
        <v>1500</v>
      </c>
      <c r="T895" s="209">
        <v>1500</v>
      </c>
    </row>
    <row r="896" spans="1:20" ht="24" customHeight="1">
      <c r="A896" s="101" t="s">
        <v>436</v>
      </c>
      <c r="B896" s="101"/>
      <c r="C896" s="101"/>
      <c r="D896" s="101"/>
      <c r="E896" s="101"/>
      <c r="F896" s="101"/>
      <c r="G896" s="101"/>
      <c r="H896" s="101"/>
      <c r="I896" s="101"/>
      <c r="J896" s="101"/>
      <c r="K896" s="101"/>
      <c r="L896" s="234"/>
      <c r="M896" s="234"/>
      <c r="N896" s="169"/>
      <c r="O896" s="169"/>
      <c r="P896" s="227"/>
      <c r="Q896" s="227"/>
      <c r="R896" s="227"/>
      <c r="S896" s="227"/>
      <c r="T896" s="227"/>
    </row>
    <row r="897" spans="1:21" ht="24" customHeight="1">
      <c r="A897" s="1" t="s">
        <v>1164</v>
      </c>
      <c r="B897" s="98"/>
      <c r="C897" s="98"/>
      <c r="D897" s="1" t="s">
        <v>863</v>
      </c>
      <c r="E897" s="98"/>
      <c r="F897" s="98"/>
      <c r="G897" s="98"/>
      <c r="H897" s="98"/>
      <c r="I897" s="98"/>
      <c r="J897" s="98"/>
      <c r="K897" s="98"/>
      <c r="L897" s="228">
        <v>50000</v>
      </c>
      <c r="M897" s="228">
        <v>50000</v>
      </c>
      <c r="N897" s="165">
        <v>50000</v>
      </c>
      <c r="O897" s="165">
        <v>50000</v>
      </c>
      <c r="P897" s="209">
        <v>75000</v>
      </c>
      <c r="Q897" s="209">
        <v>75000</v>
      </c>
      <c r="R897" s="209">
        <v>75000</v>
      </c>
      <c r="S897" s="209">
        <v>100000</v>
      </c>
      <c r="T897" s="209">
        <v>100000</v>
      </c>
    </row>
    <row r="898" spans="1:21" ht="24" customHeight="1">
      <c r="A898" s="1" t="s">
        <v>1165</v>
      </c>
      <c r="B898" s="98"/>
      <c r="C898" s="98"/>
      <c r="D898" s="1" t="s">
        <v>255</v>
      </c>
      <c r="E898" s="98"/>
      <c r="F898" s="98"/>
      <c r="G898" s="98"/>
      <c r="H898" s="98"/>
      <c r="I898" s="98"/>
      <c r="J898" s="98"/>
      <c r="K898" s="98"/>
      <c r="L898" s="228">
        <v>27363</v>
      </c>
      <c r="M898" s="228">
        <v>24988</v>
      </c>
      <c r="N898" s="165">
        <v>22613</v>
      </c>
      <c r="O898" s="165">
        <v>22613</v>
      </c>
      <c r="P898" s="209">
        <v>20238</v>
      </c>
      <c r="Q898" s="209">
        <v>16675</v>
      </c>
      <c r="R898" s="209">
        <v>13113</v>
      </c>
      <c r="S898" s="209">
        <v>9550</v>
      </c>
      <c r="T898" s="209">
        <v>4800</v>
      </c>
    </row>
    <row r="899" spans="1:21" ht="24" customHeight="1">
      <c r="A899" s="101" t="s">
        <v>868</v>
      </c>
      <c r="B899" s="101"/>
      <c r="C899" s="101"/>
      <c r="D899" s="101"/>
      <c r="E899" s="101"/>
      <c r="F899" s="101"/>
      <c r="G899" s="101"/>
      <c r="H899" s="101"/>
      <c r="I899" s="101"/>
      <c r="J899" s="98"/>
      <c r="K899" s="98"/>
      <c r="L899" s="232"/>
      <c r="M899" s="232"/>
      <c r="N899" s="168"/>
      <c r="O899" s="168"/>
      <c r="P899" s="233"/>
      <c r="Q899" s="233"/>
      <c r="R899" s="233"/>
      <c r="S899" s="233"/>
      <c r="T899" s="233"/>
    </row>
    <row r="900" spans="1:21" ht="24" customHeight="1">
      <c r="A900" s="1" t="s">
        <v>1166</v>
      </c>
      <c r="B900" s="98"/>
      <c r="C900" s="98"/>
      <c r="D900" s="1" t="s">
        <v>863</v>
      </c>
      <c r="E900" s="98"/>
      <c r="F900" s="98"/>
      <c r="G900" s="98"/>
      <c r="H900" s="98"/>
      <c r="I900" s="98"/>
      <c r="J900" s="98"/>
      <c r="K900" s="98"/>
      <c r="L900" s="228">
        <v>520000</v>
      </c>
      <c r="M900" s="228">
        <v>565000</v>
      </c>
      <c r="N900" s="165">
        <v>585000</v>
      </c>
      <c r="O900" s="165">
        <v>585000</v>
      </c>
      <c r="P900" s="209">
        <v>610000</v>
      </c>
      <c r="Q900" s="209">
        <v>645000</v>
      </c>
      <c r="R900" s="209">
        <v>675000</v>
      </c>
      <c r="S900" s="209">
        <v>700000</v>
      </c>
      <c r="T900" s="209">
        <v>730000</v>
      </c>
    </row>
    <row r="901" spans="1:21" ht="24" customHeight="1">
      <c r="A901" s="1" t="s">
        <v>1167</v>
      </c>
      <c r="B901" s="98"/>
      <c r="C901" s="98"/>
      <c r="D901" s="1" t="s">
        <v>255</v>
      </c>
      <c r="E901" s="98"/>
      <c r="F901" s="98"/>
      <c r="G901" s="98"/>
      <c r="H901" s="98"/>
      <c r="I901" s="98"/>
      <c r="J901" s="98"/>
      <c r="K901" s="98"/>
      <c r="L901" s="232">
        <v>163033</v>
      </c>
      <c r="M901" s="232">
        <v>152113</v>
      </c>
      <c r="N901" s="168">
        <v>139400</v>
      </c>
      <c r="O901" s="168">
        <v>139400</v>
      </c>
      <c r="P901" s="233">
        <v>121850</v>
      </c>
      <c r="Q901" s="233">
        <v>103550</v>
      </c>
      <c r="R901" s="233">
        <v>84200</v>
      </c>
      <c r="S901" s="233">
        <v>57200</v>
      </c>
      <c r="T901" s="233">
        <v>29200</v>
      </c>
    </row>
    <row r="902" spans="1:21" ht="15" customHeight="1">
      <c r="A902" s="92"/>
      <c r="B902" s="92"/>
      <c r="C902" s="92"/>
      <c r="D902" s="92"/>
      <c r="E902" s="92"/>
      <c r="F902" s="92"/>
      <c r="G902" s="92"/>
      <c r="H902" s="92"/>
      <c r="I902" s="92"/>
      <c r="J902" s="92"/>
      <c r="K902" s="92"/>
      <c r="L902" s="234"/>
      <c r="M902" s="234"/>
      <c r="N902" s="169"/>
      <c r="O902" s="169"/>
      <c r="P902" s="227"/>
      <c r="Q902" s="227"/>
      <c r="R902" s="227"/>
      <c r="S902" s="227"/>
      <c r="T902" s="227"/>
    </row>
    <row r="903" spans="1:21" s="92" customFormat="1" ht="24" customHeight="1">
      <c r="K903" s="101" t="s">
        <v>445</v>
      </c>
      <c r="L903" s="235">
        <f t="shared" ref="L903" si="82">SUM(L865:L902)</f>
        <v>1458497</v>
      </c>
      <c r="M903" s="235">
        <f t="shared" ref="M903:T903" si="83">SUM(M865:M902)</f>
        <v>1504857</v>
      </c>
      <c r="N903" s="170">
        <f t="shared" si="83"/>
        <v>1620345</v>
      </c>
      <c r="O903" s="170">
        <f t="shared" si="83"/>
        <v>1569696</v>
      </c>
      <c r="P903" s="235">
        <f t="shared" si="83"/>
        <v>1664378</v>
      </c>
      <c r="Q903" s="235">
        <f t="shared" si="83"/>
        <v>1714543</v>
      </c>
      <c r="R903" s="235">
        <f t="shared" si="83"/>
        <v>1759610</v>
      </c>
      <c r="S903" s="235">
        <f t="shared" si="83"/>
        <v>1818037</v>
      </c>
      <c r="T903" s="235">
        <f t="shared" si="83"/>
        <v>1854591</v>
      </c>
      <c r="U903" s="212"/>
    </row>
    <row r="904" spans="1:21" s="92" customFormat="1" ht="15" customHeight="1">
      <c r="L904" s="234"/>
      <c r="M904" s="234"/>
      <c r="N904" s="187"/>
      <c r="O904" s="187"/>
      <c r="P904" s="234"/>
      <c r="Q904" s="234"/>
      <c r="R904" s="234"/>
      <c r="S904" s="234"/>
      <c r="T904" s="234"/>
      <c r="U904" s="212"/>
    </row>
    <row r="905" spans="1:21" s="92" customFormat="1" ht="24" customHeight="1">
      <c r="K905" s="101" t="s">
        <v>446</v>
      </c>
      <c r="L905" s="235">
        <f t="shared" ref="L905" si="84">L863-L903</f>
        <v>21297</v>
      </c>
      <c r="M905" s="235">
        <f t="shared" ref="M905:T905" si="85">M863-M903</f>
        <v>43915</v>
      </c>
      <c r="N905" s="170">
        <f t="shared" si="85"/>
        <v>-43594</v>
      </c>
      <c r="O905" s="170">
        <f t="shared" si="85"/>
        <v>20417</v>
      </c>
      <c r="P905" s="235">
        <f t="shared" si="85"/>
        <v>-17035</v>
      </c>
      <c r="Q905" s="235">
        <f t="shared" si="85"/>
        <v>-30995</v>
      </c>
      <c r="R905" s="235">
        <f t="shared" si="85"/>
        <v>-45284</v>
      </c>
      <c r="S905" s="235">
        <f t="shared" si="85"/>
        <v>-59937</v>
      </c>
      <c r="T905" s="235">
        <f t="shared" si="85"/>
        <v>-74054</v>
      </c>
      <c r="U905" s="212"/>
    </row>
    <row r="906" spans="1:21" s="92" customFormat="1" ht="15" customHeight="1">
      <c r="L906" s="234"/>
      <c r="M906" s="234"/>
      <c r="N906" s="187"/>
      <c r="O906" s="187"/>
      <c r="P906" s="234"/>
      <c r="Q906" s="234"/>
      <c r="R906" s="234"/>
      <c r="S906" s="234"/>
      <c r="T906" s="234"/>
      <c r="U906" s="212"/>
    </row>
    <row r="907" spans="1:21" s="92" customFormat="1" ht="24" customHeight="1">
      <c r="K907" s="105" t="s">
        <v>448</v>
      </c>
      <c r="L907" s="254">
        <v>510355</v>
      </c>
      <c r="M907" s="294">
        <v>554271</v>
      </c>
      <c r="N907" s="180">
        <v>474039</v>
      </c>
      <c r="O907" s="180">
        <f>M907+O905</f>
        <v>574688</v>
      </c>
      <c r="P907" s="254">
        <f>O907+P905</f>
        <v>557653</v>
      </c>
      <c r="Q907" s="254">
        <f>P907+Q905</f>
        <v>526658</v>
      </c>
      <c r="R907" s="254">
        <f>Q907+R905</f>
        <v>481374</v>
      </c>
      <c r="S907" s="254">
        <f>R907+S905</f>
        <v>421437</v>
      </c>
      <c r="T907" s="254">
        <f>S907+T905</f>
        <v>347383</v>
      </c>
      <c r="U907" s="212"/>
    </row>
    <row r="908" spans="1:21" s="109" customFormat="1" ht="24" customHeight="1">
      <c r="L908" s="255">
        <f t="shared" ref="L908" si="86">L907/L903</f>
        <v>0.34991844343869066</v>
      </c>
      <c r="M908" s="255">
        <f t="shared" ref="M908:T908" si="87">M907/M903</f>
        <v>0.36832137538649851</v>
      </c>
      <c r="N908" s="181">
        <f t="shared" si="87"/>
        <v>0.29255436342260444</v>
      </c>
      <c r="O908" s="181">
        <f t="shared" si="87"/>
        <v>0.36611420300491304</v>
      </c>
      <c r="P908" s="255">
        <f t="shared" si="87"/>
        <v>0.33505189325982437</v>
      </c>
      <c r="Q908" s="255">
        <f t="shared" si="87"/>
        <v>0.30717106540926647</v>
      </c>
      <c r="R908" s="255">
        <f t="shared" si="87"/>
        <v>0.2735685748546553</v>
      </c>
      <c r="S908" s="255">
        <f t="shared" si="87"/>
        <v>0.231808813572001</v>
      </c>
      <c r="T908" s="255">
        <f t="shared" si="87"/>
        <v>0.18730976263769208</v>
      </c>
      <c r="U908" s="269"/>
    </row>
    <row r="909" spans="1:21" s="109" customFormat="1" ht="15" customHeight="1">
      <c r="L909" s="255"/>
      <c r="M909" s="255"/>
      <c r="N909" s="181"/>
      <c r="O909" s="181"/>
      <c r="P909" s="255"/>
      <c r="Q909" s="255"/>
      <c r="R909" s="255"/>
      <c r="S909" s="255"/>
      <c r="T909" s="255"/>
      <c r="U909" s="269"/>
    </row>
    <row r="910" spans="1:21" s="147" customFormat="1" ht="24" customHeight="1">
      <c r="H910" s="148"/>
      <c r="I910" s="148"/>
      <c r="J910" s="148"/>
      <c r="K910" s="153" t="s">
        <v>1233</v>
      </c>
      <c r="L910" s="201">
        <f t="shared" ref="L910" si="88">L907/(L903-L901-L900-L898-L897)</f>
        <v>0.73106183775700073</v>
      </c>
      <c r="M910" s="201">
        <f t="shared" ref="M910:T910" si="89">M907/(M903-M901-M900-M898-M897)</f>
        <v>0.77764480411248726</v>
      </c>
      <c r="N910" s="201">
        <f t="shared" si="89"/>
        <v>0.57575680284502484</v>
      </c>
      <c r="O910" s="201">
        <f>O907/(O903-O901-O900-O898-O897)</f>
        <v>0.74375649522507936</v>
      </c>
      <c r="P910" s="201">
        <f t="shared" si="89"/>
        <v>0.6660213307217332</v>
      </c>
      <c r="Q910" s="201">
        <f t="shared" si="89"/>
        <v>0.60236435713321701</v>
      </c>
      <c r="R910" s="201">
        <f t="shared" si="89"/>
        <v>0.52765053485871383</v>
      </c>
      <c r="S910" s="201">
        <f t="shared" si="89"/>
        <v>0.44301772230672765</v>
      </c>
      <c r="T910" s="201">
        <f t="shared" si="89"/>
        <v>0.350682572322987</v>
      </c>
      <c r="U910" s="288"/>
    </row>
    <row r="911" spans="1:21" ht="15" customHeight="1">
      <c r="A911" s="92"/>
      <c r="B911" s="92"/>
      <c r="C911" s="92"/>
      <c r="D911" s="92"/>
      <c r="E911" s="92"/>
      <c r="F911" s="92"/>
      <c r="G911" s="92"/>
      <c r="H911" s="92"/>
      <c r="I911" s="92"/>
      <c r="J911" s="92"/>
      <c r="K911" s="92"/>
      <c r="L911" s="282"/>
      <c r="M911" s="282"/>
      <c r="N911" s="197"/>
      <c r="O911" s="197"/>
      <c r="P911" s="283"/>
      <c r="Q911" s="283"/>
      <c r="R911" s="283"/>
      <c r="S911" s="283"/>
      <c r="T911" s="283"/>
    </row>
    <row r="912" spans="1:21" ht="24" customHeight="1">
      <c r="A912" s="107" t="s">
        <v>780</v>
      </c>
      <c r="B912" s="92"/>
      <c r="C912" s="92"/>
      <c r="D912" s="92"/>
      <c r="E912" s="92"/>
      <c r="F912" s="92"/>
      <c r="G912" s="92"/>
      <c r="H912" s="92"/>
      <c r="I912" s="92"/>
      <c r="J912" s="92"/>
      <c r="K912" s="92"/>
      <c r="L912" s="267"/>
      <c r="M912" s="267"/>
      <c r="N912" s="186"/>
      <c r="O912" s="186"/>
      <c r="P912" s="268"/>
      <c r="Q912" s="268"/>
      <c r="R912" s="268"/>
      <c r="S912" s="268"/>
      <c r="T912" s="268"/>
    </row>
    <row r="913" spans="1:21" ht="15" customHeight="1">
      <c r="A913" s="92"/>
      <c r="B913" s="92"/>
      <c r="C913" s="92"/>
      <c r="D913" s="92"/>
      <c r="E913" s="92"/>
      <c r="F913" s="92"/>
      <c r="G913" s="92"/>
      <c r="H913" s="92"/>
      <c r="I913" s="92"/>
      <c r="J913" s="92"/>
      <c r="K913" s="92"/>
      <c r="L913" s="267"/>
      <c r="M913" s="267"/>
      <c r="N913" s="186"/>
      <c r="O913" s="186"/>
      <c r="P913" s="268"/>
      <c r="Q913" s="268"/>
      <c r="R913" s="268"/>
      <c r="S913" s="268"/>
      <c r="T913" s="268"/>
    </row>
    <row r="914" spans="1:21" ht="24" customHeight="1">
      <c r="A914" s="1" t="s">
        <v>592</v>
      </c>
      <c r="B914" s="98"/>
      <c r="C914" s="98"/>
      <c r="D914" s="1" t="s">
        <v>591</v>
      </c>
      <c r="E914" s="92"/>
      <c r="F914" s="92"/>
      <c r="G914" s="92"/>
      <c r="H914" s="92"/>
      <c r="I914" s="92"/>
      <c r="J914" s="92"/>
      <c r="K914" s="92"/>
      <c r="L914" s="228">
        <v>100484</v>
      </c>
      <c r="M914" s="228">
        <v>103100</v>
      </c>
      <c r="N914" s="165">
        <v>50000</v>
      </c>
      <c r="O914" s="173">
        <v>113000</v>
      </c>
      <c r="P914" s="335">
        <v>50000</v>
      </c>
      <c r="Q914" s="335">
        <v>50000</v>
      </c>
      <c r="R914" s="335">
        <v>50000</v>
      </c>
      <c r="S914" s="335">
        <v>50000</v>
      </c>
      <c r="T914" s="335">
        <v>50000</v>
      </c>
    </row>
    <row r="915" spans="1:21" ht="24" customHeight="1">
      <c r="A915" s="1" t="s">
        <v>562</v>
      </c>
      <c r="B915" s="98"/>
      <c r="C915" s="98"/>
      <c r="D915" s="429" t="s">
        <v>6</v>
      </c>
      <c r="E915" s="429"/>
      <c r="F915" s="429"/>
      <c r="G915" s="429"/>
      <c r="H915" s="429"/>
      <c r="I915" s="429"/>
      <c r="J915" s="429"/>
      <c r="K915" s="429"/>
      <c r="L915" s="228">
        <v>16</v>
      </c>
      <c r="M915" s="228">
        <v>257</v>
      </c>
      <c r="N915" s="165">
        <v>100</v>
      </c>
      <c r="O915" s="165">
        <v>725</v>
      </c>
      <c r="P915" s="250">
        <v>500</v>
      </c>
      <c r="Q915" s="250">
        <v>250</v>
      </c>
      <c r="R915" s="250">
        <v>250</v>
      </c>
      <c r="S915" s="250">
        <v>250</v>
      </c>
      <c r="T915" s="250">
        <v>250</v>
      </c>
    </row>
    <row r="916" spans="1:21" ht="24" customHeight="1">
      <c r="A916" s="1" t="s">
        <v>1064</v>
      </c>
      <c r="B916" s="98"/>
      <c r="C916" s="98"/>
      <c r="D916" s="1" t="s">
        <v>7</v>
      </c>
      <c r="E916" s="92"/>
      <c r="F916" s="92"/>
      <c r="G916" s="92"/>
      <c r="H916" s="92"/>
      <c r="I916" s="92"/>
      <c r="J916" s="92"/>
      <c r="K916" s="92"/>
      <c r="L916" s="232">
        <v>37</v>
      </c>
      <c r="M916" s="276">
        <v>1835</v>
      </c>
      <c r="N916" s="168">
        <v>0</v>
      </c>
      <c r="O916" s="168">
        <v>0</v>
      </c>
      <c r="P916" s="278">
        <v>0</v>
      </c>
      <c r="Q916" s="278">
        <v>0</v>
      </c>
      <c r="R916" s="278">
        <v>0</v>
      </c>
      <c r="S916" s="278">
        <v>0</v>
      </c>
      <c r="T916" s="278">
        <v>0</v>
      </c>
    </row>
    <row r="917" spans="1:21" ht="15" customHeight="1">
      <c r="A917" s="92"/>
      <c r="B917" s="92"/>
      <c r="C917" s="92"/>
      <c r="D917" s="92"/>
      <c r="E917" s="92"/>
      <c r="F917" s="92"/>
      <c r="G917" s="92"/>
      <c r="H917" s="92"/>
      <c r="I917" s="92"/>
      <c r="J917" s="92"/>
      <c r="K917" s="92"/>
      <c r="L917" s="234"/>
      <c r="M917" s="234"/>
      <c r="N917" s="169"/>
      <c r="O917" s="169"/>
      <c r="P917" s="285"/>
      <c r="Q917" s="285"/>
      <c r="R917" s="285"/>
      <c r="S917" s="285"/>
      <c r="T917" s="285"/>
    </row>
    <row r="918" spans="1:21" s="92" customFormat="1" ht="24" customHeight="1">
      <c r="K918" s="101" t="s">
        <v>442</v>
      </c>
      <c r="L918" s="235">
        <f t="shared" ref="L918:T918" si="90">SUM(L914:L916)</f>
        <v>100537</v>
      </c>
      <c r="M918" s="235">
        <f t="shared" si="90"/>
        <v>105192</v>
      </c>
      <c r="N918" s="170">
        <f t="shared" si="90"/>
        <v>50100</v>
      </c>
      <c r="O918" s="170">
        <f t="shared" si="90"/>
        <v>113725</v>
      </c>
      <c r="P918" s="328">
        <f t="shared" si="90"/>
        <v>50500</v>
      </c>
      <c r="Q918" s="328">
        <f t="shared" si="90"/>
        <v>50250</v>
      </c>
      <c r="R918" s="328">
        <f t="shared" si="90"/>
        <v>50250</v>
      </c>
      <c r="S918" s="328">
        <f t="shared" si="90"/>
        <v>50250</v>
      </c>
      <c r="T918" s="328">
        <f t="shared" si="90"/>
        <v>50250</v>
      </c>
      <c r="U918" s="212"/>
    </row>
    <row r="919" spans="1:21" ht="15" customHeight="1">
      <c r="A919" s="92"/>
      <c r="B919" s="92"/>
      <c r="C919" s="92"/>
      <c r="D919" s="92"/>
      <c r="E919" s="92"/>
      <c r="F919" s="92"/>
      <c r="G919" s="92"/>
      <c r="H919" s="92"/>
      <c r="I919" s="92"/>
      <c r="J919" s="92"/>
      <c r="K919" s="101"/>
      <c r="L919" s="235"/>
      <c r="M919" s="235"/>
      <c r="N919" s="184"/>
      <c r="O919" s="184"/>
      <c r="P919" s="403"/>
      <c r="Q919" s="403"/>
      <c r="R919" s="403"/>
      <c r="S919" s="403"/>
      <c r="T919" s="403"/>
    </row>
    <row r="920" spans="1:21" ht="24" customHeight="1">
      <c r="A920" s="1" t="s">
        <v>822</v>
      </c>
      <c r="B920" s="92"/>
      <c r="C920" s="92"/>
      <c r="D920" s="1" t="s">
        <v>923</v>
      </c>
      <c r="E920" s="92"/>
      <c r="F920" s="92"/>
      <c r="G920" s="92"/>
      <c r="H920" s="92"/>
      <c r="I920" s="92"/>
      <c r="J920" s="92"/>
      <c r="K920" s="101"/>
      <c r="L920" s="245">
        <v>3425</v>
      </c>
      <c r="M920" s="245">
        <v>3213</v>
      </c>
      <c r="N920" s="176">
        <v>3500</v>
      </c>
      <c r="O920" s="176">
        <v>3000</v>
      </c>
      <c r="P920" s="352">
        <v>3500</v>
      </c>
      <c r="Q920" s="352">
        <v>3500</v>
      </c>
      <c r="R920" s="352">
        <v>3500</v>
      </c>
      <c r="S920" s="352">
        <v>3500</v>
      </c>
      <c r="T920" s="352">
        <v>3500</v>
      </c>
    </row>
    <row r="921" spans="1:21" ht="24" customHeight="1">
      <c r="A921" s="1" t="s">
        <v>761</v>
      </c>
      <c r="B921" s="98"/>
      <c r="C921" s="98"/>
      <c r="D921" s="1" t="s">
        <v>223</v>
      </c>
      <c r="E921" s="98"/>
      <c r="F921" s="98"/>
      <c r="G921" s="98"/>
      <c r="H921" s="98"/>
      <c r="I921" s="98"/>
      <c r="J921" s="92"/>
      <c r="K921" s="101"/>
      <c r="L921" s="245">
        <v>7367</v>
      </c>
      <c r="M921" s="245">
        <v>14897</v>
      </c>
      <c r="N921" s="176">
        <v>15000</v>
      </c>
      <c r="O921" s="176">
        <v>7500</v>
      </c>
      <c r="P921" s="352">
        <v>15000</v>
      </c>
      <c r="Q921" s="352">
        <v>15000</v>
      </c>
      <c r="R921" s="352">
        <v>15000</v>
      </c>
      <c r="S921" s="352">
        <v>15000</v>
      </c>
      <c r="T921" s="352">
        <v>15000</v>
      </c>
    </row>
    <row r="922" spans="1:21" ht="24" customHeight="1">
      <c r="A922" s="1" t="s">
        <v>758</v>
      </c>
      <c r="B922" s="92"/>
      <c r="C922" s="92"/>
      <c r="D922" s="1" t="s">
        <v>432</v>
      </c>
      <c r="E922" s="92"/>
      <c r="F922" s="92"/>
      <c r="G922" s="92"/>
      <c r="H922" s="92"/>
      <c r="I922" s="92"/>
      <c r="J922" s="92"/>
      <c r="K922" s="92"/>
      <c r="L922" s="245">
        <v>3531</v>
      </c>
      <c r="M922" s="245">
        <v>3877</v>
      </c>
      <c r="N922" s="176">
        <v>3500</v>
      </c>
      <c r="O922" s="176">
        <v>3500</v>
      </c>
      <c r="P922" s="352">
        <v>3500</v>
      </c>
      <c r="Q922" s="352">
        <v>3500</v>
      </c>
      <c r="R922" s="352">
        <v>3500</v>
      </c>
      <c r="S922" s="352">
        <v>3500</v>
      </c>
      <c r="T922" s="352">
        <v>3500</v>
      </c>
    </row>
    <row r="923" spans="1:21" ht="24" customHeight="1">
      <c r="A923" s="1" t="s">
        <v>759</v>
      </c>
      <c r="B923" s="92"/>
      <c r="C923" s="92"/>
      <c r="D923" s="1" t="s">
        <v>901</v>
      </c>
      <c r="E923" s="92"/>
      <c r="F923" s="92"/>
      <c r="G923" s="92"/>
      <c r="H923" s="92"/>
      <c r="I923" s="92"/>
      <c r="J923" s="92"/>
      <c r="K923" s="92"/>
      <c r="L923" s="245">
        <v>699</v>
      </c>
      <c r="M923" s="245">
        <v>290</v>
      </c>
      <c r="N923" s="176">
        <v>500</v>
      </c>
      <c r="O923" s="176">
        <v>500</v>
      </c>
      <c r="P923" s="246">
        <v>500</v>
      </c>
      <c r="Q923" s="246">
        <v>500</v>
      </c>
      <c r="R923" s="246">
        <v>500</v>
      </c>
      <c r="S923" s="246">
        <v>500</v>
      </c>
      <c r="T923" s="246">
        <v>500</v>
      </c>
    </row>
    <row r="924" spans="1:21" ht="24" customHeight="1">
      <c r="A924" s="1" t="s">
        <v>760</v>
      </c>
      <c r="B924" s="92"/>
      <c r="C924" s="92"/>
      <c r="D924" s="1" t="s">
        <v>435</v>
      </c>
      <c r="E924" s="92"/>
      <c r="F924" s="92"/>
      <c r="G924" s="92"/>
      <c r="H924" s="92"/>
      <c r="I924" s="92"/>
      <c r="J924" s="92"/>
      <c r="K924" s="92"/>
      <c r="L924" s="245">
        <v>1903</v>
      </c>
      <c r="M924" s="245">
        <v>3425</v>
      </c>
      <c r="N924" s="176">
        <v>3000</v>
      </c>
      <c r="O924" s="176">
        <v>3000</v>
      </c>
      <c r="P924" s="246">
        <v>3000</v>
      </c>
      <c r="Q924" s="246">
        <v>3000</v>
      </c>
      <c r="R924" s="246">
        <v>3000</v>
      </c>
      <c r="S924" s="246">
        <v>3000</v>
      </c>
      <c r="T924" s="246">
        <v>3000</v>
      </c>
    </row>
    <row r="925" spans="1:21" ht="24" customHeight="1">
      <c r="A925" s="1" t="s">
        <v>763</v>
      </c>
      <c r="B925" s="92"/>
      <c r="C925" s="92"/>
      <c r="D925" s="1" t="s">
        <v>762</v>
      </c>
      <c r="E925" s="92"/>
      <c r="F925" s="92"/>
      <c r="G925" s="92"/>
      <c r="H925" s="92"/>
      <c r="I925" s="92"/>
      <c r="J925" s="92"/>
      <c r="K925" s="92"/>
      <c r="L925" s="245">
        <v>41104</v>
      </c>
      <c r="M925" s="245">
        <v>54673</v>
      </c>
      <c r="N925" s="176">
        <v>50000</v>
      </c>
      <c r="O925" s="176">
        <v>50000</v>
      </c>
      <c r="P925" s="246">
        <v>50000</v>
      </c>
      <c r="Q925" s="246">
        <v>50000</v>
      </c>
      <c r="R925" s="246">
        <v>50000</v>
      </c>
      <c r="S925" s="246">
        <v>50000</v>
      </c>
      <c r="T925" s="246">
        <v>36360</v>
      </c>
    </row>
    <row r="926" spans="1:21" ht="24" customHeight="1">
      <c r="A926" s="1" t="s">
        <v>1278</v>
      </c>
      <c r="B926" s="92"/>
      <c r="C926" s="92"/>
      <c r="D926" s="1" t="s">
        <v>1119</v>
      </c>
      <c r="E926" s="92"/>
      <c r="F926" s="92"/>
      <c r="G926" s="92"/>
      <c r="H926" s="92"/>
      <c r="I926" s="92"/>
      <c r="J926" s="92"/>
      <c r="K926" s="92"/>
      <c r="L926" s="287">
        <v>3970</v>
      </c>
      <c r="M926" s="287">
        <v>0</v>
      </c>
      <c r="N926" s="202">
        <v>0</v>
      </c>
      <c r="O926" s="202">
        <v>0</v>
      </c>
      <c r="P926" s="289">
        <v>0</v>
      </c>
      <c r="Q926" s="289">
        <v>0</v>
      </c>
      <c r="R926" s="289">
        <v>0</v>
      </c>
      <c r="S926" s="289">
        <v>0</v>
      </c>
      <c r="T926" s="289">
        <v>0</v>
      </c>
    </row>
    <row r="927" spans="1:21" ht="15" customHeight="1">
      <c r="A927" s="1"/>
      <c r="B927" s="92"/>
      <c r="C927" s="92"/>
      <c r="D927" s="92"/>
      <c r="E927" s="92"/>
      <c r="F927" s="92"/>
      <c r="G927" s="92"/>
      <c r="H927" s="92"/>
      <c r="I927" s="92"/>
      <c r="J927" s="92"/>
      <c r="K927" s="92"/>
      <c r="L927" s="234"/>
      <c r="M927" s="234"/>
      <c r="N927" s="169"/>
      <c r="O927" s="169"/>
      <c r="P927" s="227"/>
      <c r="Q927" s="227"/>
      <c r="R927" s="227"/>
      <c r="S927" s="227"/>
      <c r="T927" s="227"/>
    </row>
    <row r="928" spans="1:21" s="92" customFormat="1" ht="24" customHeight="1">
      <c r="A928" s="1"/>
      <c r="K928" s="101" t="s">
        <v>445</v>
      </c>
      <c r="L928" s="235">
        <f t="shared" ref="L928:T928" si="91">SUM(L920:L927)</f>
        <v>61999</v>
      </c>
      <c r="M928" s="235">
        <f t="shared" si="91"/>
        <v>80375</v>
      </c>
      <c r="N928" s="170">
        <f t="shared" si="91"/>
        <v>75500</v>
      </c>
      <c r="O928" s="170">
        <f t="shared" si="91"/>
        <v>67500</v>
      </c>
      <c r="P928" s="235">
        <f t="shared" si="91"/>
        <v>75500</v>
      </c>
      <c r="Q928" s="235">
        <f t="shared" si="91"/>
        <v>75500</v>
      </c>
      <c r="R928" s="235">
        <f t="shared" si="91"/>
        <v>75500</v>
      </c>
      <c r="S928" s="235">
        <f t="shared" si="91"/>
        <v>75500</v>
      </c>
      <c r="T928" s="235">
        <f t="shared" si="91"/>
        <v>61860</v>
      </c>
      <c r="U928" s="212"/>
    </row>
    <row r="929" spans="1:21" s="92" customFormat="1" ht="15" customHeight="1">
      <c r="A929" s="1"/>
      <c r="L929" s="234"/>
      <c r="M929" s="234"/>
      <c r="N929" s="187"/>
      <c r="O929" s="187"/>
      <c r="P929" s="234"/>
      <c r="Q929" s="234"/>
      <c r="R929" s="234"/>
      <c r="S929" s="234"/>
      <c r="T929" s="234"/>
      <c r="U929" s="212"/>
    </row>
    <row r="930" spans="1:21" s="92" customFormat="1" ht="24" customHeight="1">
      <c r="K930" s="101" t="s">
        <v>446</v>
      </c>
      <c r="L930" s="235">
        <f t="shared" ref="L930:T930" si="92">L918-L928</f>
        <v>38538</v>
      </c>
      <c r="M930" s="235">
        <f t="shared" si="92"/>
        <v>24817</v>
      </c>
      <c r="N930" s="170">
        <f t="shared" si="92"/>
        <v>-25400</v>
      </c>
      <c r="O930" s="170">
        <f t="shared" si="92"/>
        <v>46225</v>
      </c>
      <c r="P930" s="235">
        <f t="shared" si="92"/>
        <v>-25000</v>
      </c>
      <c r="Q930" s="235">
        <f t="shared" si="92"/>
        <v>-25250</v>
      </c>
      <c r="R930" s="235">
        <f t="shared" si="92"/>
        <v>-25250</v>
      </c>
      <c r="S930" s="235">
        <f t="shared" si="92"/>
        <v>-25250</v>
      </c>
      <c r="T930" s="235">
        <f t="shared" si="92"/>
        <v>-11610</v>
      </c>
      <c r="U930" s="212"/>
    </row>
    <row r="931" spans="1:21" s="92" customFormat="1" ht="15" customHeight="1">
      <c r="L931" s="234"/>
      <c r="M931" s="234"/>
      <c r="N931" s="187"/>
      <c r="O931" s="187"/>
      <c r="P931" s="234"/>
      <c r="Q931" s="234"/>
      <c r="R931" s="234"/>
      <c r="S931" s="234"/>
      <c r="T931" s="234"/>
      <c r="U931" s="212"/>
    </row>
    <row r="932" spans="1:21" s="92" customFormat="1" ht="24" customHeight="1">
      <c r="K932" s="105" t="s">
        <v>448</v>
      </c>
      <c r="L932" s="235">
        <v>58443</v>
      </c>
      <c r="M932" s="328">
        <v>83260</v>
      </c>
      <c r="N932" s="170">
        <v>31274</v>
      </c>
      <c r="O932" s="170">
        <f>M932+O930</f>
        <v>129485</v>
      </c>
      <c r="P932" s="235">
        <f>O932+P930</f>
        <v>104485</v>
      </c>
      <c r="Q932" s="235">
        <f>P932+Q930</f>
        <v>79235</v>
      </c>
      <c r="R932" s="235">
        <f>Q932+R930</f>
        <v>53985</v>
      </c>
      <c r="S932" s="235">
        <f>R932+S930</f>
        <v>28735</v>
      </c>
      <c r="T932" s="235">
        <f>S932+T930</f>
        <v>17125</v>
      </c>
      <c r="U932" s="212"/>
    </row>
    <row r="933" spans="1:21" ht="15" customHeight="1">
      <c r="A933" s="92"/>
      <c r="B933" s="92"/>
      <c r="C933" s="92"/>
      <c r="D933" s="92"/>
      <c r="E933" s="92"/>
      <c r="F933" s="92"/>
      <c r="G933" s="92"/>
      <c r="H933" s="92"/>
      <c r="I933" s="92"/>
      <c r="J933" s="92"/>
      <c r="K933" s="92"/>
      <c r="L933" s="267"/>
      <c r="M933" s="267"/>
      <c r="N933" s="186"/>
      <c r="O933" s="186"/>
      <c r="P933" s="268"/>
      <c r="Q933" s="268"/>
      <c r="R933" s="268"/>
      <c r="S933" s="268"/>
      <c r="T933" s="268"/>
    </row>
    <row r="934" spans="1:21" ht="24" customHeight="1">
      <c r="A934" s="107" t="s">
        <v>438</v>
      </c>
      <c r="B934" s="92"/>
      <c r="C934" s="92"/>
      <c r="D934" s="92"/>
      <c r="E934" s="92"/>
      <c r="F934" s="92"/>
      <c r="G934" s="92"/>
      <c r="H934" s="92"/>
      <c r="I934" s="92"/>
      <c r="J934" s="92"/>
      <c r="K934" s="92"/>
      <c r="L934" s="267"/>
      <c r="M934" s="267"/>
      <c r="N934" s="186"/>
      <c r="O934" s="186"/>
      <c r="P934" s="268"/>
      <c r="Q934" s="268"/>
      <c r="R934" s="268"/>
      <c r="S934" s="268"/>
      <c r="T934" s="268"/>
    </row>
    <row r="935" spans="1:21" ht="15" customHeight="1">
      <c r="A935" s="92"/>
      <c r="B935" s="92"/>
      <c r="C935" s="92"/>
      <c r="D935" s="92"/>
      <c r="E935" s="92"/>
      <c r="F935" s="92"/>
      <c r="G935" s="92"/>
      <c r="H935" s="92"/>
      <c r="I935" s="92"/>
      <c r="J935" s="92"/>
      <c r="K935" s="92"/>
      <c r="L935" s="267"/>
      <c r="M935" s="267"/>
      <c r="N935" s="186"/>
      <c r="O935" s="186"/>
      <c r="P935" s="268"/>
      <c r="Q935" s="268"/>
      <c r="R935" s="268"/>
      <c r="S935" s="268"/>
      <c r="T935" s="268"/>
    </row>
    <row r="936" spans="1:21" ht="24" customHeight="1">
      <c r="A936" s="92" t="s">
        <v>932</v>
      </c>
      <c r="B936" s="92"/>
      <c r="C936" s="92"/>
      <c r="D936" s="92" t="s">
        <v>931</v>
      </c>
      <c r="E936" s="92"/>
      <c r="F936" s="92"/>
      <c r="G936" s="92"/>
      <c r="H936" s="92"/>
      <c r="I936" s="92"/>
      <c r="J936" s="92"/>
      <c r="K936" s="92"/>
      <c r="L936" s="232">
        <v>198294</v>
      </c>
      <c r="M936" s="232">
        <v>198918</v>
      </c>
      <c r="N936" s="168">
        <v>232318</v>
      </c>
      <c r="O936" s="168">
        <v>203884</v>
      </c>
      <c r="P936" s="278">
        <v>153965</v>
      </c>
      <c r="Q936" s="278">
        <v>286900</v>
      </c>
      <c r="R936" s="278">
        <v>365501</v>
      </c>
      <c r="S936" s="278">
        <v>374639</v>
      </c>
      <c r="T936" s="278">
        <v>384005</v>
      </c>
    </row>
    <row r="937" spans="1:21" ht="15" customHeight="1">
      <c r="A937" s="92"/>
      <c r="B937" s="92"/>
      <c r="C937" s="92"/>
      <c r="D937" s="92"/>
      <c r="E937" s="92"/>
      <c r="F937" s="92"/>
      <c r="G937" s="92"/>
      <c r="H937" s="92"/>
      <c r="I937" s="92"/>
      <c r="J937" s="92"/>
      <c r="K937" s="92"/>
      <c r="L937" s="234"/>
      <c r="M937" s="234"/>
      <c r="N937" s="169"/>
      <c r="O937" s="169"/>
      <c r="P937" s="227"/>
      <c r="Q937" s="227"/>
      <c r="R937" s="227"/>
      <c r="S937" s="227"/>
      <c r="T937" s="227"/>
    </row>
    <row r="938" spans="1:21" s="92" customFormat="1" ht="24" customHeight="1">
      <c r="K938" s="101" t="s">
        <v>442</v>
      </c>
      <c r="L938" s="235">
        <f t="shared" ref="L938" si="93">SUM(L936:L937)</f>
        <v>198294</v>
      </c>
      <c r="M938" s="235">
        <f t="shared" ref="M938:T938" si="94">SUM(M936:M937)</f>
        <v>198918</v>
      </c>
      <c r="N938" s="170">
        <f t="shared" si="94"/>
        <v>232318</v>
      </c>
      <c r="O938" s="170">
        <f t="shared" si="94"/>
        <v>203884</v>
      </c>
      <c r="P938" s="235">
        <f t="shared" si="94"/>
        <v>153965</v>
      </c>
      <c r="Q938" s="235">
        <f t="shared" si="94"/>
        <v>286900</v>
      </c>
      <c r="R938" s="235">
        <f t="shared" si="94"/>
        <v>365501</v>
      </c>
      <c r="S938" s="235">
        <f t="shared" si="94"/>
        <v>374639</v>
      </c>
      <c r="T938" s="235">
        <f t="shared" si="94"/>
        <v>384005</v>
      </c>
      <c r="U938" s="212"/>
    </row>
    <row r="939" spans="1:21" ht="15" customHeight="1">
      <c r="A939" s="92"/>
      <c r="B939" s="92"/>
      <c r="C939" s="92"/>
      <c r="D939" s="92"/>
      <c r="E939" s="92"/>
      <c r="F939" s="92"/>
      <c r="G939" s="92"/>
      <c r="H939" s="92"/>
      <c r="I939" s="92"/>
      <c r="J939" s="92"/>
      <c r="K939" s="92"/>
      <c r="L939" s="234"/>
      <c r="M939" s="234"/>
      <c r="N939" s="169"/>
      <c r="O939" s="169"/>
      <c r="P939" s="227"/>
      <c r="Q939" s="227"/>
      <c r="R939" s="227"/>
      <c r="S939" s="227"/>
      <c r="T939" s="227"/>
    </row>
    <row r="940" spans="1:21" ht="24" customHeight="1">
      <c r="A940" s="1" t="s">
        <v>1146</v>
      </c>
      <c r="B940" s="98"/>
      <c r="C940" s="98"/>
      <c r="D940" s="92" t="s">
        <v>1143</v>
      </c>
      <c r="E940" s="98"/>
      <c r="F940" s="98"/>
      <c r="G940" s="98"/>
      <c r="H940" s="98"/>
      <c r="I940" s="98"/>
      <c r="J940" s="98"/>
      <c r="K940" s="92"/>
      <c r="L940" s="228">
        <v>10701</v>
      </c>
      <c r="M940" s="228">
        <v>11049</v>
      </c>
      <c r="N940" s="165">
        <v>11263</v>
      </c>
      <c r="O940" s="165">
        <v>11263</v>
      </c>
      <c r="P940" s="209">
        <v>11475</v>
      </c>
      <c r="Q940" s="209">
        <v>11819</v>
      </c>
      <c r="R940" s="209">
        <v>12174</v>
      </c>
      <c r="S940" s="209">
        <v>12539</v>
      </c>
      <c r="T940" s="209">
        <v>12915</v>
      </c>
    </row>
    <row r="941" spans="1:21" ht="24" customHeight="1">
      <c r="A941" s="1" t="s">
        <v>1186</v>
      </c>
      <c r="B941" s="98"/>
      <c r="C941" s="98"/>
      <c r="D941" s="1" t="s">
        <v>866</v>
      </c>
      <c r="E941" s="98"/>
      <c r="F941" s="98"/>
      <c r="G941" s="98"/>
      <c r="H941" s="98"/>
      <c r="I941" s="98"/>
      <c r="J941" s="98"/>
      <c r="K941" s="92"/>
      <c r="L941" s="228">
        <v>0</v>
      </c>
      <c r="M941" s="228">
        <v>0</v>
      </c>
      <c r="N941" s="165">
        <v>700000</v>
      </c>
      <c r="O941" s="165">
        <v>700000</v>
      </c>
      <c r="P941" s="209">
        <v>0</v>
      </c>
      <c r="Q941" s="209">
        <v>0</v>
      </c>
      <c r="R941" s="209">
        <v>0</v>
      </c>
      <c r="S941" s="209">
        <v>0</v>
      </c>
      <c r="T941" s="209">
        <v>0</v>
      </c>
    </row>
    <row r="942" spans="1:21" ht="24" customHeight="1">
      <c r="A942" s="1" t="s">
        <v>1045</v>
      </c>
      <c r="B942" s="98"/>
      <c r="C942" s="98"/>
      <c r="D942" s="1" t="s">
        <v>10</v>
      </c>
      <c r="E942" s="98"/>
      <c r="F942" s="98"/>
      <c r="G942" s="98"/>
      <c r="H942" s="98"/>
      <c r="I942" s="98"/>
      <c r="J942" s="98"/>
      <c r="K942" s="92"/>
      <c r="L942" s="228">
        <v>1329</v>
      </c>
      <c r="M942" s="228">
        <v>498</v>
      </c>
      <c r="N942" s="165">
        <v>2000</v>
      </c>
      <c r="O942" s="165">
        <v>1000</v>
      </c>
      <c r="P942" s="209">
        <v>2000</v>
      </c>
      <c r="Q942" s="209">
        <v>2000</v>
      </c>
      <c r="R942" s="209">
        <v>2000</v>
      </c>
      <c r="S942" s="209">
        <v>2000</v>
      </c>
      <c r="T942" s="209">
        <v>2000</v>
      </c>
    </row>
    <row r="943" spans="1:21" ht="24" customHeight="1">
      <c r="A943" s="1" t="s">
        <v>439</v>
      </c>
      <c r="B943" s="98"/>
      <c r="C943" s="98"/>
      <c r="D943" s="1" t="s">
        <v>268</v>
      </c>
      <c r="E943" s="98"/>
      <c r="F943" s="98"/>
      <c r="G943" s="98"/>
      <c r="H943" s="98"/>
      <c r="I943" s="98"/>
      <c r="J943" s="98"/>
      <c r="K943" s="92"/>
      <c r="L943" s="228">
        <v>661</v>
      </c>
      <c r="M943" s="228">
        <v>661</v>
      </c>
      <c r="N943" s="165">
        <v>700</v>
      </c>
      <c r="O943" s="165">
        <v>661</v>
      </c>
      <c r="P943" s="209">
        <v>700</v>
      </c>
      <c r="Q943" s="209">
        <v>700</v>
      </c>
      <c r="R943" s="209">
        <v>700</v>
      </c>
      <c r="S943" s="209">
        <v>700</v>
      </c>
      <c r="T943" s="209">
        <v>700</v>
      </c>
    </row>
    <row r="944" spans="1:21" ht="24" customHeight="1">
      <c r="A944" s="6" t="s">
        <v>1061</v>
      </c>
      <c r="B944" s="98"/>
      <c r="C944" s="98"/>
      <c r="D944" s="1"/>
      <c r="E944" s="98"/>
      <c r="F944" s="98"/>
      <c r="G944" s="98"/>
      <c r="H944" s="98"/>
      <c r="I944" s="98"/>
      <c r="J944" s="98"/>
      <c r="K944" s="98"/>
      <c r="L944" s="228"/>
      <c r="M944" s="228"/>
      <c r="N944" s="165"/>
      <c r="O944" s="165"/>
      <c r="P944" s="209"/>
      <c r="Q944" s="209"/>
      <c r="R944" s="209"/>
      <c r="S944" s="209"/>
      <c r="T944" s="209"/>
    </row>
    <row r="945" spans="1:21" ht="24" customHeight="1">
      <c r="A945" s="1" t="s">
        <v>1081</v>
      </c>
      <c r="B945" s="98"/>
      <c r="C945" s="98"/>
      <c r="D945" s="1" t="s">
        <v>863</v>
      </c>
      <c r="E945" s="98"/>
      <c r="F945" s="98"/>
      <c r="G945" s="98"/>
      <c r="H945" s="98"/>
      <c r="I945" s="98"/>
      <c r="J945" s="98"/>
      <c r="K945" s="98"/>
      <c r="L945" s="228">
        <v>41009</v>
      </c>
      <c r="M945" s="228">
        <v>42332</v>
      </c>
      <c r="N945" s="165">
        <v>104517</v>
      </c>
      <c r="O945" s="165">
        <v>104517</v>
      </c>
      <c r="P945" s="209">
        <v>107163</v>
      </c>
      <c r="Q945" s="209">
        <v>112455</v>
      </c>
      <c r="R945" s="209">
        <v>116424</v>
      </c>
      <c r="S945" s="209">
        <v>121716</v>
      </c>
      <c r="T945" s="250">
        <v>125685</v>
      </c>
    </row>
    <row r="946" spans="1:21" ht="24" customHeight="1">
      <c r="A946" s="1" t="s">
        <v>1082</v>
      </c>
      <c r="B946" s="98"/>
      <c r="C946" s="98"/>
      <c r="D946" s="1" t="s">
        <v>255</v>
      </c>
      <c r="E946" s="98"/>
      <c r="F946" s="98"/>
      <c r="G946" s="98"/>
      <c r="H946" s="98"/>
      <c r="I946" s="98"/>
      <c r="J946" s="98"/>
      <c r="K946" s="98"/>
      <c r="L946" s="228">
        <v>57945</v>
      </c>
      <c r="M946" s="228">
        <v>56304</v>
      </c>
      <c r="N946" s="165">
        <v>54613</v>
      </c>
      <c r="O946" s="165">
        <v>54613</v>
      </c>
      <c r="P946" s="209">
        <v>50433</v>
      </c>
      <c r="Q946" s="209">
        <v>46146</v>
      </c>
      <c r="R946" s="209">
        <v>41648</v>
      </c>
      <c r="S946" s="209">
        <v>36991</v>
      </c>
      <c r="T946" s="250">
        <v>32122</v>
      </c>
    </row>
    <row r="947" spans="1:21" ht="24" customHeight="1">
      <c r="A947" s="101" t="s">
        <v>1007</v>
      </c>
      <c r="B947" s="101"/>
      <c r="C947" s="101"/>
      <c r="D947" s="101"/>
      <c r="E947" s="101"/>
      <c r="F947" s="101"/>
      <c r="G947" s="101"/>
      <c r="H947" s="101"/>
      <c r="I947" s="101"/>
      <c r="J947" s="101"/>
      <c r="K947" s="92"/>
      <c r="L947" s="234"/>
      <c r="M947" s="234"/>
      <c r="N947" s="169"/>
      <c r="O947" s="169"/>
      <c r="P947" s="227"/>
      <c r="Q947" s="227"/>
      <c r="R947" s="227"/>
      <c r="S947" s="227"/>
      <c r="T947" s="227"/>
    </row>
    <row r="948" spans="1:21" ht="24" customHeight="1">
      <c r="A948" s="1" t="s">
        <v>869</v>
      </c>
      <c r="B948" s="98"/>
      <c r="C948" s="98"/>
      <c r="D948" s="1" t="s">
        <v>863</v>
      </c>
      <c r="E948" s="98"/>
      <c r="F948" s="98"/>
      <c r="G948" s="98"/>
      <c r="H948" s="98"/>
      <c r="I948" s="98"/>
      <c r="J948" s="98"/>
      <c r="K948" s="92"/>
      <c r="L948" s="228">
        <v>0</v>
      </c>
      <c r="M948" s="228">
        <v>0</v>
      </c>
      <c r="N948" s="165">
        <v>0</v>
      </c>
      <c r="O948" s="165">
        <v>0</v>
      </c>
      <c r="P948" s="209">
        <v>0</v>
      </c>
      <c r="Q948" s="209">
        <v>0</v>
      </c>
      <c r="R948" s="209">
        <v>0</v>
      </c>
      <c r="S948" s="209">
        <v>0</v>
      </c>
      <c r="T948" s="209">
        <v>0</v>
      </c>
    </row>
    <row r="949" spans="1:21" ht="24" customHeight="1">
      <c r="A949" s="1" t="s">
        <v>870</v>
      </c>
      <c r="B949" s="98"/>
      <c r="C949" s="98"/>
      <c r="D949" s="1" t="s">
        <v>255</v>
      </c>
      <c r="E949" s="98"/>
      <c r="F949" s="98"/>
      <c r="G949" s="98"/>
      <c r="H949" s="98"/>
      <c r="I949" s="98"/>
      <c r="J949" s="98"/>
      <c r="K949" s="92"/>
      <c r="L949" s="232">
        <v>50715</v>
      </c>
      <c r="M949" s="232">
        <v>50715</v>
      </c>
      <c r="N949" s="168">
        <v>50715</v>
      </c>
      <c r="O949" s="168">
        <v>50715</v>
      </c>
      <c r="P949" s="233">
        <v>50715</v>
      </c>
      <c r="Q949" s="233">
        <v>50715</v>
      </c>
      <c r="R949" s="233">
        <v>50715</v>
      </c>
      <c r="S949" s="233">
        <v>50715</v>
      </c>
      <c r="T949" s="233">
        <v>50715</v>
      </c>
    </row>
    <row r="950" spans="1:21" ht="15" customHeight="1">
      <c r="A950" s="92"/>
      <c r="B950" s="92"/>
      <c r="C950" s="92"/>
      <c r="D950" s="92"/>
      <c r="E950" s="92"/>
      <c r="F950" s="92"/>
      <c r="G950" s="92"/>
      <c r="H950" s="92"/>
      <c r="I950" s="92"/>
      <c r="J950" s="92"/>
      <c r="K950" s="92"/>
      <c r="L950" s="234"/>
      <c r="M950" s="234"/>
      <c r="N950" s="169"/>
      <c r="O950" s="169"/>
      <c r="P950" s="227"/>
      <c r="Q950" s="227"/>
      <c r="R950" s="227"/>
      <c r="S950" s="227"/>
      <c r="T950" s="227"/>
    </row>
    <row r="951" spans="1:21" s="92" customFormat="1" ht="24" customHeight="1">
      <c r="K951" s="101" t="s">
        <v>445</v>
      </c>
      <c r="L951" s="235">
        <f t="shared" ref="L951" si="95">SUM(L940:L950)</f>
        <v>162360</v>
      </c>
      <c r="M951" s="235">
        <f t="shared" ref="M951:T951" si="96">SUM(M940:M950)</f>
        <v>161559</v>
      </c>
      <c r="N951" s="170">
        <f t="shared" si="96"/>
        <v>923808</v>
      </c>
      <c r="O951" s="170">
        <f t="shared" si="96"/>
        <v>922769</v>
      </c>
      <c r="P951" s="235">
        <f t="shared" si="96"/>
        <v>222486</v>
      </c>
      <c r="Q951" s="235">
        <f t="shared" si="96"/>
        <v>223835</v>
      </c>
      <c r="R951" s="235">
        <f t="shared" si="96"/>
        <v>223661</v>
      </c>
      <c r="S951" s="235">
        <f t="shared" si="96"/>
        <v>224661</v>
      </c>
      <c r="T951" s="235">
        <f t="shared" si="96"/>
        <v>224137</v>
      </c>
      <c r="U951" s="212"/>
    </row>
    <row r="952" spans="1:21" s="92" customFormat="1" ht="15" customHeight="1">
      <c r="L952" s="234"/>
      <c r="M952" s="234"/>
      <c r="N952" s="187"/>
      <c r="O952" s="187"/>
      <c r="P952" s="234"/>
      <c r="Q952" s="234"/>
      <c r="R952" s="234"/>
      <c r="S952" s="234"/>
      <c r="T952" s="234"/>
      <c r="U952" s="212"/>
    </row>
    <row r="953" spans="1:21" s="92" customFormat="1" ht="24" customHeight="1">
      <c r="K953" s="101" t="s">
        <v>446</v>
      </c>
      <c r="L953" s="235">
        <f t="shared" ref="L953" si="97">L938-L951</f>
        <v>35934</v>
      </c>
      <c r="M953" s="235">
        <f t="shared" ref="M953:T953" si="98">M938-M951</f>
        <v>37359</v>
      </c>
      <c r="N953" s="170">
        <f t="shared" si="98"/>
        <v>-691490</v>
      </c>
      <c r="O953" s="170">
        <f t="shared" si="98"/>
        <v>-718885</v>
      </c>
      <c r="P953" s="235">
        <f t="shared" si="98"/>
        <v>-68521</v>
      </c>
      <c r="Q953" s="235">
        <f t="shared" si="98"/>
        <v>63065</v>
      </c>
      <c r="R953" s="235">
        <f t="shared" si="98"/>
        <v>141840</v>
      </c>
      <c r="S953" s="235">
        <f t="shared" si="98"/>
        <v>149978</v>
      </c>
      <c r="T953" s="235">
        <f t="shared" si="98"/>
        <v>159868</v>
      </c>
      <c r="U953" s="212"/>
    </row>
    <row r="954" spans="1:21" s="92" customFormat="1" ht="15" customHeight="1">
      <c r="L954" s="234"/>
      <c r="M954" s="234"/>
      <c r="N954" s="187"/>
      <c r="O954" s="187"/>
      <c r="P954" s="234"/>
      <c r="Q954" s="234"/>
      <c r="R954" s="234"/>
      <c r="S954" s="234"/>
      <c r="T954" s="234"/>
      <c r="U954" s="212"/>
    </row>
    <row r="955" spans="1:21" s="92" customFormat="1" ht="24" customHeight="1">
      <c r="K955" s="105" t="s">
        <v>448</v>
      </c>
      <c r="L955" s="254">
        <v>-459819</v>
      </c>
      <c r="M955" s="254">
        <v>-422459</v>
      </c>
      <c r="N955" s="180">
        <v>-1077343</v>
      </c>
      <c r="O955" s="180">
        <f>M955+O953</f>
        <v>-1141344</v>
      </c>
      <c r="P955" s="254">
        <f>O955+P953</f>
        <v>-1209865</v>
      </c>
      <c r="Q955" s="254">
        <f>P955+Q953</f>
        <v>-1146800</v>
      </c>
      <c r="R955" s="254">
        <f>Q955+R953</f>
        <v>-1004960</v>
      </c>
      <c r="S955" s="254">
        <f>R955+S953</f>
        <v>-854982</v>
      </c>
      <c r="T955" s="254">
        <f>S955+T953</f>
        <v>-695114</v>
      </c>
      <c r="U955" s="212"/>
    </row>
    <row r="956" spans="1:21" ht="15" customHeight="1">
      <c r="A956" s="92"/>
      <c r="B956" s="92"/>
      <c r="C956" s="92"/>
      <c r="D956" s="92"/>
      <c r="E956" s="92"/>
      <c r="F956" s="92"/>
      <c r="G956" s="92"/>
      <c r="H956" s="92"/>
      <c r="I956" s="92"/>
      <c r="J956" s="92"/>
      <c r="K956" s="92"/>
      <c r="L956" s="282"/>
      <c r="M956" s="282"/>
      <c r="N956" s="197"/>
      <c r="O956" s="197"/>
      <c r="P956" s="283"/>
      <c r="Q956" s="283"/>
      <c r="R956" s="283"/>
      <c r="S956" s="283"/>
      <c r="T956" s="283"/>
    </row>
    <row r="957" spans="1:21" ht="24" customHeight="1">
      <c r="A957" s="164" t="s">
        <v>440</v>
      </c>
      <c r="B957" s="92"/>
      <c r="C957" s="92"/>
      <c r="D957" s="92"/>
      <c r="E957" s="92"/>
      <c r="F957" s="92"/>
      <c r="G957" s="92"/>
      <c r="H957" s="92"/>
      <c r="I957" s="92"/>
      <c r="J957" s="92"/>
      <c r="K957" s="92"/>
      <c r="L957" s="282"/>
      <c r="M957" s="282"/>
      <c r="N957" s="197"/>
      <c r="O957" s="197"/>
      <c r="P957" s="283"/>
      <c r="Q957" s="283"/>
      <c r="R957" s="283"/>
      <c r="S957" s="283"/>
      <c r="T957" s="283"/>
    </row>
    <row r="958" spans="1:21" ht="15" customHeight="1">
      <c r="A958" s="92"/>
      <c r="B958" s="92"/>
      <c r="C958" s="92"/>
      <c r="D958" s="92"/>
      <c r="E958" s="92"/>
      <c r="F958" s="92"/>
      <c r="G958" s="92"/>
      <c r="H958" s="92"/>
      <c r="I958" s="92"/>
      <c r="J958" s="92"/>
      <c r="K958" s="92"/>
      <c r="L958" s="267"/>
      <c r="M958" s="267"/>
      <c r="N958" s="186"/>
      <c r="O958" s="186"/>
      <c r="P958" s="268"/>
      <c r="Q958" s="268"/>
      <c r="R958" s="268"/>
      <c r="S958" s="268"/>
      <c r="T958" s="268"/>
    </row>
    <row r="959" spans="1:21" ht="24" customHeight="1">
      <c r="A959" s="92" t="s">
        <v>933</v>
      </c>
      <c r="B959" s="92"/>
      <c r="C959" s="92"/>
      <c r="D959" s="92" t="s">
        <v>927</v>
      </c>
      <c r="E959" s="92"/>
      <c r="F959" s="92"/>
      <c r="G959" s="92"/>
      <c r="H959" s="92"/>
      <c r="I959" s="92"/>
      <c r="J959" s="92"/>
      <c r="K959" s="92"/>
      <c r="L959" s="228">
        <v>76186</v>
      </c>
      <c r="M959" s="228">
        <v>78417</v>
      </c>
      <c r="N959" s="165">
        <v>80000</v>
      </c>
      <c r="O959" s="165">
        <v>75759</v>
      </c>
      <c r="P959" s="250">
        <v>76000</v>
      </c>
      <c r="Q959" s="250">
        <v>78000</v>
      </c>
      <c r="R959" s="250">
        <v>80000</v>
      </c>
      <c r="S959" s="250">
        <v>80000</v>
      </c>
      <c r="T959" s="250">
        <v>80000</v>
      </c>
    </row>
    <row r="960" spans="1:21" ht="24" customHeight="1">
      <c r="A960" s="1" t="s">
        <v>998</v>
      </c>
      <c r="B960" s="98"/>
      <c r="C960" s="98"/>
      <c r="D960" s="92" t="s">
        <v>7</v>
      </c>
      <c r="E960" s="98"/>
      <c r="F960" s="98"/>
      <c r="G960" s="98"/>
      <c r="H960" s="98"/>
      <c r="I960" s="98"/>
      <c r="J960" s="98"/>
      <c r="K960" s="98"/>
      <c r="L960" s="228">
        <v>0</v>
      </c>
      <c r="M960" s="228">
        <v>17</v>
      </c>
      <c r="N960" s="165">
        <v>0</v>
      </c>
      <c r="O960" s="165">
        <v>0</v>
      </c>
      <c r="P960" s="209">
        <v>0</v>
      </c>
      <c r="Q960" s="209">
        <v>0</v>
      </c>
      <c r="R960" s="209">
        <v>0</v>
      </c>
      <c r="S960" s="209">
        <v>0</v>
      </c>
      <c r="T960" s="209">
        <v>0</v>
      </c>
    </row>
    <row r="961" spans="1:21" ht="24" customHeight="1">
      <c r="A961" s="1" t="s">
        <v>1283</v>
      </c>
      <c r="B961" s="98"/>
      <c r="C961" s="98"/>
      <c r="D961" s="92" t="s">
        <v>1284</v>
      </c>
      <c r="E961" s="98"/>
      <c r="F961" s="98"/>
      <c r="G961" s="98"/>
      <c r="H961" s="98"/>
      <c r="I961" s="98"/>
      <c r="J961" s="98"/>
      <c r="K961" s="98"/>
      <c r="L961" s="232">
        <v>800000</v>
      </c>
      <c r="M961" s="232">
        <v>0</v>
      </c>
      <c r="N961" s="168">
        <v>0</v>
      </c>
      <c r="O961" s="168">
        <v>0</v>
      </c>
      <c r="P961" s="233">
        <v>0</v>
      </c>
      <c r="Q961" s="233">
        <v>0</v>
      </c>
      <c r="R961" s="233">
        <v>0</v>
      </c>
      <c r="S961" s="233">
        <v>0</v>
      </c>
      <c r="T961" s="233">
        <v>0</v>
      </c>
    </row>
    <row r="962" spans="1:21" ht="15" customHeight="1">
      <c r="A962" s="92"/>
      <c r="B962" s="92"/>
      <c r="C962" s="92"/>
      <c r="D962" s="92"/>
      <c r="E962" s="92"/>
      <c r="F962" s="92"/>
      <c r="G962" s="92"/>
      <c r="H962" s="92"/>
      <c r="I962" s="92"/>
      <c r="J962" s="92"/>
      <c r="K962" s="92"/>
      <c r="L962" s="234"/>
      <c r="M962" s="234"/>
      <c r="N962" s="169"/>
      <c r="O962" s="169"/>
      <c r="P962" s="227"/>
      <c r="Q962" s="227"/>
      <c r="R962" s="227"/>
      <c r="S962" s="227"/>
      <c r="T962" s="227"/>
    </row>
    <row r="963" spans="1:21" s="92" customFormat="1" ht="24" customHeight="1">
      <c r="K963" s="101" t="s">
        <v>442</v>
      </c>
      <c r="L963" s="235">
        <f t="shared" ref="L963:T963" si="99">SUM(L959:L962)</f>
        <v>876186</v>
      </c>
      <c r="M963" s="235">
        <f t="shared" si="99"/>
        <v>78434</v>
      </c>
      <c r="N963" s="170">
        <f t="shared" si="99"/>
        <v>80000</v>
      </c>
      <c r="O963" s="170">
        <f t="shared" si="99"/>
        <v>75759</v>
      </c>
      <c r="P963" s="235">
        <f t="shared" si="99"/>
        <v>76000</v>
      </c>
      <c r="Q963" s="235">
        <f t="shared" si="99"/>
        <v>78000</v>
      </c>
      <c r="R963" s="235">
        <f t="shared" si="99"/>
        <v>80000</v>
      </c>
      <c r="S963" s="235">
        <f t="shared" si="99"/>
        <v>80000</v>
      </c>
      <c r="T963" s="235">
        <f t="shared" si="99"/>
        <v>80000</v>
      </c>
      <c r="U963" s="212"/>
    </row>
    <row r="964" spans="1:21" ht="15" customHeight="1">
      <c r="A964" s="92"/>
      <c r="B964" s="92"/>
      <c r="C964" s="92"/>
      <c r="D964" s="92"/>
      <c r="E964" s="92"/>
      <c r="F964" s="92"/>
      <c r="G964" s="92"/>
      <c r="H964" s="92"/>
      <c r="I964" s="92"/>
      <c r="J964" s="92"/>
      <c r="K964" s="92"/>
      <c r="L964" s="234"/>
      <c r="M964" s="234"/>
      <c r="N964" s="169"/>
      <c r="O964" s="169"/>
      <c r="P964" s="227"/>
      <c r="Q964" s="227"/>
      <c r="R964" s="227"/>
      <c r="S964" s="227"/>
      <c r="T964" s="227"/>
    </row>
    <row r="965" spans="1:21" ht="24" customHeight="1">
      <c r="A965" s="1" t="s">
        <v>1147</v>
      </c>
      <c r="B965" s="98"/>
      <c r="C965" s="98"/>
      <c r="D965" s="92" t="s">
        <v>1143</v>
      </c>
      <c r="E965" s="98"/>
      <c r="F965" s="98"/>
      <c r="G965" s="98"/>
      <c r="H965" s="98"/>
      <c r="I965" s="98"/>
      <c r="J965" s="98"/>
      <c r="K965" s="92"/>
      <c r="L965" s="228">
        <v>30284</v>
      </c>
      <c r="M965" s="228">
        <v>31533</v>
      </c>
      <c r="N965" s="165">
        <v>32246</v>
      </c>
      <c r="O965" s="165">
        <v>32246</v>
      </c>
      <c r="P965" s="209">
        <v>33487</v>
      </c>
      <c r="Q965" s="209">
        <v>34492</v>
      </c>
      <c r="R965" s="209">
        <v>35527</v>
      </c>
      <c r="S965" s="209">
        <v>36593</v>
      </c>
      <c r="T965" s="209">
        <v>37691</v>
      </c>
    </row>
    <row r="966" spans="1:21" ht="24" customHeight="1">
      <c r="A966" s="1" t="s">
        <v>867</v>
      </c>
      <c r="B966" s="98"/>
      <c r="C966" s="98"/>
      <c r="D966" s="1" t="s">
        <v>866</v>
      </c>
      <c r="E966" s="98"/>
      <c r="F966" s="98"/>
      <c r="G966" s="98"/>
      <c r="H966" s="98"/>
      <c r="I966" s="98"/>
      <c r="J966" s="98"/>
      <c r="K966" s="92"/>
      <c r="L966" s="228">
        <v>22727</v>
      </c>
      <c r="M966" s="228">
        <v>22108</v>
      </c>
      <c r="N966" s="165">
        <v>20000</v>
      </c>
      <c r="O966" s="165">
        <v>25597</v>
      </c>
      <c r="P966" s="209">
        <v>26877</v>
      </c>
      <c r="Q966" s="250">
        <v>25221</v>
      </c>
      <c r="R966" s="209">
        <v>26482</v>
      </c>
      <c r="S966" s="209">
        <v>27806</v>
      </c>
      <c r="T966" s="209">
        <v>29196</v>
      </c>
    </row>
    <row r="967" spans="1:21" ht="24" customHeight="1">
      <c r="A967" s="1" t="s">
        <v>1046</v>
      </c>
      <c r="B967" s="98"/>
      <c r="C967" s="98"/>
      <c r="D967" s="1" t="s">
        <v>10</v>
      </c>
      <c r="E967" s="98"/>
      <c r="F967" s="98"/>
      <c r="G967" s="98"/>
      <c r="H967" s="98"/>
      <c r="I967" s="98"/>
      <c r="J967" s="98"/>
      <c r="K967" s="98"/>
      <c r="L967" s="228">
        <v>4485</v>
      </c>
      <c r="M967" s="228">
        <v>294</v>
      </c>
      <c r="N967" s="165">
        <v>1000</v>
      </c>
      <c r="O967" s="165">
        <v>500</v>
      </c>
      <c r="P967" s="209">
        <v>1000</v>
      </c>
      <c r="Q967" s="209">
        <v>1000</v>
      </c>
      <c r="R967" s="209">
        <v>1000</v>
      </c>
      <c r="S967" s="209">
        <v>1000</v>
      </c>
      <c r="T967" s="209">
        <v>1000</v>
      </c>
    </row>
    <row r="968" spans="1:21" ht="24" customHeight="1">
      <c r="A968" s="1" t="s">
        <v>553</v>
      </c>
      <c r="B968" s="98"/>
      <c r="C968" s="98"/>
      <c r="D968" s="1" t="s">
        <v>124</v>
      </c>
      <c r="E968" s="98"/>
      <c r="F968" s="98"/>
      <c r="G968" s="98"/>
      <c r="H968" s="98"/>
      <c r="I968" s="98"/>
      <c r="J968" s="98"/>
      <c r="K968" s="98"/>
      <c r="L968" s="228">
        <v>22853</v>
      </c>
      <c r="M968" s="228">
        <v>3445</v>
      </c>
      <c r="N968" s="165">
        <v>15000</v>
      </c>
      <c r="O968" s="165">
        <v>5000</v>
      </c>
      <c r="P968" s="209">
        <v>15000</v>
      </c>
      <c r="Q968" s="209">
        <v>15000</v>
      </c>
      <c r="R968" s="209">
        <v>15000</v>
      </c>
      <c r="S968" s="209">
        <v>15000</v>
      </c>
      <c r="T968" s="209">
        <v>15000</v>
      </c>
    </row>
    <row r="969" spans="1:21" ht="24" customHeight="1">
      <c r="A969" s="1" t="s">
        <v>1298</v>
      </c>
      <c r="B969" s="98"/>
      <c r="C969" s="98"/>
      <c r="D969" s="1" t="s">
        <v>1299</v>
      </c>
      <c r="E969" s="98"/>
      <c r="F969" s="98"/>
      <c r="G969" s="98"/>
      <c r="H969" s="98"/>
      <c r="I969" s="98"/>
      <c r="J969" s="98"/>
      <c r="K969" s="98"/>
      <c r="L969" s="228">
        <v>0</v>
      </c>
      <c r="M969" s="228">
        <v>0</v>
      </c>
      <c r="N969" s="165">
        <v>25000</v>
      </c>
      <c r="O969" s="165">
        <v>0</v>
      </c>
      <c r="P969" s="209">
        <v>0</v>
      </c>
      <c r="Q969" s="209">
        <v>0</v>
      </c>
      <c r="R969" s="209">
        <v>0</v>
      </c>
      <c r="S969" s="209">
        <v>0</v>
      </c>
      <c r="T969" s="209">
        <v>0</v>
      </c>
    </row>
    <row r="970" spans="1:21" ht="24" customHeight="1">
      <c r="A970" s="1" t="s">
        <v>554</v>
      </c>
      <c r="B970" s="98"/>
      <c r="C970" s="98"/>
      <c r="D970" s="1" t="s">
        <v>555</v>
      </c>
      <c r="E970" s="98"/>
      <c r="F970" s="98"/>
      <c r="G970" s="98"/>
      <c r="H970" s="98"/>
      <c r="I970" s="98"/>
      <c r="J970" s="98"/>
      <c r="K970" s="98"/>
      <c r="L970" s="229">
        <v>73334</v>
      </c>
      <c r="M970" s="229">
        <v>105516</v>
      </c>
      <c r="N970" s="165">
        <v>27500</v>
      </c>
      <c r="O970" s="165">
        <v>5000</v>
      </c>
      <c r="P970" s="209">
        <v>10000</v>
      </c>
      <c r="Q970" s="209">
        <v>10000</v>
      </c>
      <c r="R970" s="209">
        <v>10000</v>
      </c>
      <c r="S970" s="209">
        <v>10000</v>
      </c>
      <c r="T970" s="209">
        <v>10000</v>
      </c>
    </row>
    <row r="971" spans="1:21" ht="24" customHeight="1">
      <c r="A971" s="1" t="s">
        <v>1148</v>
      </c>
      <c r="B971" s="98"/>
      <c r="C971" s="98"/>
      <c r="D971" s="1" t="s">
        <v>1118</v>
      </c>
      <c r="E971" s="98"/>
      <c r="F971" s="98"/>
      <c r="G971" s="98"/>
      <c r="H971" s="98"/>
      <c r="I971" s="98"/>
      <c r="J971" s="98"/>
      <c r="K971" s="98"/>
      <c r="L971" s="228">
        <v>1164449</v>
      </c>
      <c r="M971" s="228">
        <v>0</v>
      </c>
      <c r="N971" s="165">
        <v>0</v>
      </c>
      <c r="O971" s="165">
        <v>0</v>
      </c>
      <c r="P971" s="209">
        <v>0</v>
      </c>
      <c r="Q971" s="209">
        <v>0</v>
      </c>
      <c r="R971" s="209">
        <v>0</v>
      </c>
      <c r="S971" s="209">
        <v>0</v>
      </c>
      <c r="T971" s="209">
        <v>0</v>
      </c>
    </row>
    <row r="972" spans="1:21" ht="24" customHeight="1">
      <c r="A972" s="1" t="s">
        <v>1301</v>
      </c>
      <c r="B972" s="98"/>
      <c r="C972" s="98"/>
      <c r="D972" s="1" t="s">
        <v>1302</v>
      </c>
      <c r="E972" s="98"/>
      <c r="F972" s="98"/>
      <c r="G972" s="98"/>
      <c r="H972" s="98"/>
      <c r="I972" s="98"/>
      <c r="J972" s="98"/>
      <c r="K972" s="98"/>
      <c r="L972" s="228">
        <v>0</v>
      </c>
      <c r="M972" s="228">
        <v>0</v>
      </c>
      <c r="N972" s="165">
        <v>50000</v>
      </c>
      <c r="O972" s="165">
        <v>0</v>
      </c>
      <c r="P972" s="209">
        <v>0</v>
      </c>
      <c r="Q972" s="209">
        <v>0</v>
      </c>
      <c r="R972" s="209">
        <v>0</v>
      </c>
      <c r="S972" s="209">
        <v>0</v>
      </c>
      <c r="T972" s="209">
        <v>0</v>
      </c>
    </row>
    <row r="973" spans="1:21" ht="24" customHeight="1">
      <c r="A973" s="1" t="s">
        <v>1160</v>
      </c>
      <c r="B973" s="98"/>
      <c r="C973" s="98"/>
      <c r="D973" s="1" t="s">
        <v>362</v>
      </c>
      <c r="E973" s="98"/>
      <c r="F973" s="98"/>
      <c r="G973" s="98"/>
      <c r="H973" s="98"/>
      <c r="I973" s="98"/>
      <c r="J973" s="98"/>
      <c r="K973" s="98"/>
      <c r="L973" s="228">
        <v>329494</v>
      </c>
      <c r="M973" s="228">
        <v>0</v>
      </c>
      <c r="N973" s="165">
        <v>0</v>
      </c>
      <c r="O973" s="165">
        <v>0</v>
      </c>
      <c r="P973" s="209">
        <v>0</v>
      </c>
      <c r="Q973" s="209">
        <v>0</v>
      </c>
      <c r="R973" s="209">
        <v>0</v>
      </c>
      <c r="S973" s="209">
        <v>0</v>
      </c>
      <c r="T973" s="209">
        <v>0</v>
      </c>
    </row>
    <row r="974" spans="1:21" ht="24" customHeight="1">
      <c r="A974" s="98" t="s">
        <v>939</v>
      </c>
      <c r="B974" s="100"/>
      <c r="C974" s="100"/>
      <c r="D974" s="99" t="s">
        <v>960</v>
      </c>
      <c r="E974" s="100"/>
      <c r="F974" s="100"/>
      <c r="G974" s="100"/>
      <c r="H974" s="100"/>
      <c r="I974" s="100"/>
      <c r="J974" s="100"/>
      <c r="K974" s="100"/>
      <c r="L974" s="241">
        <v>0</v>
      </c>
      <c r="M974" s="241">
        <v>25468</v>
      </c>
      <c r="N974" s="165">
        <v>30000</v>
      </c>
      <c r="O974" s="165">
        <v>0</v>
      </c>
      <c r="P974" s="209">
        <v>0</v>
      </c>
      <c r="Q974" s="209">
        <v>0</v>
      </c>
      <c r="R974" s="209">
        <v>0</v>
      </c>
      <c r="S974" s="209">
        <v>0</v>
      </c>
      <c r="T974" s="209">
        <v>0</v>
      </c>
    </row>
    <row r="975" spans="1:21" ht="24" customHeight="1">
      <c r="A975" s="1" t="s">
        <v>441</v>
      </c>
      <c r="B975" s="98"/>
      <c r="C975" s="98"/>
      <c r="D975" s="1" t="s">
        <v>250</v>
      </c>
      <c r="E975" s="100"/>
      <c r="F975" s="100"/>
      <c r="G975" s="100"/>
      <c r="H975" s="100"/>
      <c r="I975" s="100"/>
      <c r="J975" s="100"/>
      <c r="K975" s="111"/>
      <c r="L975" s="228">
        <v>7420</v>
      </c>
      <c r="M975" s="228">
        <v>7482</v>
      </c>
      <c r="N975" s="165">
        <v>7488</v>
      </c>
      <c r="O975" s="165">
        <v>7488</v>
      </c>
      <c r="P975" s="209">
        <v>7488</v>
      </c>
      <c r="Q975" s="209">
        <v>7488</v>
      </c>
      <c r="R975" s="228">
        <v>3120</v>
      </c>
      <c r="S975" s="228">
        <v>0</v>
      </c>
      <c r="T975" s="228">
        <v>0</v>
      </c>
    </row>
    <row r="976" spans="1:21" ht="24" customHeight="1">
      <c r="A976" s="6" t="s">
        <v>1156</v>
      </c>
      <c r="B976" s="98"/>
      <c r="C976" s="98"/>
      <c r="D976" s="1"/>
      <c r="E976" s="98"/>
      <c r="F976" s="98"/>
      <c r="G976" s="98"/>
      <c r="H976" s="98"/>
      <c r="I976" s="98"/>
      <c r="J976" s="98"/>
      <c r="K976" s="98"/>
      <c r="L976" s="228"/>
      <c r="M976" s="228"/>
      <c r="N976" s="165"/>
      <c r="O976" s="165"/>
      <c r="P976" s="209"/>
      <c r="Q976" s="209"/>
      <c r="R976" s="209"/>
      <c r="S976" s="209"/>
      <c r="T976" s="209"/>
    </row>
    <row r="977" spans="1:21" ht="24" customHeight="1">
      <c r="A977" s="1" t="s">
        <v>1123</v>
      </c>
      <c r="B977" s="98"/>
      <c r="C977" s="98"/>
      <c r="D977" s="1" t="s">
        <v>863</v>
      </c>
      <c r="E977" s="98"/>
      <c r="F977" s="98"/>
      <c r="G977" s="98"/>
      <c r="H977" s="98"/>
      <c r="I977" s="98"/>
      <c r="J977" s="98"/>
      <c r="K977" s="98"/>
      <c r="L977" s="228">
        <v>0</v>
      </c>
      <c r="M977" s="228">
        <v>200000</v>
      </c>
      <c r="N977" s="165">
        <v>200000</v>
      </c>
      <c r="O977" s="165">
        <v>200000</v>
      </c>
      <c r="P977" s="209">
        <v>200000</v>
      </c>
      <c r="Q977" s="209">
        <v>200000</v>
      </c>
      <c r="R977" s="209">
        <v>0</v>
      </c>
      <c r="S977" s="209">
        <v>0</v>
      </c>
      <c r="T977" s="209">
        <v>0</v>
      </c>
    </row>
    <row r="978" spans="1:21" ht="24" customHeight="1">
      <c r="A978" s="1" t="s">
        <v>1124</v>
      </c>
      <c r="B978" s="98"/>
      <c r="C978" s="98"/>
      <c r="D978" s="1" t="s">
        <v>255</v>
      </c>
      <c r="E978" s="98"/>
      <c r="F978" s="98"/>
      <c r="G978" s="98"/>
      <c r="H978" s="98"/>
      <c r="I978" s="98"/>
      <c r="J978" s="98"/>
      <c r="K978" s="98"/>
      <c r="L978" s="232">
        <v>0</v>
      </c>
      <c r="M978" s="232">
        <v>25800</v>
      </c>
      <c r="N978" s="168">
        <v>18250</v>
      </c>
      <c r="O978" s="168">
        <v>18250</v>
      </c>
      <c r="P978" s="233">
        <v>12200</v>
      </c>
      <c r="Q978" s="233">
        <v>6084</v>
      </c>
      <c r="R978" s="233">
        <v>0</v>
      </c>
      <c r="S978" s="233">
        <v>0</v>
      </c>
      <c r="T978" s="233">
        <v>0</v>
      </c>
    </row>
    <row r="979" spans="1:21" ht="15" customHeight="1">
      <c r="A979" s="92"/>
      <c r="B979" s="92"/>
      <c r="C979" s="92"/>
      <c r="D979" s="92"/>
      <c r="E979" s="92"/>
      <c r="F979" s="92"/>
      <c r="G979" s="92"/>
      <c r="H979" s="92"/>
      <c r="I979" s="92"/>
      <c r="J979" s="92"/>
      <c r="K979" s="92"/>
      <c r="L979" s="234"/>
      <c r="M979" s="234"/>
      <c r="N979" s="169"/>
      <c r="O979" s="169"/>
      <c r="P979" s="227"/>
      <c r="Q979" s="227"/>
      <c r="R979" s="227"/>
      <c r="S979" s="227"/>
      <c r="T979" s="227"/>
    </row>
    <row r="980" spans="1:21" s="92" customFormat="1" ht="24" customHeight="1">
      <c r="K980" s="101" t="s">
        <v>445</v>
      </c>
      <c r="L980" s="235">
        <f t="shared" ref="L980" si="100">SUM(L965:L979)</f>
        <v>1655046</v>
      </c>
      <c r="M980" s="235">
        <f t="shared" ref="M980:T980" si="101">SUM(M965:M979)</f>
        <v>421646</v>
      </c>
      <c r="N980" s="170">
        <f t="shared" si="101"/>
        <v>426484</v>
      </c>
      <c r="O980" s="170">
        <f t="shared" si="101"/>
        <v>294081</v>
      </c>
      <c r="P980" s="235">
        <f t="shared" si="101"/>
        <v>306052</v>
      </c>
      <c r="Q980" s="235">
        <f t="shared" si="101"/>
        <v>299285</v>
      </c>
      <c r="R980" s="235">
        <f t="shared" si="101"/>
        <v>91129</v>
      </c>
      <c r="S980" s="235">
        <f t="shared" si="101"/>
        <v>90399</v>
      </c>
      <c r="T980" s="235">
        <f t="shared" si="101"/>
        <v>92887</v>
      </c>
      <c r="U980" s="212"/>
    </row>
    <row r="981" spans="1:21" s="92" customFormat="1" ht="15" customHeight="1">
      <c r="L981" s="234"/>
      <c r="M981" s="234"/>
      <c r="N981" s="187"/>
      <c r="O981" s="187"/>
      <c r="P981" s="234"/>
      <c r="Q981" s="234"/>
      <c r="R981" s="234"/>
      <c r="S981" s="234"/>
      <c r="T981" s="234"/>
      <c r="U981" s="212"/>
    </row>
    <row r="982" spans="1:21" s="92" customFormat="1" ht="24" customHeight="1">
      <c r="K982" s="101" t="s">
        <v>446</v>
      </c>
      <c r="L982" s="254">
        <f t="shared" ref="L982" si="102">L963-L980</f>
        <v>-778860</v>
      </c>
      <c r="M982" s="254">
        <f t="shared" ref="M982:T982" si="103">M963-M980</f>
        <v>-343212</v>
      </c>
      <c r="N982" s="180">
        <f t="shared" si="103"/>
        <v>-346484</v>
      </c>
      <c r="O982" s="180">
        <f t="shared" si="103"/>
        <v>-218322</v>
      </c>
      <c r="P982" s="254">
        <f t="shared" si="103"/>
        <v>-230052</v>
      </c>
      <c r="Q982" s="254">
        <f t="shared" si="103"/>
        <v>-221285</v>
      </c>
      <c r="R982" s="254">
        <f t="shared" si="103"/>
        <v>-11129</v>
      </c>
      <c r="S982" s="254">
        <f t="shared" si="103"/>
        <v>-10399</v>
      </c>
      <c r="T982" s="254">
        <f t="shared" si="103"/>
        <v>-12887</v>
      </c>
      <c r="U982" s="212"/>
    </row>
    <row r="983" spans="1:21" s="92" customFormat="1" ht="15" customHeight="1">
      <c r="L983" s="254"/>
      <c r="M983" s="254"/>
      <c r="N983" s="180"/>
      <c r="O983" s="180"/>
      <c r="P983" s="254"/>
      <c r="Q983" s="254"/>
      <c r="R983" s="254"/>
      <c r="S983" s="254"/>
      <c r="T983" s="254"/>
      <c r="U983" s="212"/>
    </row>
    <row r="984" spans="1:21" s="92" customFormat="1" ht="24" customHeight="1">
      <c r="K984" s="105" t="s">
        <v>448</v>
      </c>
      <c r="L984" s="254">
        <v>-681305</v>
      </c>
      <c r="M984" s="254">
        <v>-1024518</v>
      </c>
      <c r="N984" s="180">
        <v>-1194280</v>
      </c>
      <c r="O984" s="180">
        <f>M984+O982</f>
        <v>-1242840</v>
      </c>
      <c r="P984" s="254">
        <f>O984+P982</f>
        <v>-1472892</v>
      </c>
      <c r="Q984" s="254">
        <f>P984+Q982</f>
        <v>-1694177</v>
      </c>
      <c r="R984" s="254">
        <f>Q984+R982</f>
        <v>-1705306</v>
      </c>
      <c r="S984" s="254">
        <f>R984+S982</f>
        <v>-1715705</v>
      </c>
      <c r="T984" s="254">
        <f>S984+T982</f>
        <v>-1728592</v>
      </c>
      <c r="U984" s="212"/>
    </row>
    <row r="985" spans="1:21" ht="15" customHeight="1">
      <c r="A985" s="92"/>
      <c r="B985" s="92"/>
      <c r="C985" s="92"/>
      <c r="D985" s="92"/>
      <c r="E985" s="92"/>
      <c r="F985" s="92"/>
      <c r="G985" s="92"/>
      <c r="H985" s="92"/>
      <c r="I985" s="92"/>
      <c r="J985" s="92"/>
      <c r="K985" s="92"/>
      <c r="L985" s="282"/>
      <c r="M985" s="282"/>
      <c r="N985" s="197"/>
      <c r="O985" s="197"/>
      <c r="P985" s="283"/>
      <c r="Q985" s="283"/>
      <c r="R985" s="283"/>
      <c r="S985" s="283"/>
      <c r="T985" s="283"/>
    </row>
    <row r="986" spans="1:21" s="92" customFormat="1" ht="24" customHeight="1">
      <c r="A986" s="107" t="s">
        <v>1170</v>
      </c>
      <c r="L986" s="282"/>
      <c r="M986" s="282"/>
      <c r="N986" s="197"/>
      <c r="O986" s="197"/>
      <c r="P986" s="283"/>
      <c r="Q986" s="283"/>
      <c r="R986" s="283"/>
      <c r="S986" s="283"/>
      <c r="T986" s="283"/>
      <c r="U986" s="212"/>
    </row>
    <row r="987" spans="1:21" s="92" customFormat="1" ht="24" customHeight="1">
      <c r="L987" s="267"/>
      <c r="M987" s="267"/>
      <c r="N987" s="186"/>
      <c r="O987" s="186"/>
      <c r="P987" s="268"/>
      <c r="Q987" s="268"/>
      <c r="R987" s="268"/>
      <c r="S987" s="268"/>
      <c r="T987" s="268"/>
      <c r="U987" s="212"/>
    </row>
    <row r="988" spans="1:21" s="92" customFormat="1" ht="24" customHeight="1">
      <c r="A988" s="92" t="s">
        <v>1171</v>
      </c>
      <c r="D988" s="92" t="s">
        <v>927</v>
      </c>
      <c r="L988" s="232">
        <v>0</v>
      </c>
      <c r="M988" s="232">
        <v>0</v>
      </c>
      <c r="N988" s="168">
        <v>0</v>
      </c>
      <c r="O988" s="168">
        <v>24171</v>
      </c>
      <c r="P988" s="233">
        <v>25000</v>
      </c>
      <c r="Q988" s="233">
        <v>33000</v>
      </c>
      <c r="R988" s="233">
        <v>33000</v>
      </c>
      <c r="S988" s="233">
        <v>39000</v>
      </c>
      <c r="T988" s="233">
        <v>39560</v>
      </c>
      <c r="U988" s="212"/>
    </row>
    <row r="989" spans="1:21" s="92" customFormat="1" ht="15" customHeight="1">
      <c r="L989" s="234"/>
      <c r="M989" s="234"/>
      <c r="N989" s="169"/>
      <c r="O989" s="169"/>
      <c r="P989" s="227"/>
      <c r="Q989" s="227"/>
      <c r="R989" s="227"/>
      <c r="S989" s="227"/>
      <c r="T989" s="227"/>
      <c r="U989" s="212"/>
    </row>
    <row r="990" spans="1:21" s="92" customFormat="1" ht="24" customHeight="1">
      <c r="K990" s="101" t="s">
        <v>442</v>
      </c>
      <c r="L990" s="235">
        <f t="shared" ref="L990:T990" si="104">SUM(L988:L989)</f>
        <v>0</v>
      </c>
      <c r="M990" s="235">
        <f t="shared" si="104"/>
        <v>0</v>
      </c>
      <c r="N990" s="170">
        <f t="shared" si="104"/>
        <v>0</v>
      </c>
      <c r="O990" s="170">
        <f t="shared" si="104"/>
        <v>24171</v>
      </c>
      <c r="P990" s="235">
        <f t="shared" si="104"/>
        <v>25000</v>
      </c>
      <c r="Q990" s="235">
        <f t="shared" si="104"/>
        <v>33000</v>
      </c>
      <c r="R990" s="235">
        <f t="shared" si="104"/>
        <v>33000</v>
      </c>
      <c r="S990" s="235">
        <f t="shared" si="104"/>
        <v>39000</v>
      </c>
      <c r="T990" s="235">
        <f t="shared" si="104"/>
        <v>39560</v>
      </c>
      <c r="U990" s="212"/>
    </row>
    <row r="991" spans="1:21" s="92" customFormat="1" ht="15" customHeight="1">
      <c r="L991" s="234"/>
      <c r="M991" s="234"/>
      <c r="N991" s="169"/>
      <c r="O991" s="169"/>
      <c r="P991" s="227"/>
      <c r="Q991" s="227"/>
      <c r="R991" s="227"/>
      <c r="S991" s="227"/>
      <c r="T991" s="227"/>
      <c r="U991" s="212"/>
    </row>
    <row r="992" spans="1:21" s="346" customFormat="1" ht="24" customHeight="1">
      <c r="A992" s="345" t="s">
        <v>1323</v>
      </c>
      <c r="B992" s="344"/>
      <c r="C992" s="344"/>
      <c r="D992" s="346" t="s">
        <v>866</v>
      </c>
      <c r="E992" s="344"/>
      <c r="F992" s="344"/>
      <c r="G992" s="344"/>
      <c r="H992" s="344"/>
      <c r="I992" s="344"/>
      <c r="J992" s="344"/>
      <c r="L992" s="228">
        <v>0</v>
      </c>
      <c r="M992" s="228">
        <v>0</v>
      </c>
      <c r="N992" s="165">
        <v>0</v>
      </c>
      <c r="O992" s="165">
        <v>80000</v>
      </c>
      <c r="P992" s="209">
        <v>17500</v>
      </c>
      <c r="Q992" s="209">
        <v>25500</v>
      </c>
      <c r="R992" s="209">
        <v>8000</v>
      </c>
      <c r="S992" s="209">
        <v>14000</v>
      </c>
      <c r="T992" s="209">
        <v>13104</v>
      </c>
      <c r="U992" s="212"/>
    </row>
    <row r="993" spans="1:21" s="92" customFormat="1" ht="24" customHeight="1">
      <c r="A993" s="1" t="s">
        <v>1324</v>
      </c>
      <c r="B993" s="98"/>
      <c r="C993" s="98"/>
      <c r="D993" s="345" t="s">
        <v>10</v>
      </c>
      <c r="E993" s="98"/>
      <c r="F993" s="98"/>
      <c r="G993" s="98"/>
      <c r="H993" s="98"/>
      <c r="I993" s="98"/>
      <c r="J993" s="98"/>
      <c r="K993" s="98"/>
      <c r="L993" s="228">
        <v>0</v>
      </c>
      <c r="M993" s="228">
        <v>2736</v>
      </c>
      <c r="N993" s="165">
        <v>10000</v>
      </c>
      <c r="O993" s="165">
        <v>10000</v>
      </c>
      <c r="P993" s="209">
        <v>5000</v>
      </c>
      <c r="Q993" s="209">
        <v>5000</v>
      </c>
      <c r="R993" s="209">
        <v>5000</v>
      </c>
      <c r="S993" s="209">
        <v>5000</v>
      </c>
      <c r="T993" s="209">
        <v>5000</v>
      </c>
      <c r="U993" s="212"/>
    </row>
    <row r="994" spans="1:21" s="92" customFormat="1" ht="24" customHeight="1">
      <c r="A994" s="1" t="s">
        <v>1300</v>
      </c>
      <c r="B994" s="98"/>
      <c r="C994" s="98"/>
      <c r="D994" s="1" t="s">
        <v>1299</v>
      </c>
      <c r="E994" s="98"/>
      <c r="F994" s="98"/>
      <c r="G994" s="98"/>
      <c r="H994" s="98"/>
      <c r="I994" s="98"/>
      <c r="J994" s="98"/>
      <c r="K994" s="98"/>
      <c r="L994" s="232">
        <v>0</v>
      </c>
      <c r="M994" s="232">
        <v>0</v>
      </c>
      <c r="N994" s="168">
        <v>25000</v>
      </c>
      <c r="O994" s="168">
        <v>0</v>
      </c>
      <c r="P994" s="233">
        <v>0</v>
      </c>
      <c r="Q994" s="233">
        <v>0</v>
      </c>
      <c r="R994" s="233">
        <v>0</v>
      </c>
      <c r="S994" s="233">
        <v>0</v>
      </c>
      <c r="T994" s="233">
        <v>0</v>
      </c>
      <c r="U994" s="212"/>
    </row>
    <row r="995" spans="1:21" s="92" customFormat="1" ht="15" customHeight="1">
      <c r="L995" s="234"/>
      <c r="M995" s="234"/>
      <c r="N995" s="169"/>
      <c r="O995" s="169"/>
      <c r="P995" s="227"/>
      <c r="Q995" s="227"/>
      <c r="R995" s="227"/>
      <c r="S995" s="227"/>
      <c r="T995" s="227"/>
      <c r="U995" s="212"/>
    </row>
    <row r="996" spans="1:21" s="92" customFormat="1" ht="24" customHeight="1">
      <c r="K996" s="101" t="s">
        <v>445</v>
      </c>
      <c r="L996" s="235">
        <f>SUM(L992:L995)</f>
        <v>0</v>
      </c>
      <c r="M996" s="235">
        <f t="shared" ref="M996:T996" si="105">SUM(M992:M995)</f>
        <v>2736</v>
      </c>
      <c r="N996" s="170">
        <f t="shared" si="105"/>
        <v>35000</v>
      </c>
      <c r="O996" s="170">
        <f t="shared" si="105"/>
        <v>90000</v>
      </c>
      <c r="P996" s="235">
        <f t="shared" si="105"/>
        <v>22500</v>
      </c>
      <c r="Q996" s="235">
        <f t="shared" si="105"/>
        <v>30500</v>
      </c>
      <c r="R996" s="235">
        <f t="shared" si="105"/>
        <v>13000</v>
      </c>
      <c r="S996" s="235">
        <f t="shared" si="105"/>
        <v>19000</v>
      </c>
      <c r="T996" s="235">
        <f t="shared" si="105"/>
        <v>18104</v>
      </c>
      <c r="U996" s="212"/>
    </row>
    <row r="997" spans="1:21" s="92" customFormat="1" ht="15" customHeight="1">
      <c r="L997" s="234"/>
      <c r="M997" s="234"/>
      <c r="N997" s="187"/>
      <c r="O997" s="187"/>
      <c r="P997" s="234"/>
      <c r="Q997" s="234"/>
      <c r="R997" s="234"/>
      <c r="S997" s="234"/>
      <c r="T997" s="234"/>
      <c r="U997" s="212"/>
    </row>
    <row r="998" spans="1:21" s="92" customFormat="1" ht="24" customHeight="1">
      <c r="K998" s="101" t="s">
        <v>446</v>
      </c>
      <c r="L998" s="254">
        <f t="shared" ref="L998:T998" si="106">L990-L996</f>
        <v>0</v>
      </c>
      <c r="M998" s="254">
        <f t="shared" si="106"/>
        <v>-2736</v>
      </c>
      <c r="N998" s="180">
        <f t="shared" si="106"/>
        <v>-35000</v>
      </c>
      <c r="O998" s="180">
        <f t="shared" si="106"/>
        <v>-65829</v>
      </c>
      <c r="P998" s="254">
        <f t="shared" si="106"/>
        <v>2500</v>
      </c>
      <c r="Q998" s="254">
        <f t="shared" si="106"/>
        <v>2500</v>
      </c>
      <c r="R998" s="254">
        <f t="shared" si="106"/>
        <v>20000</v>
      </c>
      <c r="S998" s="254">
        <f t="shared" si="106"/>
        <v>20000</v>
      </c>
      <c r="T998" s="254">
        <f t="shared" si="106"/>
        <v>21456</v>
      </c>
      <c r="U998" s="212"/>
    </row>
    <row r="999" spans="1:21" s="92" customFormat="1" ht="15" customHeight="1">
      <c r="L999" s="254"/>
      <c r="M999" s="254"/>
      <c r="N999" s="180"/>
      <c r="O999" s="180"/>
      <c r="P999" s="254"/>
      <c r="Q999" s="254"/>
      <c r="R999" s="254"/>
      <c r="S999" s="254"/>
      <c r="T999" s="254"/>
      <c r="U999" s="212"/>
    </row>
    <row r="1000" spans="1:21" s="92" customFormat="1" ht="24" customHeight="1">
      <c r="K1000" s="105" t="s">
        <v>448</v>
      </c>
      <c r="L1000" s="254">
        <v>0</v>
      </c>
      <c r="M1000" s="254">
        <v>-2736</v>
      </c>
      <c r="N1000" s="180">
        <v>-10000</v>
      </c>
      <c r="O1000" s="180">
        <f>M1000+O998</f>
        <v>-68565</v>
      </c>
      <c r="P1000" s="254">
        <f>O1000+P998</f>
        <v>-66065</v>
      </c>
      <c r="Q1000" s="254">
        <f>P1000+Q998</f>
        <v>-63565</v>
      </c>
      <c r="R1000" s="254">
        <f>Q1000+R998</f>
        <v>-43565</v>
      </c>
      <c r="S1000" s="254">
        <f>R1000+S998</f>
        <v>-23565</v>
      </c>
      <c r="T1000" s="254">
        <f>S1000+T998</f>
        <v>-2109</v>
      </c>
      <c r="U1000" s="212"/>
    </row>
    <row r="1001" spans="1:21" ht="15" customHeight="1">
      <c r="A1001" s="92"/>
      <c r="B1001" s="92"/>
      <c r="C1001" s="92"/>
      <c r="D1001" s="92"/>
      <c r="E1001" s="92"/>
      <c r="F1001" s="92"/>
      <c r="G1001" s="92"/>
      <c r="H1001" s="92"/>
      <c r="I1001" s="92"/>
      <c r="J1001" s="92"/>
      <c r="K1001" s="92"/>
      <c r="L1001" s="234"/>
      <c r="M1001" s="234"/>
      <c r="N1001" s="187"/>
      <c r="O1001" s="187"/>
      <c r="P1001" s="227"/>
      <c r="Q1001" s="227"/>
      <c r="R1001" s="227"/>
      <c r="S1001" s="227"/>
      <c r="T1001" s="227"/>
    </row>
    <row r="1002" spans="1:21" s="123" customFormat="1" ht="20.100000000000001" customHeight="1">
      <c r="A1002" s="420" t="s">
        <v>564</v>
      </c>
      <c r="B1002" s="420"/>
      <c r="C1002" s="420"/>
      <c r="D1002" s="420"/>
      <c r="E1002" s="420"/>
      <c r="F1002" s="420"/>
      <c r="G1002" s="420"/>
      <c r="H1002" s="420"/>
      <c r="I1002" s="420"/>
      <c r="J1002" s="420"/>
      <c r="L1002" s="203"/>
      <c r="M1002" s="203"/>
      <c r="N1002" s="203"/>
      <c r="O1002" s="203"/>
      <c r="P1002" s="203"/>
      <c r="Q1002" s="203"/>
      <c r="R1002" s="203"/>
      <c r="S1002" s="203"/>
      <c r="T1002" s="203"/>
      <c r="U1002" s="219"/>
    </row>
    <row r="1003" spans="1:21" s="129" customFormat="1" ht="24" customHeight="1">
      <c r="K1003" s="130" t="s">
        <v>507</v>
      </c>
      <c r="L1003" s="290"/>
      <c r="M1003" s="290"/>
      <c r="N1003" s="204"/>
      <c r="O1003" s="204"/>
      <c r="P1003" s="290"/>
      <c r="Q1003" s="290"/>
      <c r="R1003" s="290"/>
      <c r="S1003" s="290"/>
      <c r="T1003" s="290"/>
      <c r="U1003" s="291"/>
    </row>
    <row r="1004" spans="1:21" s="92" customFormat="1" ht="24" customHeight="1">
      <c r="J1004" s="430" t="s">
        <v>857</v>
      </c>
      <c r="K1004" s="92" t="s">
        <v>508</v>
      </c>
      <c r="L1004" s="245">
        <f t="shared" ref="L1004:T1004" si="107">L266</f>
        <v>282289</v>
      </c>
      <c r="M1004" s="245">
        <f t="shared" si="107"/>
        <v>383443</v>
      </c>
      <c r="N1004" s="187">
        <f t="shared" si="107"/>
        <v>-314411</v>
      </c>
      <c r="O1004" s="187">
        <f t="shared" si="107"/>
        <v>407336</v>
      </c>
      <c r="P1004" s="234">
        <f t="shared" si="107"/>
        <v>34854</v>
      </c>
      <c r="Q1004" s="234">
        <f t="shared" si="107"/>
        <v>-685039</v>
      </c>
      <c r="R1004" s="234">
        <f t="shared" si="107"/>
        <v>-1140377</v>
      </c>
      <c r="S1004" s="234">
        <f t="shared" si="107"/>
        <v>-1092118</v>
      </c>
      <c r="T1004" s="234">
        <f t="shared" si="107"/>
        <v>-1380586</v>
      </c>
      <c r="U1004" s="212"/>
    </row>
    <row r="1005" spans="1:21" s="92" customFormat="1" ht="24" customHeight="1">
      <c r="J1005" s="430"/>
      <c r="K1005" s="92" t="s">
        <v>509</v>
      </c>
      <c r="L1005" s="245">
        <f t="shared" ref="L1005:T1005" si="108">L282</f>
        <v>-8186</v>
      </c>
      <c r="M1005" s="245">
        <f t="shared" si="108"/>
        <v>3928</v>
      </c>
      <c r="N1005" s="187">
        <f t="shared" si="108"/>
        <v>-17596</v>
      </c>
      <c r="O1005" s="187">
        <f t="shared" si="108"/>
        <v>-4807</v>
      </c>
      <c r="P1005" s="234">
        <f t="shared" si="108"/>
        <v>-21292</v>
      </c>
      <c r="Q1005" s="234">
        <f t="shared" si="108"/>
        <v>-20470</v>
      </c>
      <c r="R1005" s="234">
        <f t="shared" si="108"/>
        <v>8786</v>
      </c>
      <c r="S1005" s="234">
        <f t="shared" si="108"/>
        <v>11594</v>
      </c>
      <c r="T1005" s="234">
        <f t="shared" si="108"/>
        <v>15833</v>
      </c>
      <c r="U1005" s="212"/>
    </row>
    <row r="1006" spans="1:21" s="92" customFormat="1" ht="24" customHeight="1">
      <c r="J1006" s="430"/>
      <c r="K1006" s="92" t="s">
        <v>510</v>
      </c>
      <c r="L1006" s="245">
        <f t="shared" ref="L1006:T1006" si="109">L299</f>
        <v>-5477</v>
      </c>
      <c r="M1006" s="245">
        <f t="shared" si="109"/>
        <v>-1374</v>
      </c>
      <c r="N1006" s="187">
        <f t="shared" si="109"/>
        <v>4163</v>
      </c>
      <c r="O1006" s="187">
        <f t="shared" si="109"/>
        <v>3959</v>
      </c>
      <c r="P1006" s="234">
        <f t="shared" si="109"/>
        <v>37</v>
      </c>
      <c r="Q1006" s="234">
        <f t="shared" si="109"/>
        <v>2104</v>
      </c>
      <c r="R1006" s="234">
        <f t="shared" si="109"/>
        <v>4280</v>
      </c>
      <c r="S1006" s="234">
        <f t="shared" si="109"/>
        <v>5008</v>
      </c>
      <c r="T1006" s="234">
        <f t="shared" si="109"/>
        <v>7167</v>
      </c>
      <c r="U1006" s="212"/>
    </row>
    <row r="1007" spans="1:21" s="92" customFormat="1" ht="24" customHeight="1">
      <c r="J1007" s="430"/>
      <c r="K1007" s="92" t="s">
        <v>608</v>
      </c>
      <c r="L1007" s="245">
        <f t="shared" ref="L1007:T1007" si="110">L328</f>
        <v>-93729</v>
      </c>
      <c r="M1007" s="245">
        <f t="shared" si="110"/>
        <v>-63113</v>
      </c>
      <c r="N1007" s="187">
        <f t="shared" si="110"/>
        <v>-281814</v>
      </c>
      <c r="O1007" s="187">
        <f t="shared" si="110"/>
        <v>13541.699999999953</v>
      </c>
      <c r="P1007" s="234">
        <f t="shared" si="110"/>
        <v>-303601</v>
      </c>
      <c r="Q1007" s="234">
        <f t="shared" si="110"/>
        <v>-185860</v>
      </c>
      <c r="R1007" s="234">
        <f t="shared" si="110"/>
        <v>-108920</v>
      </c>
      <c r="S1007" s="234">
        <f t="shared" si="110"/>
        <v>-55874</v>
      </c>
      <c r="T1007" s="234">
        <f t="shared" si="110"/>
        <v>-38792</v>
      </c>
      <c r="U1007" s="212"/>
    </row>
    <row r="1008" spans="1:21" s="92" customFormat="1" ht="24" customHeight="1">
      <c r="J1008" s="430"/>
      <c r="K1008" s="92" t="s">
        <v>610</v>
      </c>
      <c r="L1008" s="245">
        <f t="shared" ref="L1008:T1008" si="111">L417</f>
        <v>-966633</v>
      </c>
      <c r="M1008" s="245">
        <f t="shared" si="111"/>
        <v>240530</v>
      </c>
      <c r="N1008" s="187">
        <f t="shared" si="111"/>
        <v>-626379</v>
      </c>
      <c r="O1008" s="187">
        <f t="shared" si="111"/>
        <v>-257992</v>
      </c>
      <c r="P1008" s="234">
        <f t="shared" si="111"/>
        <v>-292477</v>
      </c>
      <c r="Q1008" s="234">
        <f t="shared" si="111"/>
        <v>-126511</v>
      </c>
      <c r="R1008" s="234">
        <f t="shared" si="111"/>
        <v>85730</v>
      </c>
      <c r="S1008" s="234">
        <f t="shared" si="111"/>
        <v>-22536</v>
      </c>
      <c r="T1008" s="234">
        <f t="shared" si="111"/>
        <v>-28810</v>
      </c>
      <c r="U1008" s="212"/>
    </row>
    <row r="1009" spans="10:21" s="92" customFormat="1" ht="24" customHeight="1">
      <c r="J1009" s="430"/>
      <c r="K1009" s="92" t="s">
        <v>806</v>
      </c>
      <c r="L1009" s="245">
        <f>(L423+L426+L427+L429+L430+L446+L431+L445+L441+L433+L434+L440-L456-L473+L452+L464+L432-L460+L425+L472+L444)</f>
        <v>37930</v>
      </c>
      <c r="M1009" s="245">
        <f>(M423+M426+M427+M429+M430+M446+M431+M445+M441+M433+M434+M440-M456-M473+M452+M464+M432-M460+M425+M472+M444)</f>
        <v>53977</v>
      </c>
      <c r="N1009" s="193">
        <f>(N423+N426+N427+N429+N430+N446+N431+N445+N441+N433+N434+N440-N456-N473+N452+N464+N432-N460+N425+N472+N444)</f>
        <v>-222842</v>
      </c>
      <c r="O1009" s="193">
        <f>(O423+O426+O427+O429+O430+O446+O431+O445+O441+O433+O434+O440-O456-O473+O452+O464+O432-O460+O425+O472+O444)</f>
        <v>45744</v>
      </c>
      <c r="P1009" s="245">
        <f>(P423+P426+P427+P429+P430+P446+P431+P445+P441+P433+P434+P440-P456-P473+P452+P464+P432-P460+P425+P444)</f>
        <v>-137201</v>
      </c>
      <c r="Q1009" s="245">
        <f>(Q423+Q426+Q427+Q429+Q430+Q446+Q431+Q445+Q441+Q433+Q434+Q440-Q456-Q473+Q452+Q464+Q432-Q460+Q425+Q444)</f>
        <v>0</v>
      </c>
      <c r="R1009" s="245">
        <f>(R423+R426+R427+R429+R430+R446+R431+R445+R441+R433+R434+R440-R456-R473+R452+R464+R432-R460+R425+R444)</f>
        <v>0</v>
      </c>
      <c r="S1009" s="245">
        <f>(S423+S426+S427+S429+S430+S446+S431+S445+S441+S433+S434+S440-S456-S473+S452+S464+S432-S460+S425+S444)</f>
        <v>0</v>
      </c>
      <c r="T1009" s="245">
        <f>(T423+T426+T427+T429+T430+T446+T431+T445+T441+T433+T434+T440-T456-T473+T452+T464+T432-T460+T425+T444)</f>
        <v>0</v>
      </c>
      <c r="U1009" s="212"/>
    </row>
    <row r="1010" spans="10:21" s="92" customFormat="1" ht="24" customHeight="1">
      <c r="J1010" s="430"/>
      <c r="K1010" s="92" t="s">
        <v>579</v>
      </c>
      <c r="L1010" s="234">
        <f t="shared" ref="L1010:T1010" si="112">L519</f>
        <v>0</v>
      </c>
      <c r="M1010" s="234">
        <f t="shared" si="112"/>
        <v>0</v>
      </c>
      <c r="N1010" s="187">
        <f t="shared" si="112"/>
        <v>0</v>
      </c>
      <c r="O1010" s="187">
        <f t="shared" si="112"/>
        <v>0</v>
      </c>
      <c r="P1010" s="234">
        <f t="shared" si="112"/>
        <v>0</v>
      </c>
      <c r="Q1010" s="234">
        <f t="shared" si="112"/>
        <v>0</v>
      </c>
      <c r="R1010" s="234">
        <f t="shared" si="112"/>
        <v>0</v>
      </c>
      <c r="S1010" s="234">
        <f t="shared" si="112"/>
        <v>0</v>
      </c>
      <c r="T1010" s="234">
        <f t="shared" si="112"/>
        <v>0</v>
      </c>
      <c r="U1010" s="212"/>
    </row>
    <row r="1011" spans="10:21" s="92" customFormat="1" ht="24" customHeight="1">
      <c r="J1011" s="430"/>
      <c r="K1011" s="92" t="s">
        <v>511</v>
      </c>
      <c r="L1011" s="245">
        <f t="shared" ref="L1011:T1011" si="113">L619</f>
        <v>-241882</v>
      </c>
      <c r="M1011" s="245">
        <f t="shared" si="113"/>
        <v>948764</v>
      </c>
      <c r="N1011" s="187">
        <f t="shared" si="113"/>
        <v>-1079794</v>
      </c>
      <c r="O1011" s="187">
        <f t="shared" si="113"/>
        <v>-529869</v>
      </c>
      <c r="P1011" s="234">
        <f t="shared" si="113"/>
        <v>-1176045</v>
      </c>
      <c r="Q1011" s="234">
        <f t="shared" si="113"/>
        <v>-518337</v>
      </c>
      <c r="R1011" s="234">
        <f t="shared" si="113"/>
        <v>-338635</v>
      </c>
      <c r="S1011" s="234">
        <f t="shared" si="113"/>
        <v>1211079</v>
      </c>
      <c r="T1011" s="234">
        <f t="shared" si="113"/>
        <v>1396148</v>
      </c>
      <c r="U1011" s="212"/>
    </row>
    <row r="1012" spans="10:21" s="92" customFormat="1" ht="24" customHeight="1">
      <c r="J1012" s="430"/>
      <c r="K1012" s="92" t="s">
        <v>512</v>
      </c>
      <c r="L1012" s="245">
        <f t="shared" ref="L1012:T1012" si="114">L703</f>
        <v>33021</v>
      </c>
      <c r="M1012" s="245">
        <f t="shared" si="114"/>
        <v>-300804</v>
      </c>
      <c r="N1012" s="187">
        <f t="shared" si="114"/>
        <v>-396676</v>
      </c>
      <c r="O1012" s="187">
        <f t="shared" si="114"/>
        <v>-34747</v>
      </c>
      <c r="P1012" s="234">
        <f t="shared" si="114"/>
        <v>-468685</v>
      </c>
      <c r="Q1012" s="234">
        <f t="shared" si="114"/>
        <v>-2759</v>
      </c>
      <c r="R1012" s="234">
        <f t="shared" si="114"/>
        <v>204217</v>
      </c>
      <c r="S1012" s="234">
        <f t="shared" si="114"/>
        <v>528797</v>
      </c>
      <c r="T1012" s="234">
        <f t="shared" si="114"/>
        <v>353438</v>
      </c>
      <c r="U1012" s="212"/>
    </row>
    <row r="1013" spans="10:21" s="92" customFormat="1" ht="24" customHeight="1">
      <c r="J1013" s="430"/>
      <c r="K1013" s="92" t="s">
        <v>513</v>
      </c>
      <c r="L1013" s="245">
        <f t="shared" ref="L1013:T1013" si="115">L752</f>
        <v>-528520</v>
      </c>
      <c r="M1013" s="245">
        <f t="shared" si="115"/>
        <v>490036</v>
      </c>
      <c r="N1013" s="187">
        <f t="shared" si="115"/>
        <v>-46415</v>
      </c>
      <c r="O1013" s="187">
        <f t="shared" si="115"/>
        <v>33841</v>
      </c>
      <c r="P1013" s="234">
        <f t="shared" si="115"/>
        <v>-206429</v>
      </c>
      <c r="Q1013" s="234">
        <f t="shared" si="115"/>
        <v>-53791</v>
      </c>
      <c r="R1013" s="234">
        <f t="shared" si="115"/>
        <v>18525</v>
      </c>
      <c r="S1013" s="234">
        <f t="shared" si="115"/>
        <v>-666</v>
      </c>
      <c r="T1013" s="234">
        <f t="shared" si="115"/>
        <v>-972</v>
      </c>
      <c r="U1013" s="212"/>
    </row>
    <row r="1014" spans="10:21" s="92" customFormat="1" ht="24" customHeight="1">
      <c r="J1014" s="117"/>
      <c r="K1014" s="92" t="s">
        <v>438</v>
      </c>
      <c r="L1014" s="245">
        <f t="shared" ref="L1014:T1014" si="116">L953</f>
        <v>35934</v>
      </c>
      <c r="M1014" s="245">
        <f t="shared" si="116"/>
        <v>37359</v>
      </c>
      <c r="N1014" s="187">
        <f t="shared" si="116"/>
        <v>-691490</v>
      </c>
      <c r="O1014" s="187">
        <f t="shared" si="116"/>
        <v>-718885</v>
      </c>
      <c r="P1014" s="234">
        <f t="shared" si="116"/>
        <v>-68521</v>
      </c>
      <c r="Q1014" s="234">
        <f t="shared" si="116"/>
        <v>63065</v>
      </c>
      <c r="R1014" s="234">
        <f t="shared" si="116"/>
        <v>141840</v>
      </c>
      <c r="S1014" s="234">
        <f t="shared" si="116"/>
        <v>149978</v>
      </c>
      <c r="T1014" s="234">
        <f t="shared" si="116"/>
        <v>159868</v>
      </c>
      <c r="U1014" s="212"/>
    </row>
    <row r="1015" spans="10:21" s="92" customFormat="1" ht="24" customHeight="1">
      <c r="J1015" s="117"/>
      <c r="K1015" s="92" t="s">
        <v>440</v>
      </c>
      <c r="L1015" s="245">
        <f t="shared" ref="L1015:T1015" si="117">L982</f>
        <v>-778860</v>
      </c>
      <c r="M1015" s="245">
        <f t="shared" si="117"/>
        <v>-343212</v>
      </c>
      <c r="N1015" s="187">
        <f t="shared" si="117"/>
        <v>-346484</v>
      </c>
      <c r="O1015" s="187">
        <f t="shared" si="117"/>
        <v>-218322</v>
      </c>
      <c r="P1015" s="234">
        <f t="shared" si="117"/>
        <v>-230052</v>
      </c>
      <c r="Q1015" s="234">
        <f t="shared" si="117"/>
        <v>-221285</v>
      </c>
      <c r="R1015" s="234">
        <f t="shared" si="117"/>
        <v>-11129</v>
      </c>
      <c r="S1015" s="234">
        <f t="shared" si="117"/>
        <v>-10399</v>
      </c>
      <c r="T1015" s="234">
        <f t="shared" si="117"/>
        <v>-12887</v>
      </c>
      <c r="U1015" s="212"/>
    </row>
    <row r="1016" spans="10:21" s="92" customFormat="1" ht="24" customHeight="1">
      <c r="J1016" s="117"/>
      <c r="K1016" s="92" t="s">
        <v>1170</v>
      </c>
      <c r="L1016" s="287">
        <f>L998</f>
        <v>0</v>
      </c>
      <c r="M1016" s="287">
        <f t="shared" ref="M1016:T1016" si="118">M998</f>
        <v>-2736</v>
      </c>
      <c r="N1016" s="205">
        <f t="shared" si="118"/>
        <v>-35000</v>
      </c>
      <c r="O1016" s="205">
        <f t="shared" si="118"/>
        <v>-65829</v>
      </c>
      <c r="P1016" s="287">
        <f t="shared" si="118"/>
        <v>2500</v>
      </c>
      <c r="Q1016" s="287">
        <f t="shared" si="118"/>
        <v>2500</v>
      </c>
      <c r="R1016" s="287">
        <f t="shared" si="118"/>
        <v>20000</v>
      </c>
      <c r="S1016" s="287">
        <f t="shared" si="118"/>
        <v>20000</v>
      </c>
      <c r="T1016" s="287">
        <f t="shared" si="118"/>
        <v>21456</v>
      </c>
      <c r="U1016" s="212"/>
    </row>
    <row r="1017" spans="10:21" s="92" customFormat="1" ht="24" customHeight="1">
      <c r="L1017" s="245"/>
      <c r="M1017" s="245"/>
      <c r="N1017" s="187"/>
      <c r="O1017" s="187"/>
      <c r="P1017" s="234"/>
      <c r="Q1017" s="234"/>
      <c r="R1017" s="234"/>
      <c r="S1017" s="234"/>
      <c r="T1017" s="234"/>
      <c r="U1017" s="212"/>
    </row>
    <row r="1018" spans="10:21" s="101" customFormat="1" ht="24" customHeight="1">
      <c r="L1018" s="254">
        <f>SUM(L1004:L1017)</f>
        <v>-2234113</v>
      </c>
      <c r="M1018" s="254">
        <f t="shared" ref="M1018:T1018" si="119">SUM(M1004:M1017)</f>
        <v>1446798</v>
      </c>
      <c r="N1018" s="170">
        <f t="shared" si="119"/>
        <v>-4054738</v>
      </c>
      <c r="O1018" s="170">
        <f t="shared" si="119"/>
        <v>-1326029.3</v>
      </c>
      <c r="P1018" s="235">
        <f t="shared" si="119"/>
        <v>-2866912</v>
      </c>
      <c r="Q1018" s="235">
        <f t="shared" si="119"/>
        <v>-1746383</v>
      </c>
      <c r="R1018" s="235">
        <f t="shared" si="119"/>
        <v>-1115683</v>
      </c>
      <c r="S1018" s="235">
        <f t="shared" si="119"/>
        <v>744863</v>
      </c>
      <c r="T1018" s="235">
        <f t="shared" si="119"/>
        <v>491863</v>
      </c>
      <c r="U1018" s="248"/>
    </row>
    <row r="1019" spans="10:21" s="92" customFormat="1" ht="24" customHeight="1">
      <c r="L1019" s="234"/>
      <c r="M1019" s="234"/>
      <c r="N1019" s="187"/>
      <c r="O1019" s="187"/>
      <c r="P1019" s="234"/>
      <c r="Q1019" s="234"/>
      <c r="R1019" s="234"/>
      <c r="S1019" s="234"/>
      <c r="T1019" s="234"/>
      <c r="U1019" s="212"/>
    </row>
    <row r="1020" spans="10:21" s="131" customFormat="1" ht="24" customHeight="1">
      <c r="K1020" s="132" t="s">
        <v>746</v>
      </c>
      <c r="L1020" s="292"/>
      <c r="M1020" s="292"/>
      <c r="N1020" s="207"/>
      <c r="O1020" s="207"/>
      <c r="P1020" s="292"/>
      <c r="Q1020" s="292"/>
      <c r="R1020" s="292"/>
      <c r="S1020" s="292"/>
      <c r="T1020" s="292"/>
      <c r="U1020" s="293"/>
    </row>
    <row r="1021" spans="10:21" s="92" customFormat="1" ht="24" customHeight="1">
      <c r="J1021" s="430" t="s">
        <v>857</v>
      </c>
      <c r="K1021" s="92" t="s">
        <v>508</v>
      </c>
      <c r="L1021" s="245">
        <f t="shared" ref="L1021:T1021" si="120">L268</f>
        <v>6496373</v>
      </c>
      <c r="M1021" s="245">
        <f t="shared" si="120"/>
        <v>6879823</v>
      </c>
      <c r="N1021" s="187">
        <f t="shared" si="120"/>
        <v>5468778</v>
      </c>
      <c r="O1021" s="187">
        <f t="shared" si="120"/>
        <v>7287159</v>
      </c>
      <c r="P1021" s="234">
        <f t="shared" si="120"/>
        <v>7322013</v>
      </c>
      <c r="Q1021" s="234">
        <f t="shared" si="120"/>
        <v>6636974</v>
      </c>
      <c r="R1021" s="234">
        <f t="shared" si="120"/>
        <v>5496597</v>
      </c>
      <c r="S1021" s="234">
        <f t="shared" si="120"/>
        <v>4404479</v>
      </c>
      <c r="T1021" s="234">
        <f t="shared" si="120"/>
        <v>3023893</v>
      </c>
      <c r="U1021" s="212"/>
    </row>
    <row r="1022" spans="10:21" s="92" customFormat="1" ht="24" customHeight="1">
      <c r="J1022" s="430"/>
      <c r="K1022" s="92" t="s">
        <v>509</v>
      </c>
      <c r="L1022" s="245">
        <f t="shared" ref="L1022:T1022" si="121">L284</f>
        <v>6556</v>
      </c>
      <c r="M1022" s="245">
        <f t="shared" si="121"/>
        <v>10485</v>
      </c>
      <c r="N1022" s="187">
        <f t="shared" si="121"/>
        <v>9954</v>
      </c>
      <c r="O1022" s="187">
        <f t="shared" si="121"/>
        <v>5678</v>
      </c>
      <c r="P1022" s="234">
        <f t="shared" si="121"/>
        <v>-15614</v>
      </c>
      <c r="Q1022" s="234">
        <f t="shared" si="121"/>
        <v>-36084</v>
      </c>
      <c r="R1022" s="234">
        <f t="shared" si="121"/>
        <v>-27298</v>
      </c>
      <c r="S1022" s="234">
        <f t="shared" si="121"/>
        <v>-15704</v>
      </c>
      <c r="T1022" s="234">
        <f t="shared" si="121"/>
        <v>129</v>
      </c>
      <c r="U1022" s="212"/>
    </row>
    <row r="1023" spans="10:21" s="92" customFormat="1" ht="24" customHeight="1">
      <c r="J1023" s="430"/>
      <c r="K1023" s="92" t="s">
        <v>510</v>
      </c>
      <c r="L1023" s="245">
        <f t="shared" ref="L1023:T1023" si="122">L301</f>
        <v>-21251</v>
      </c>
      <c r="M1023" s="245">
        <f t="shared" si="122"/>
        <v>-22626</v>
      </c>
      <c r="N1023" s="187">
        <f t="shared" si="122"/>
        <v>-28236</v>
      </c>
      <c r="O1023" s="187">
        <f t="shared" si="122"/>
        <v>-18667</v>
      </c>
      <c r="P1023" s="234">
        <f t="shared" si="122"/>
        <v>-18630</v>
      </c>
      <c r="Q1023" s="234">
        <f t="shared" si="122"/>
        <v>-16526</v>
      </c>
      <c r="R1023" s="234">
        <f t="shared" si="122"/>
        <v>-12246</v>
      </c>
      <c r="S1023" s="234">
        <f t="shared" si="122"/>
        <v>-7238</v>
      </c>
      <c r="T1023" s="234">
        <f t="shared" si="122"/>
        <v>-71</v>
      </c>
      <c r="U1023" s="212"/>
    </row>
    <row r="1024" spans="10:21" s="92" customFormat="1" ht="24" customHeight="1">
      <c r="J1024" s="430"/>
      <c r="K1024" s="92" t="s">
        <v>608</v>
      </c>
      <c r="L1024" s="245">
        <f t="shared" ref="L1024:T1024" si="123">L330</f>
        <v>698493</v>
      </c>
      <c r="M1024" s="245">
        <f t="shared" si="123"/>
        <v>635382</v>
      </c>
      <c r="N1024" s="187">
        <f t="shared" si="123"/>
        <v>428536</v>
      </c>
      <c r="O1024" s="187">
        <f t="shared" si="123"/>
        <v>648923.69999999995</v>
      </c>
      <c r="P1024" s="234">
        <f t="shared" si="123"/>
        <v>345322.69999999995</v>
      </c>
      <c r="Q1024" s="234">
        <f t="shared" si="123"/>
        <v>159462.69999999995</v>
      </c>
      <c r="R1024" s="234">
        <f t="shared" si="123"/>
        <v>50542.699999999953</v>
      </c>
      <c r="S1024" s="234">
        <f t="shared" si="123"/>
        <v>-5331.3000000000466</v>
      </c>
      <c r="T1024" s="234">
        <f t="shared" si="123"/>
        <v>-44123.300000000047</v>
      </c>
      <c r="U1024" s="212"/>
    </row>
    <row r="1025" spans="1:21" s="92" customFormat="1" ht="24" customHeight="1">
      <c r="J1025" s="430"/>
      <c r="K1025" s="92" t="s">
        <v>610</v>
      </c>
      <c r="L1025" s="245">
        <f t="shared" ref="L1025:T1025" si="124">L419</f>
        <v>388897</v>
      </c>
      <c r="M1025" s="245">
        <f t="shared" si="124"/>
        <v>629429</v>
      </c>
      <c r="N1025" s="187">
        <f t="shared" si="124"/>
        <v>-30817</v>
      </c>
      <c r="O1025" s="187">
        <f t="shared" si="124"/>
        <v>371437</v>
      </c>
      <c r="P1025" s="234">
        <f t="shared" si="124"/>
        <v>78960</v>
      </c>
      <c r="Q1025" s="234">
        <f t="shared" si="124"/>
        <v>-47551</v>
      </c>
      <c r="R1025" s="234">
        <f t="shared" si="124"/>
        <v>38179</v>
      </c>
      <c r="S1025" s="234">
        <f t="shared" si="124"/>
        <v>15643</v>
      </c>
      <c r="T1025" s="234">
        <f t="shared" si="124"/>
        <v>-13167</v>
      </c>
      <c r="U1025" s="212"/>
    </row>
    <row r="1026" spans="1:21" s="92" customFormat="1" ht="24" customHeight="1">
      <c r="J1026" s="430"/>
      <c r="K1026" s="92" t="s">
        <v>806</v>
      </c>
      <c r="L1026" s="245">
        <f t="shared" ref="L1026:T1026" si="125">L493+L497+L495</f>
        <v>37930</v>
      </c>
      <c r="M1026" s="245">
        <f t="shared" si="125"/>
        <v>91907</v>
      </c>
      <c r="N1026" s="193">
        <f t="shared" si="125"/>
        <v>6435</v>
      </c>
      <c r="O1026" s="193">
        <f t="shared" si="125"/>
        <v>137651</v>
      </c>
      <c r="P1026" s="245">
        <f t="shared" si="125"/>
        <v>450</v>
      </c>
      <c r="Q1026" s="245">
        <f t="shared" si="125"/>
        <v>450</v>
      </c>
      <c r="R1026" s="245">
        <f t="shared" si="125"/>
        <v>450</v>
      </c>
      <c r="S1026" s="245">
        <f t="shared" si="125"/>
        <v>450</v>
      </c>
      <c r="T1026" s="245">
        <f t="shared" si="125"/>
        <v>450</v>
      </c>
      <c r="U1026" s="212"/>
    </row>
    <row r="1027" spans="1:21" s="92" customFormat="1" ht="24" customHeight="1">
      <c r="J1027" s="430"/>
      <c r="K1027" s="92" t="s">
        <v>579</v>
      </c>
      <c r="L1027" s="234">
        <f t="shared" ref="L1027:T1027" si="126">L521</f>
        <v>0</v>
      </c>
      <c r="M1027" s="234">
        <f t="shared" si="126"/>
        <v>0</v>
      </c>
      <c r="N1027" s="187">
        <f t="shared" si="126"/>
        <v>0</v>
      </c>
      <c r="O1027" s="187">
        <f t="shared" si="126"/>
        <v>0</v>
      </c>
      <c r="P1027" s="234">
        <f t="shared" si="126"/>
        <v>0</v>
      </c>
      <c r="Q1027" s="234">
        <f t="shared" si="126"/>
        <v>0</v>
      </c>
      <c r="R1027" s="234">
        <f t="shared" si="126"/>
        <v>0</v>
      </c>
      <c r="S1027" s="234">
        <f t="shared" si="126"/>
        <v>0</v>
      </c>
      <c r="T1027" s="234">
        <f t="shared" si="126"/>
        <v>0</v>
      </c>
      <c r="U1027" s="212"/>
    </row>
    <row r="1028" spans="1:21" s="92" customFormat="1" ht="24" customHeight="1">
      <c r="J1028" s="430"/>
      <c r="K1028" s="92" t="s">
        <v>511</v>
      </c>
      <c r="L1028" s="245">
        <f t="shared" ref="L1028:T1028" si="127">L621</f>
        <v>2584259</v>
      </c>
      <c r="M1028" s="245">
        <f t="shared" si="127"/>
        <v>3533027</v>
      </c>
      <c r="N1028" s="187">
        <f t="shared" si="127"/>
        <v>1952155</v>
      </c>
      <c r="O1028" s="187">
        <f t="shared" si="127"/>
        <v>3003158</v>
      </c>
      <c r="P1028" s="234">
        <f t="shared" si="127"/>
        <v>1827113</v>
      </c>
      <c r="Q1028" s="234">
        <f t="shared" si="127"/>
        <v>1308776</v>
      </c>
      <c r="R1028" s="234">
        <f t="shared" si="127"/>
        <v>970141</v>
      </c>
      <c r="S1028" s="234">
        <f t="shared" si="127"/>
        <v>2181220</v>
      </c>
      <c r="T1028" s="234">
        <f t="shared" si="127"/>
        <v>3577368</v>
      </c>
      <c r="U1028" s="212"/>
    </row>
    <row r="1029" spans="1:21" s="92" customFormat="1" ht="24" customHeight="1">
      <c r="J1029" s="430"/>
      <c r="K1029" s="92" t="s">
        <v>512</v>
      </c>
      <c r="L1029" s="245">
        <f t="shared" ref="L1029:T1029" si="128">L705</f>
        <v>1411053</v>
      </c>
      <c r="M1029" s="245">
        <f t="shared" si="128"/>
        <v>1110251</v>
      </c>
      <c r="N1029" s="187">
        <f t="shared" si="128"/>
        <v>705765</v>
      </c>
      <c r="O1029" s="187">
        <f t="shared" si="128"/>
        <v>1075504</v>
      </c>
      <c r="P1029" s="234">
        <f t="shared" si="128"/>
        <v>606819</v>
      </c>
      <c r="Q1029" s="234">
        <f t="shared" si="128"/>
        <v>604060</v>
      </c>
      <c r="R1029" s="234">
        <f t="shared" si="128"/>
        <v>808277</v>
      </c>
      <c r="S1029" s="234">
        <f t="shared" si="128"/>
        <v>1337074</v>
      </c>
      <c r="T1029" s="234">
        <f t="shared" si="128"/>
        <v>1690512</v>
      </c>
      <c r="U1029" s="212"/>
    </row>
    <row r="1030" spans="1:21" s="92" customFormat="1" ht="24" customHeight="1">
      <c r="J1030" s="430"/>
      <c r="K1030" s="92" t="s">
        <v>513</v>
      </c>
      <c r="L1030" s="245">
        <f t="shared" ref="L1030:T1030" si="129">L754</f>
        <v>-278204</v>
      </c>
      <c r="M1030" s="245">
        <f t="shared" si="129"/>
        <v>211832</v>
      </c>
      <c r="N1030" s="187">
        <f t="shared" si="129"/>
        <v>62362</v>
      </c>
      <c r="O1030" s="187">
        <f t="shared" si="129"/>
        <v>245673</v>
      </c>
      <c r="P1030" s="234">
        <f t="shared" si="129"/>
        <v>39244</v>
      </c>
      <c r="Q1030" s="234">
        <f t="shared" si="129"/>
        <v>-14547</v>
      </c>
      <c r="R1030" s="234">
        <f t="shared" si="129"/>
        <v>3978</v>
      </c>
      <c r="S1030" s="234">
        <f t="shared" si="129"/>
        <v>3312</v>
      </c>
      <c r="T1030" s="234">
        <f t="shared" si="129"/>
        <v>2340</v>
      </c>
      <c r="U1030" s="212"/>
    </row>
    <row r="1031" spans="1:21" s="92" customFormat="1" ht="24" customHeight="1">
      <c r="J1031" s="117"/>
      <c r="K1031" s="92" t="s">
        <v>438</v>
      </c>
      <c r="L1031" s="245">
        <f t="shared" ref="L1031:T1031" si="130">L955</f>
        <v>-459819</v>
      </c>
      <c r="M1031" s="245">
        <f t="shared" si="130"/>
        <v>-422459</v>
      </c>
      <c r="N1031" s="187">
        <f t="shared" si="130"/>
        <v>-1077343</v>
      </c>
      <c r="O1031" s="187">
        <f t="shared" si="130"/>
        <v>-1141344</v>
      </c>
      <c r="P1031" s="234">
        <f t="shared" si="130"/>
        <v>-1209865</v>
      </c>
      <c r="Q1031" s="234">
        <f t="shared" si="130"/>
        <v>-1146800</v>
      </c>
      <c r="R1031" s="234">
        <f t="shared" si="130"/>
        <v>-1004960</v>
      </c>
      <c r="S1031" s="234">
        <f t="shared" si="130"/>
        <v>-854982</v>
      </c>
      <c r="T1031" s="234">
        <f t="shared" si="130"/>
        <v>-695114</v>
      </c>
      <c r="U1031" s="212"/>
    </row>
    <row r="1032" spans="1:21" s="92" customFormat="1" ht="24" customHeight="1">
      <c r="J1032" s="117"/>
      <c r="K1032" s="92" t="s">
        <v>440</v>
      </c>
      <c r="L1032" s="245">
        <f t="shared" ref="L1032:T1032" si="131">L984</f>
        <v>-681305</v>
      </c>
      <c r="M1032" s="245">
        <f t="shared" si="131"/>
        <v>-1024518</v>
      </c>
      <c r="N1032" s="187">
        <f t="shared" si="131"/>
        <v>-1194280</v>
      </c>
      <c r="O1032" s="187">
        <f t="shared" si="131"/>
        <v>-1242840</v>
      </c>
      <c r="P1032" s="234">
        <f t="shared" si="131"/>
        <v>-1472892</v>
      </c>
      <c r="Q1032" s="234">
        <f t="shared" si="131"/>
        <v>-1694177</v>
      </c>
      <c r="R1032" s="234">
        <f t="shared" si="131"/>
        <v>-1705306</v>
      </c>
      <c r="S1032" s="234">
        <f t="shared" si="131"/>
        <v>-1715705</v>
      </c>
      <c r="T1032" s="234">
        <f t="shared" si="131"/>
        <v>-1728592</v>
      </c>
      <c r="U1032" s="212"/>
    </row>
    <row r="1033" spans="1:21" s="92" customFormat="1" ht="24" customHeight="1">
      <c r="J1033" s="117"/>
      <c r="K1033" s="92" t="s">
        <v>1170</v>
      </c>
      <c r="L1033" s="287">
        <f t="shared" ref="L1033:T1033" si="132">L1000</f>
        <v>0</v>
      </c>
      <c r="M1033" s="287">
        <f t="shared" si="132"/>
        <v>-2736</v>
      </c>
      <c r="N1033" s="205">
        <f t="shared" si="132"/>
        <v>-10000</v>
      </c>
      <c r="O1033" s="205">
        <f t="shared" si="132"/>
        <v>-68565</v>
      </c>
      <c r="P1033" s="287">
        <f t="shared" si="132"/>
        <v>-66065</v>
      </c>
      <c r="Q1033" s="287">
        <f t="shared" si="132"/>
        <v>-63565</v>
      </c>
      <c r="R1033" s="287">
        <f t="shared" si="132"/>
        <v>-43565</v>
      </c>
      <c r="S1033" s="287">
        <f t="shared" si="132"/>
        <v>-23565</v>
      </c>
      <c r="T1033" s="287">
        <f t="shared" si="132"/>
        <v>-2109</v>
      </c>
      <c r="U1033" s="212"/>
    </row>
    <row r="1034" spans="1:21" s="92" customFormat="1" ht="24" customHeight="1">
      <c r="L1034" s="245"/>
      <c r="M1034" s="245"/>
      <c r="N1034" s="187"/>
      <c r="O1034" s="187"/>
      <c r="P1034" s="234"/>
      <c r="Q1034" s="234"/>
      <c r="R1034" s="234"/>
      <c r="S1034" s="234"/>
      <c r="T1034" s="234"/>
      <c r="U1034" s="212"/>
    </row>
    <row r="1035" spans="1:21" s="92" customFormat="1" ht="24" customHeight="1">
      <c r="L1035" s="294">
        <f t="shared" ref="L1035:T1035" si="133">SUM(L1021:L1034)</f>
        <v>10182982</v>
      </c>
      <c r="M1035" s="254">
        <f t="shared" si="133"/>
        <v>11629797</v>
      </c>
      <c r="N1035" s="170">
        <f t="shared" si="133"/>
        <v>6293309</v>
      </c>
      <c r="O1035" s="170">
        <f t="shared" si="133"/>
        <v>10303767.699999999</v>
      </c>
      <c r="P1035" s="235">
        <f t="shared" si="133"/>
        <v>7436855.6999999993</v>
      </c>
      <c r="Q1035" s="235">
        <f t="shared" si="133"/>
        <v>5690472.6999999993</v>
      </c>
      <c r="R1035" s="235">
        <f t="shared" si="133"/>
        <v>4574789.7</v>
      </c>
      <c r="S1035" s="235">
        <f t="shared" si="133"/>
        <v>5319652.7</v>
      </c>
      <c r="T1035" s="235">
        <f t="shared" si="133"/>
        <v>5811515.7000000002</v>
      </c>
      <c r="U1035" s="212"/>
    </row>
    <row r="1036" spans="1:21" s="92" customFormat="1" ht="24" customHeight="1">
      <c r="L1036" s="234"/>
      <c r="M1036" s="234"/>
      <c r="N1036" s="187"/>
      <c r="O1036" s="187"/>
      <c r="P1036" s="234"/>
      <c r="Q1036" s="234"/>
      <c r="R1036" s="234"/>
      <c r="S1036" s="234"/>
      <c r="T1036" s="234"/>
      <c r="U1036" s="212"/>
    </row>
    <row r="1037" spans="1:21" s="123" customFormat="1" ht="24" customHeight="1">
      <c r="A1037" s="420" t="s">
        <v>565</v>
      </c>
      <c r="B1037" s="420"/>
      <c r="C1037" s="420"/>
      <c r="D1037" s="420"/>
      <c r="E1037" s="420"/>
      <c r="F1037" s="420"/>
      <c r="G1037" s="420"/>
      <c r="H1037" s="420"/>
      <c r="I1037" s="420"/>
      <c r="J1037" s="420"/>
      <c r="K1037" s="420"/>
      <c r="L1037" s="203"/>
      <c r="M1037" s="203"/>
      <c r="N1037" s="203"/>
      <c r="O1037" s="203"/>
      <c r="P1037" s="203"/>
      <c r="Q1037" s="203"/>
      <c r="R1037" s="203"/>
      <c r="S1037" s="203"/>
      <c r="T1037" s="203"/>
      <c r="U1037" s="219"/>
    </row>
    <row r="1038" spans="1:21" s="92" customFormat="1" ht="24" customHeight="1">
      <c r="L1038" s="234"/>
      <c r="M1038" s="234"/>
      <c r="N1038" s="187"/>
      <c r="O1038" s="187"/>
      <c r="P1038" s="234"/>
      <c r="Q1038" s="234"/>
      <c r="R1038" s="234"/>
      <c r="S1038" s="234"/>
      <c r="T1038" s="234"/>
      <c r="U1038" s="212"/>
    </row>
    <row r="1039" spans="1:21" s="129" customFormat="1" ht="24" customHeight="1">
      <c r="K1039" s="130" t="s">
        <v>507</v>
      </c>
      <c r="L1039" s="290"/>
      <c r="M1039" s="290"/>
      <c r="N1039" s="204"/>
      <c r="O1039" s="204"/>
      <c r="P1039" s="290"/>
      <c r="Q1039" s="290"/>
      <c r="R1039" s="290"/>
      <c r="S1039" s="290"/>
      <c r="T1039" s="290"/>
      <c r="U1039" s="291"/>
    </row>
    <row r="1040" spans="1:21" s="92" customFormat="1" ht="24" customHeight="1">
      <c r="K1040" s="92" t="s">
        <v>806</v>
      </c>
      <c r="L1040" s="234">
        <f t="shared" ref="L1040:T1040" si="134">L428+L435+L437-L487+L447+L442+L476+L438+L439+L486</f>
        <v>48910</v>
      </c>
      <c r="M1040" s="234">
        <f t="shared" si="134"/>
        <v>84818</v>
      </c>
      <c r="N1040" s="187">
        <f t="shared" si="134"/>
        <v>-141516</v>
      </c>
      <c r="O1040" s="187">
        <f t="shared" si="134"/>
        <v>-73802</v>
      </c>
      <c r="P1040" s="234">
        <f t="shared" si="134"/>
        <v>-65770</v>
      </c>
      <c r="Q1040" s="234">
        <f t="shared" si="134"/>
        <v>-3174</v>
      </c>
      <c r="R1040" s="234">
        <f t="shared" si="134"/>
        <v>-3174</v>
      </c>
      <c r="S1040" s="234">
        <f t="shared" si="134"/>
        <v>-3174</v>
      </c>
      <c r="T1040" s="234">
        <f t="shared" si="134"/>
        <v>-3174</v>
      </c>
      <c r="U1040" s="212"/>
    </row>
    <row r="1041" spans="1:21" s="92" customFormat="1" ht="24" customHeight="1">
      <c r="K1041" s="92" t="s">
        <v>566</v>
      </c>
      <c r="L1041" s="245">
        <f t="shared" ref="L1041:T1041" si="135">L840</f>
        <v>27975</v>
      </c>
      <c r="M1041" s="245">
        <f t="shared" si="135"/>
        <v>-20939</v>
      </c>
      <c r="N1041" s="193">
        <f t="shared" si="135"/>
        <v>-104093</v>
      </c>
      <c r="O1041" s="193">
        <f t="shared" si="135"/>
        <v>-83452</v>
      </c>
      <c r="P1041" s="234">
        <f t="shared" si="135"/>
        <v>-369462</v>
      </c>
      <c r="Q1041" s="234">
        <f t="shared" si="135"/>
        <v>0</v>
      </c>
      <c r="R1041" s="234">
        <f t="shared" si="135"/>
        <v>0</v>
      </c>
      <c r="S1041" s="234">
        <f t="shared" si="135"/>
        <v>0</v>
      </c>
      <c r="T1041" s="234">
        <f t="shared" si="135"/>
        <v>0</v>
      </c>
      <c r="U1041" s="212"/>
    </row>
    <row r="1042" spans="1:21" s="92" customFormat="1" ht="24" customHeight="1">
      <c r="L1042" s="245"/>
      <c r="M1042" s="245"/>
      <c r="N1042" s="187"/>
      <c r="O1042" s="187"/>
      <c r="P1042" s="234"/>
      <c r="Q1042" s="234"/>
      <c r="R1042" s="234"/>
      <c r="S1042" s="234"/>
      <c r="T1042" s="234"/>
      <c r="U1042" s="212"/>
    </row>
    <row r="1043" spans="1:21" s="92" customFormat="1" ht="24" customHeight="1">
      <c r="K1043" s="101"/>
      <c r="L1043" s="254">
        <f>SUM(L1040:L1042)</f>
        <v>76885</v>
      </c>
      <c r="M1043" s="254">
        <f>SUM(M1040:M1042)</f>
        <v>63879</v>
      </c>
      <c r="N1043" s="170">
        <f t="shared" ref="N1043:T1043" si="136">SUM(N1040:N1042)</f>
        <v>-245609</v>
      </c>
      <c r="O1043" s="170">
        <f t="shared" si="136"/>
        <v>-157254</v>
      </c>
      <c r="P1043" s="235">
        <f t="shared" si="136"/>
        <v>-435232</v>
      </c>
      <c r="Q1043" s="235">
        <f t="shared" si="136"/>
        <v>-3174</v>
      </c>
      <c r="R1043" s="235">
        <f t="shared" si="136"/>
        <v>-3174</v>
      </c>
      <c r="S1043" s="235">
        <f t="shared" si="136"/>
        <v>-3174</v>
      </c>
      <c r="T1043" s="235">
        <f t="shared" si="136"/>
        <v>-3174</v>
      </c>
      <c r="U1043" s="212"/>
    </row>
    <row r="1044" spans="1:21" s="92" customFormat="1" ht="24" customHeight="1">
      <c r="L1044" s="234"/>
      <c r="M1044" s="234"/>
      <c r="N1044" s="187"/>
      <c r="O1044" s="187"/>
      <c r="P1044" s="234"/>
      <c r="Q1044" s="234"/>
      <c r="R1044" s="234"/>
      <c r="S1044" s="234"/>
      <c r="T1044" s="234"/>
      <c r="U1044" s="212"/>
    </row>
    <row r="1045" spans="1:21" s="131" customFormat="1" ht="24" customHeight="1">
      <c r="K1045" s="132" t="s">
        <v>746</v>
      </c>
      <c r="L1045" s="292"/>
      <c r="M1045" s="292"/>
      <c r="N1045" s="207"/>
      <c r="O1045" s="207"/>
      <c r="P1045" s="292"/>
      <c r="Q1045" s="292"/>
      <c r="R1045" s="292"/>
      <c r="S1045" s="292"/>
      <c r="T1045" s="292"/>
      <c r="U1045" s="293"/>
    </row>
    <row r="1046" spans="1:21" s="92" customFormat="1" ht="24" customHeight="1">
      <c r="K1046" s="92" t="s">
        <v>806</v>
      </c>
      <c r="L1046" s="234">
        <f t="shared" ref="L1046:T1046" si="137">L499</f>
        <v>319316</v>
      </c>
      <c r="M1046" s="234">
        <f t="shared" si="137"/>
        <v>404135</v>
      </c>
      <c r="N1046" s="187">
        <f t="shared" si="137"/>
        <v>257366</v>
      </c>
      <c r="O1046" s="187">
        <f t="shared" si="137"/>
        <v>330333</v>
      </c>
      <c r="P1046" s="234">
        <f t="shared" si="137"/>
        <v>264563</v>
      </c>
      <c r="Q1046" s="234">
        <f t="shared" si="137"/>
        <v>261389</v>
      </c>
      <c r="R1046" s="234">
        <f t="shared" si="137"/>
        <v>258215</v>
      </c>
      <c r="S1046" s="234">
        <f t="shared" si="137"/>
        <v>255041</v>
      </c>
      <c r="T1046" s="234">
        <f t="shared" si="137"/>
        <v>251867</v>
      </c>
      <c r="U1046" s="212"/>
    </row>
    <row r="1047" spans="1:21" s="92" customFormat="1" ht="24" customHeight="1">
      <c r="K1047" s="92" t="s">
        <v>566</v>
      </c>
      <c r="L1047" s="245">
        <f t="shared" ref="L1047:T1047" si="138">L842</f>
        <v>473852</v>
      </c>
      <c r="M1047" s="245">
        <f t="shared" si="138"/>
        <v>452914</v>
      </c>
      <c r="N1047" s="193">
        <f t="shared" si="138"/>
        <v>312946</v>
      </c>
      <c r="O1047" s="193">
        <f t="shared" si="138"/>
        <v>369462</v>
      </c>
      <c r="P1047" s="234">
        <f t="shared" si="138"/>
        <v>0</v>
      </c>
      <c r="Q1047" s="234">
        <f t="shared" si="138"/>
        <v>0</v>
      </c>
      <c r="R1047" s="234">
        <f t="shared" si="138"/>
        <v>0</v>
      </c>
      <c r="S1047" s="234">
        <f t="shared" si="138"/>
        <v>0</v>
      </c>
      <c r="T1047" s="234">
        <f t="shared" si="138"/>
        <v>0</v>
      </c>
      <c r="U1047" s="212"/>
    </row>
    <row r="1048" spans="1:21" s="92" customFormat="1" ht="24" customHeight="1">
      <c r="L1048" s="245"/>
      <c r="M1048" s="245"/>
      <c r="N1048" s="187"/>
      <c r="O1048" s="187"/>
      <c r="P1048" s="234"/>
      <c r="Q1048" s="234"/>
      <c r="R1048" s="234"/>
      <c r="S1048" s="234"/>
      <c r="T1048" s="234"/>
      <c r="U1048" s="212"/>
    </row>
    <row r="1049" spans="1:21" s="92" customFormat="1" ht="24" customHeight="1">
      <c r="L1049" s="254">
        <f>SUM(L1046:L1048)</f>
        <v>793168</v>
      </c>
      <c r="M1049" s="254">
        <f t="shared" ref="M1049:T1049" si="139">SUM(M1046:M1048)</f>
        <v>857049</v>
      </c>
      <c r="N1049" s="170">
        <f t="shared" si="139"/>
        <v>570312</v>
      </c>
      <c r="O1049" s="170">
        <f t="shared" si="139"/>
        <v>699795</v>
      </c>
      <c r="P1049" s="235">
        <f t="shared" si="139"/>
        <v>264563</v>
      </c>
      <c r="Q1049" s="235">
        <f t="shared" si="139"/>
        <v>261389</v>
      </c>
      <c r="R1049" s="235">
        <f t="shared" si="139"/>
        <v>258215</v>
      </c>
      <c r="S1049" s="235">
        <f t="shared" si="139"/>
        <v>255041</v>
      </c>
      <c r="T1049" s="235">
        <f t="shared" si="139"/>
        <v>251867</v>
      </c>
      <c r="U1049" s="212"/>
    </row>
    <row r="1050" spans="1:21" s="92" customFormat="1" ht="24" customHeight="1">
      <c r="L1050" s="234"/>
      <c r="M1050" s="234"/>
      <c r="N1050" s="187"/>
      <c r="O1050" s="187"/>
      <c r="P1050" s="234"/>
      <c r="Q1050" s="234"/>
      <c r="R1050" s="234"/>
      <c r="S1050" s="234"/>
      <c r="T1050" s="234"/>
      <c r="U1050" s="212"/>
    </row>
    <row r="1051" spans="1:21" s="123" customFormat="1" ht="24" customHeight="1">
      <c r="A1051" s="420" t="s">
        <v>567</v>
      </c>
      <c r="B1051" s="420"/>
      <c r="C1051" s="420"/>
      <c r="D1051" s="420"/>
      <c r="E1051" s="420"/>
      <c r="F1051" s="420"/>
      <c r="G1051" s="420"/>
      <c r="H1051" s="420"/>
      <c r="I1051" s="420"/>
      <c r="J1051" s="420"/>
      <c r="K1051" s="420"/>
      <c r="L1051" s="203"/>
      <c r="M1051" s="203"/>
      <c r="N1051" s="203"/>
      <c r="O1051" s="203"/>
      <c r="P1051" s="203"/>
      <c r="Q1051" s="203"/>
      <c r="R1051" s="203"/>
      <c r="S1051" s="203"/>
      <c r="T1051" s="203"/>
      <c r="U1051" s="219"/>
    </row>
    <row r="1052" spans="1:21" s="92" customFormat="1" ht="24" customHeight="1">
      <c r="L1052" s="234"/>
      <c r="M1052" s="234"/>
      <c r="N1052" s="187"/>
      <c r="O1052" s="187"/>
      <c r="P1052" s="234"/>
      <c r="Q1052" s="234"/>
      <c r="R1052" s="234"/>
      <c r="S1052" s="234"/>
      <c r="T1052" s="234"/>
      <c r="U1052" s="212"/>
    </row>
    <row r="1053" spans="1:21" s="129" customFormat="1" ht="24" customHeight="1">
      <c r="K1053" s="130" t="s">
        <v>507</v>
      </c>
      <c r="L1053" s="290"/>
      <c r="M1053" s="290"/>
      <c r="N1053" s="204"/>
      <c r="O1053" s="204"/>
      <c r="P1053" s="290"/>
      <c r="Q1053" s="290"/>
      <c r="R1053" s="290"/>
      <c r="S1053" s="290"/>
      <c r="T1053" s="290"/>
      <c r="U1053" s="291"/>
    </row>
    <row r="1054" spans="1:21" s="92" customFormat="1" ht="24" customHeight="1">
      <c r="K1054" s="92" t="s">
        <v>568</v>
      </c>
      <c r="L1054" s="245">
        <f t="shared" ref="L1054:T1054" si="140">L905</f>
        <v>21297</v>
      </c>
      <c r="M1054" s="245">
        <f t="shared" si="140"/>
        <v>43915</v>
      </c>
      <c r="N1054" s="193">
        <f t="shared" si="140"/>
        <v>-43594</v>
      </c>
      <c r="O1054" s="193">
        <f t="shared" si="140"/>
        <v>20417</v>
      </c>
      <c r="P1054" s="234">
        <f t="shared" si="140"/>
        <v>-17035</v>
      </c>
      <c r="Q1054" s="234">
        <f t="shared" si="140"/>
        <v>-30995</v>
      </c>
      <c r="R1054" s="234">
        <f t="shared" si="140"/>
        <v>-45284</v>
      </c>
      <c r="S1054" s="234">
        <f t="shared" si="140"/>
        <v>-59937</v>
      </c>
      <c r="T1054" s="234">
        <f t="shared" si="140"/>
        <v>-74054</v>
      </c>
      <c r="U1054" s="212"/>
    </row>
    <row r="1055" spans="1:21" s="92" customFormat="1" ht="24" customHeight="1">
      <c r="K1055" s="92" t="s">
        <v>691</v>
      </c>
      <c r="L1055" s="287">
        <f t="shared" ref="L1055:T1055" si="141">L930</f>
        <v>38538</v>
      </c>
      <c r="M1055" s="287">
        <f t="shared" si="141"/>
        <v>24817</v>
      </c>
      <c r="N1055" s="205">
        <f t="shared" si="141"/>
        <v>-25400</v>
      </c>
      <c r="O1055" s="205">
        <f t="shared" si="141"/>
        <v>46225</v>
      </c>
      <c r="P1055" s="295">
        <f t="shared" si="141"/>
        <v>-25000</v>
      </c>
      <c r="Q1055" s="295">
        <f t="shared" si="141"/>
        <v>-25250</v>
      </c>
      <c r="R1055" s="295">
        <f t="shared" si="141"/>
        <v>-25250</v>
      </c>
      <c r="S1055" s="295">
        <f t="shared" si="141"/>
        <v>-25250</v>
      </c>
      <c r="T1055" s="295">
        <f t="shared" si="141"/>
        <v>-11610</v>
      </c>
      <c r="U1055" s="212"/>
    </row>
    <row r="1056" spans="1:21" s="92" customFormat="1" ht="24" customHeight="1">
      <c r="L1056" s="245"/>
      <c r="M1056" s="245"/>
      <c r="N1056" s="187"/>
      <c r="O1056" s="187"/>
      <c r="P1056" s="234"/>
      <c r="Q1056" s="234"/>
      <c r="R1056" s="234"/>
      <c r="S1056" s="234"/>
      <c r="T1056" s="234"/>
      <c r="U1056" s="212"/>
    </row>
    <row r="1057" spans="1:21" s="92" customFormat="1" ht="24" customHeight="1">
      <c r="K1057" s="101"/>
      <c r="L1057" s="254">
        <f t="shared" ref="L1057:T1057" si="142">SUM(L1054:L1056)</f>
        <v>59835</v>
      </c>
      <c r="M1057" s="254">
        <f t="shared" si="142"/>
        <v>68732</v>
      </c>
      <c r="N1057" s="170">
        <f t="shared" si="142"/>
        <v>-68994</v>
      </c>
      <c r="O1057" s="170">
        <f t="shared" si="142"/>
        <v>66642</v>
      </c>
      <c r="P1057" s="235">
        <f t="shared" si="142"/>
        <v>-42035</v>
      </c>
      <c r="Q1057" s="235">
        <f t="shared" si="142"/>
        <v>-56245</v>
      </c>
      <c r="R1057" s="235">
        <f t="shared" si="142"/>
        <v>-70534</v>
      </c>
      <c r="S1057" s="235">
        <f t="shared" si="142"/>
        <v>-85187</v>
      </c>
      <c r="T1057" s="235">
        <f t="shared" si="142"/>
        <v>-85664</v>
      </c>
      <c r="U1057" s="212"/>
    </row>
    <row r="1058" spans="1:21" s="92" customFormat="1" ht="24" customHeight="1">
      <c r="L1058" s="234"/>
      <c r="M1058" s="234"/>
      <c r="N1058" s="187"/>
      <c r="O1058" s="187"/>
      <c r="P1058" s="234"/>
      <c r="Q1058" s="234"/>
      <c r="R1058" s="234"/>
      <c r="S1058" s="234"/>
      <c r="T1058" s="234"/>
      <c r="U1058" s="212"/>
    </row>
    <row r="1059" spans="1:21" s="131" customFormat="1" ht="24" customHeight="1">
      <c r="K1059" s="132" t="s">
        <v>746</v>
      </c>
      <c r="L1059" s="292"/>
      <c r="M1059" s="292"/>
      <c r="N1059" s="207"/>
      <c r="O1059" s="207"/>
      <c r="P1059" s="292"/>
      <c r="Q1059" s="292"/>
      <c r="R1059" s="292"/>
      <c r="S1059" s="292"/>
      <c r="T1059" s="292"/>
      <c r="U1059" s="293"/>
    </row>
    <row r="1060" spans="1:21" s="92" customFormat="1" ht="24" customHeight="1">
      <c r="K1060" s="92" t="s">
        <v>568</v>
      </c>
      <c r="L1060" s="245">
        <f t="shared" ref="L1060:T1060" si="143">L907</f>
        <v>510355</v>
      </c>
      <c r="M1060" s="245">
        <f t="shared" si="143"/>
        <v>554271</v>
      </c>
      <c r="N1060" s="193">
        <f t="shared" si="143"/>
        <v>474039</v>
      </c>
      <c r="O1060" s="193">
        <f t="shared" si="143"/>
        <v>574688</v>
      </c>
      <c r="P1060" s="234">
        <f t="shared" si="143"/>
        <v>557653</v>
      </c>
      <c r="Q1060" s="234">
        <f t="shared" si="143"/>
        <v>526658</v>
      </c>
      <c r="R1060" s="234">
        <f t="shared" si="143"/>
        <v>481374</v>
      </c>
      <c r="S1060" s="234">
        <f t="shared" si="143"/>
        <v>421437</v>
      </c>
      <c r="T1060" s="234">
        <f t="shared" si="143"/>
        <v>347383</v>
      </c>
      <c r="U1060" s="212"/>
    </row>
    <row r="1061" spans="1:21" s="92" customFormat="1" ht="24" customHeight="1">
      <c r="K1061" s="92" t="s">
        <v>691</v>
      </c>
      <c r="L1061" s="287">
        <f t="shared" ref="L1061:T1061" si="144">L932</f>
        <v>58443</v>
      </c>
      <c r="M1061" s="287">
        <f t="shared" si="144"/>
        <v>83260</v>
      </c>
      <c r="N1061" s="205">
        <f t="shared" si="144"/>
        <v>31274</v>
      </c>
      <c r="O1061" s="205">
        <f t="shared" si="144"/>
        <v>129485</v>
      </c>
      <c r="P1061" s="295">
        <f t="shared" si="144"/>
        <v>104485</v>
      </c>
      <c r="Q1061" s="295">
        <f t="shared" si="144"/>
        <v>79235</v>
      </c>
      <c r="R1061" s="295">
        <f t="shared" si="144"/>
        <v>53985</v>
      </c>
      <c r="S1061" s="295">
        <f t="shared" si="144"/>
        <v>28735</v>
      </c>
      <c r="T1061" s="295">
        <f t="shared" si="144"/>
        <v>17125</v>
      </c>
      <c r="U1061" s="212"/>
    </row>
    <row r="1062" spans="1:21" s="92" customFormat="1" ht="24" customHeight="1">
      <c r="L1062" s="245"/>
      <c r="M1062" s="245"/>
      <c r="N1062" s="187"/>
      <c r="O1062" s="187"/>
      <c r="P1062" s="234"/>
      <c r="Q1062" s="234"/>
      <c r="R1062" s="234"/>
      <c r="S1062" s="234"/>
      <c r="T1062" s="234"/>
      <c r="U1062" s="212"/>
    </row>
    <row r="1063" spans="1:21" s="92" customFormat="1" ht="24" customHeight="1">
      <c r="L1063" s="254">
        <f t="shared" ref="L1063:T1063" si="145">SUM(L1060:L1062)</f>
        <v>568798</v>
      </c>
      <c r="M1063" s="254">
        <f t="shared" si="145"/>
        <v>637531</v>
      </c>
      <c r="N1063" s="170">
        <f t="shared" si="145"/>
        <v>505313</v>
      </c>
      <c r="O1063" s="170">
        <f t="shared" si="145"/>
        <v>704173</v>
      </c>
      <c r="P1063" s="235">
        <f t="shared" si="145"/>
        <v>662138</v>
      </c>
      <c r="Q1063" s="235">
        <f t="shared" si="145"/>
        <v>605893</v>
      </c>
      <c r="R1063" s="235">
        <f t="shared" si="145"/>
        <v>535359</v>
      </c>
      <c r="S1063" s="235">
        <f t="shared" si="145"/>
        <v>450172</v>
      </c>
      <c r="T1063" s="235">
        <f t="shared" si="145"/>
        <v>364508</v>
      </c>
      <c r="U1063" s="212"/>
    </row>
    <row r="1064" spans="1:21" s="92" customFormat="1" ht="24" customHeight="1">
      <c r="L1064" s="234"/>
      <c r="M1064" s="234"/>
      <c r="N1064" s="187"/>
      <c r="O1064" s="187"/>
      <c r="P1064" s="234"/>
      <c r="Q1064" s="234"/>
      <c r="R1064" s="234"/>
      <c r="S1064" s="234"/>
      <c r="T1064" s="234"/>
      <c r="U1064" s="212"/>
    </row>
    <row r="1065" spans="1:21" s="123" customFormat="1" ht="24" customHeight="1">
      <c r="A1065" s="420" t="s">
        <v>974</v>
      </c>
      <c r="B1065" s="420"/>
      <c r="C1065" s="420"/>
      <c r="D1065" s="420"/>
      <c r="E1065" s="420"/>
      <c r="F1065" s="420"/>
      <c r="G1065" s="420"/>
      <c r="H1065" s="420"/>
      <c r="I1065" s="420"/>
      <c r="J1065" s="420"/>
      <c r="K1065" s="420"/>
      <c r="L1065" s="203"/>
      <c r="M1065" s="203"/>
      <c r="N1065" s="203"/>
      <c r="O1065" s="203"/>
      <c r="P1065" s="203"/>
      <c r="Q1065" s="203"/>
      <c r="R1065" s="203"/>
      <c r="S1065" s="203"/>
      <c r="T1065" s="203"/>
      <c r="U1065" s="219"/>
    </row>
    <row r="1066" spans="1:21" s="92" customFormat="1" ht="24" customHeight="1">
      <c r="K1066" s="92" t="s">
        <v>573</v>
      </c>
      <c r="L1066" s="245">
        <f t="shared" ref="L1066:T1066" si="146">L226+L554+L651+L874</f>
        <v>357790</v>
      </c>
      <c r="M1066" s="245">
        <f t="shared" si="146"/>
        <v>361843</v>
      </c>
      <c r="N1066" s="193">
        <f t="shared" si="146"/>
        <v>384269</v>
      </c>
      <c r="O1066" s="193">
        <f t="shared" si="146"/>
        <v>377730</v>
      </c>
      <c r="P1066" s="245">
        <f t="shared" si="146"/>
        <v>415504</v>
      </c>
      <c r="Q1066" s="245">
        <f t="shared" si="146"/>
        <v>440435</v>
      </c>
      <c r="R1066" s="245">
        <f t="shared" si="146"/>
        <v>466861</v>
      </c>
      <c r="S1066" s="245">
        <f t="shared" si="146"/>
        <v>494873</v>
      </c>
      <c r="T1066" s="245">
        <f t="shared" si="146"/>
        <v>524566</v>
      </c>
      <c r="U1066" s="212"/>
    </row>
    <row r="1067" spans="1:21" s="92" customFormat="1" ht="24" customHeight="1">
      <c r="L1067" s="234"/>
      <c r="M1067" s="234"/>
      <c r="N1067" s="187"/>
      <c r="O1067" s="187"/>
      <c r="P1067" s="234"/>
      <c r="Q1067" s="234"/>
      <c r="R1067" s="234"/>
      <c r="S1067" s="234"/>
      <c r="T1067" s="234"/>
      <c r="U1067" s="212"/>
    </row>
    <row r="1068" spans="1:21" s="92" customFormat="1" ht="24" customHeight="1">
      <c r="K1068" s="92" t="s">
        <v>574</v>
      </c>
      <c r="L1068" s="245">
        <f t="shared" ref="L1068:T1068" si="147">L225+L553+L650+L873</f>
        <v>8173</v>
      </c>
      <c r="M1068" s="245">
        <f t="shared" si="147"/>
        <v>19300</v>
      </c>
      <c r="N1068" s="193">
        <f t="shared" si="147"/>
        <v>18500</v>
      </c>
      <c r="O1068" s="193">
        <f t="shared" si="147"/>
        <v>18500</v>
      </c>
      <c r="P1068" s="234">
        <f t="shared" si="147"/>
        <v>18500</v>
      </c>
      <c r="Q1068" s="234">
        <f t="shared" si="147"/>
        <v>18500</v>
      </c>
      <c r="R1068" s="234">
        <f t="shared" si="147"/>
        <v>18500</v>
      </c>
      <c r="S1068" s="234">
        <f t="shared" si="147"/>
        <v>18500</v>
      </c>
      <c r="T1068" s="234">
        <f t="shared" si="147"/>
        <v>18500</v>
      </c>
      <c r="U1068" s="212"/>
    </row>
    <row r="1069" spans="1:21" s="92" customFormat="1" ht="24" customHeight="1">
      <c r="L1069" s="245"/>
      <c r="M1069" s="245"/>
      <c r="N1069" s="193"/>
      <c r="O1069" s="193"/>
      <c r="P1069" s="234"/>
      <c r="Q1069" s="234"/>
      <c r="R1069" s="234"/>
      <c r="S1069" s="234"/>
      <c r="T1069" s="234"/>
      <c r="U1069" s="212"/>
    </row>
    <row r="1070" spans="1:21" s="92" customFormat="1" ht="24" customHeight="1">
      <c r="E1070" s="95"/>
      <c r="F1070" s="95"/>
      <c r="G1070" s="95"/>
      <c r="H1070" s="95"/>
      <c r="I1070" s="421" t="s">
        <v>611</v>
      </c>
      <c r="J1070" s="421"/>
      <c r="K1070" s="92" t="s">
        <v>575</v>
      </c>
      <c r="L1070" s="234">
        <f t="shared" ref="L1070:T1070" si="148">L68+L94+L122+L158+L186+L549+L646+L780+L810+L227</f>
        <v>1449504</v>
      </c>
      <c r="M1070" s="234">
        <f t="shared" si="148"/>
        <v>1370195</v>
      </c>
      <c r="N1070" s="187">
        <f t="shared" si="148"/>
        <v>1669411</v>
      </c>
      <c r="O1070" s="187">
        <f t="shared" si="148"/>
        <v>1460965</v>
      </c>
      <c r="P1070" s="234">
        <f t="shared" si="148"/>
        <v>1515545</v>
      </c>
      <c r="Q1070" s="234">
        <f t="shared" si="148"/>
        <v>1668516</v>
      </c>
      <c r="R1070" s="234">
        <f t="shared" si="148"/>
        <v>1794918</v>
      </c>
      <c r="S1070" s="234">
        <f t="shared" si="148"/>
        <v>1935711</v>
      </c>
      <c r="T1070" s="234">
        <f t="shared" si="148"/>
        <v>2087766</v>
      </c>
      <c r="U1070" s="212"/>
    </row>
    <row r="1071" spans="1:21" s="92" customFormat="1" ht="24" customHeight="1">
      <c r="J1071" s="119"/>
      <c r="L1071" s="245"/>
      <c r="M1071" s="245"/>
      <c r="N1071" s="187"/>
      <c r="O1071" s="187"/>
      <c r="P1071" s="234"/>
      <c r="Q1071" s="234"/>
      <c r="R1071" s="234"/>
      <c r="S1071" s="234"/>
      <c r="T1071" s="234"/>
      <c r="U1071" s="212"/>
    </row>
    <row r="1072" spans="1:21" s="92" customFormat="1" ht="24" customHeight="1">
      <c r="E1072" s="95"/>
      <c r="F1072" s="95"/>
      <c r="G1072" s="95"/>
      <c r="H1072" s="95"/>
      <c r="I1072" s="421" t="s">
        <v>611</v>
      </c>
      <c r="J1072" s="421"/>
      <c r="K1072" s="92" t="s">
        <v>576</v>
      </c>
      <c r="L1072" s="234">
        <f t="shared" ref="L1072:T1072" si="149">L70+L96+L124+L160+L188+L551+L648+L782+L812+L228</f>
        <v>104207</v>
      </c>
      <c r="M1072" s="234">
        <f t="shared" si="149"/>
        <v>98886</v>
      </c>
      <c r="N1072" s="187">
        <f t="shared" si="149"/>
        <v>111422</v>
      </c>
      <c r="O1072" s="187">
        <f t="shared" si="149"/>
        <v>102359</v>
      </c>
      <c r="P1072" s="234">
        <f t="shared" si="149"/>
        <v>97523</v>
      </c>
      <c r="Q1072" s="234">
        <f t="shared" si="149"/>
        <v>104195</v>
      </c>
      <c r="R1072" s="234">
        <f t="shared" si="149"/>
        <v>109056</v>
      </c>
      <c r="S1072" s="234">
        <f t="shared" si="149"/>
        <v>114510</v>
      </c>
      <c r="T1072" s="234">
        <f t="shared" si="149"/>
        <v>120237</v>
      </c>
      <c r="U1072" s="212"/>
    </row>
    <row r="1073" spans="1:21" s="92" customFormat="1" ht="24" customHeight="1">
      <c r="J1073" s="119"/>
      <c r="L1073" s="245"/>
      <c r="M1073" s="245"/>
      <c r="N1073" s="187"/>
      <c r="O1073" s="187"/>
      <c r="P1073" s="234"/>
      <c r="Q1073" s="234"/>
      <c r="R1073" s="234"/>
      <c r="S1073" s="234"/>
      <c r="T1073" s="234"/>
      <c r="U1073" s="212"/>
    </row>
    <row r="1074" spans="1:21" s="92" customFormat="1" ht="24" customHeight="1">
      <c r="E1074" s="95"/>
      <c r="F1074" s="95"/>
      <c r="G1074" s="95"/>
      <c r="H1074" s="95"/>
      <c r="I1074" s="421" t="s">
        <v>611</v>
      </c>
      <c r="J1074" s="421"/>
      <c r="K1074" s="92" t="s">
        <v>577</v>
      </c>
      <c r="L1074" s="234">
        <f t="shared" ref="L1074:T1074" si="150">L71+L97+L125+L161+L189+L552+L649+L783+L813+L229</f>
        <v>14325</v>
      </c>
      <c r="M1074" s="234">
        <f t="shared" si="150"/>
        <v>14070</v>
      </c>
      <c r="N1074" s="187">
        <f t="shared" si="150"/>
        <v>15779</v>
      </c>
      <c r="O1074" s="187">
        <f t="shared" si="150"/>
        <v>14639</v>
      </c>
      <c r="P1074" s="234">
        <f t="shared" si="150"/>
        <v>15420</v>
      </c>
      <c r="Q1074" s="234">
        <f t="shared" si="150"/>
        <v>16105</v>
      </c>
      <c r="R1074" s="234">
        <f t="shared" si="150"/>
        <v>16524</v>
      </c>
      <c r="S1074" s="234">
        <f t="shared" si="150"/>
        <v>17020</v>
      </c>
      <c r="T1074" s="234">
        <f t="shared" si="150"/>
        <v>17529</v>
      </c>
      <c r="U1074" s="212"/>
    </row>
    <row r="1075" spans="1:21" s="92" customFormat="1" ht="24" customHeight="1">
      <c r="I1075" s="119"/>
      <c r="J1075" s="119"/>
      <c r="L1075" s="297"/>
      <c r="M1075" s="297"/>
      <c r="N1075" s="298"/>
      <c r="O1075" s="298"/>
      <c r="P1075" s="297"/>
      <c r="Q1075" s="297"/>
      <c r="R1075" s="297"/>
      <c r="S1075" s="297"/>
      <c r="T1075" s="297"/>
      <c r="U1075" s="212"/>
    </row>
    <row r="1076" spans="1:21" s="123" customFormat="1" ht="24" customHeight="1">
      <c r="I1076" s="124"/>
      <c r="J1076" s="124"/>
      <c r="L1076" s="203">
        <f t="shared" ref="L1076:T1076" si="151">(L1072+L1074+L1070)-L68-L70-L71-L94-L96-L97-L122-L124-L125-L158-L160-L161-L186-L188-L189-L227-L228-L229-L549-L551-L552-L646-L648-L649-L780-L782-L783-L810-L812-L813</f>
        <v>0</v>
      </c>
      <c r="M1076" s="203">
        <f t="shared" si="151"/>
        <v>0</v>
      </c>
      <c r="N1076" s="203">
        <f t="shared" si="151"/>
        <v>0</v>
      </c>
      <c r="O1076" s="203">
        <f t="shared" si="151"/>
        <v>0</v>
      </c>
      <c r="P1076" s="203">
        <f t="shared" si="151"/>
        <v>0</v>
      </c>
      <c r="Q1076" s="203">
        <f t="shared" si="151"/>
        <v>0</v>
      </c>
      <c r="R1076" s="203">
        <f t="shared" si="151"/>
        <v>0</v>
      </c>
      <c r="S1076" s="203">
        <f t="shared" si="151"/>
        <v>0</v>
      </c>
      <c r="T1076" s="203">
        <f t="shared" si="151"/>
        <v>0</v>
      </c>
      <c r="U1076" s="219"/>
    </row>
    <row r="1077" spans="1:21" s="92" customFormat="1" ht="24" customHeight="1">
      <c r="I1077" s="120"/>
      <c r="J1077" s="120"/>
      <c r="K1077" s="120"/>
      <c r="L1077" s="245"/>
      <c r="M1077" s="245"/>
      <c r="N1077" s="193"/>
      <c r="O1077" s="193"/>
      <c r="P1077" s="234"/>
      <c r="Q1077" s="234"/>
      <c r="R1077" s="234"/>
      <c r="S1077" s="234"/>
      <c r="T1077" s="234"/>
      <c r="U1077" s="212"/>
    </row>
    <row r="1078" spans="1:21" s="92" customFormat="1" ht="24" customHeight="1">
      <c r="I1078" s="425" t="s">
        <v>567</v>
      </c>
      <c r="J1078" s="425"/>
      <c r="K1078" s="120" t="s">
        <v>575</v>
      </c>
      <c r="L1078" s="245">
        <f t="shared" ref="L1078:T1078" si="152">L869</f>
        <v>65658</v>
      </c>
      <c r="M1078" s="245">
        <f t="shared" si="152"/>
        <v>68695</v>
      </c>
      <c r="N1078" s="187">
        <f t="shared" si="152"/>
        <v>81184</v>
      </c>
      <c r="O1078" s="187">
        <f t="shared" si="152"/>
        <v>72474</v>
      </c>
      <c r="P1078" s="234">
        <f t="shared" si="152"/>
        <v>76764</v>
      </c>
      <c r="Q1078" s="234">
        <f t="shared" si="152"/>
        <v>82905</v>
      </c>
      <c r="R1078" s="234">
        <f t="shared" si="152"/>
        <v>89537</v>
      </c>
      <c r="S1078" s="234">
        <f t="shared" si="152"/>
        <v>96700</v>
      </c>
      <c r="T1078" s="234">
        <f t="shared" si="152"/>
        <v>104436</v>
      </c>
      <c r="U1078" s="212"/>
    </row>
    <row r="1079" spans="1:21" s="101" customFormat="1" ht="24" customHeight="1">
      <c r="I1079" s="102"/>
      <c r="J1079" s="102"/>
      <c r="K1079" s="92"/>
      <c r="L1079" s="235"/>
      <c r="M1079" s="235"/>
      <c r="N1079" s="170"/>
      <c r="O1079" s="170"/>
      <c r="P1079" s="235"/>
      <c r="Q1079" s="235"/>
      <c r="R1079" s="235"/>
      <c r="S1079" s="235"/>
      <c r="T1079" s="235"/>
      <c r="U1079" s="248"/>
    </row>
    <row r="1080" spans="1:21" s="101" customFormat="1" ht="24" customHeight="1">
      <c r="I1080" s="425" t="s">
        <v>567</v>
      </c>
      <c r="J1080" s="425"/>
      <c r="K1080" s="92" t="s">
        <v>576</v>
      </c>
      <c r="L1080" s="234">
        <f t="shared" ref="L1080:T1080" si="153">L871</f>
        <v>4672</v>
      </c>
      <c r="M1080" s="234">
        <f t="shared" si="153"/>
        <v>6699</v>
      </c>
      <c r="N1080" s="187">
        <f t="shared" si="153"/>
        <v>6987</v>
      </c>
      <c r="O1080" s="187">
        <f t="shared" si="153"/>
        <v>6987</v>
      </c>
      <c r="P1080" s="234">
        <f t="shared" si="153"/>
        <v>6322</v>
      </c>
      <c r="Q1080" s="234">
        <f t="shared" si="153"/>
        <v>6638</v>
      </c>
      <c r="R1080" s="234">
        <f t="shared" si="153"/>
        <v>6970</v>
      </c>
      <c r="S1080" s="234">
        <f t="shared" si="153"/>
        <v>7319</v>
      </c>
      <c r="T1080" s="234">
        <f t="shared" si="153"/>
        <v>7685</v>
      </c>
      <c r="U1080" s="248"/>
    </row>
    <row r="1081" spans="1:21" s="101" customFormat="1" ht="24" customHeight="1">
      <c r="I1081" s="102"/>
      <c r="J1081" s="102"/>
      <c r="K1081" s="92"/>
      <c r="L1081" s="234"/>
      <c r="M1081" s="234"/>
      <c r="N1081" s="187"/>
      <c r="O1081" s="187"/>
      <c r="P1081" s="234"/>
      <c r="Q1081" s="234"/>
      <c r="R1081" s="234"/>
      <c r="S1081" s="234"/>
      <c r="T1081" s="234"/>
      <c r="U1081" s="248"/>
    </row>
    <row r="1082" spans="1:21" s="101" customFormat="1" ht="24" customHeight="1">
      <c r="I1082" s="425" t="s">
        <v>567</v>
      </c>
      <c r="J1082" s="425"/>
      <c r="K1082" s="92" t="s">
        <v>577</v>
      </c>
      <c r="L1082" s="234">
        <f t="shared" ref="L1082:T1082" si="154">L872</f>
        <v>637</v>
      </c>
      <c r="M1082" s="234">
        <f t="shared" si="154"/>
        <v>973</v>
      </c>
      <c r="N1082" s="187">
        <f t="shared" si="154"/>
        <v>1012</v>
      </c>
      <c r="O1082" s="187">
        <f t="shared" si="154"/>
        <v>1012</v>
      </c>
      <c r="P1082" s="234">
        <f t="shared" si="154"/>
        <v>1012</v>
      </c>
      <c r="Q1082" s="234">
        <f t="shared" si="154"/>
        <v>1042</v>
      </c>
      <c r="R1082" s="234">
        <f t="shared" si="154"/>
        <v>1073</v>
      </c>
      <c r="S1082" s="234">
        <f t="shared" si="154"/>
        <v>1105</v>
      </c>
      <c r="T1082" s="234">
        <f t="shared" si="154"/>
        <v>1138</v>
      </c>
      <c r="U1082" s="248"/>
    </row>
    <row r="1083" spans="1:21" s="92" customFormat="1" ht="24" customHeight="1">
      <c r="I1083" s="119"/>
      <c r="J1083" s="119"/>
      <c r="L1083" s="245"/>
      <c r="M1083" s="245"/>
      <c r="N1083" s="187"/>
      <c r="O1083" s="187"/>
      <c r="P1083" s="234"/>
      <c r="Q1083" s="234"/>
      <c r="R1083" s="234"/>
      <c r="S1083" s="234"/>
      <c r="T1083" s="234"/>
      <c r="U1083" s="212"/>
    </row>
    <row r="1084" spans="1:21" s="123" customFormat="1" ht="24" customHeight="1">
      <c r="A1084" s="420" t="s">
        <v>888</v>
      </c>
      <c r="B1084" s="420"/>
      <c r="C1084" s="420"/>
      <c r="D1084" s="420"/>
      <c r="E1084" s="420"/>
      <c r="F1084" s="420"/>
      <c r="G1084" s="420"/>
      <c r="H1084" s="420"/>
      <c r="I1084" s="420"/>
      <c r="J1084" s="420"/>
      <c r="K1084" s="420"/>
      <c r="L1084" s="206"/>
      <c r="M1084" s="206"/>
      <c r="N1084" s="203"/>
      <c r="O1084" s="203"/>
      <c r="P1084" s="203"/>
      <c r="Q1084" s="203"/>
      <c r="R1084" s="203"/>
      <c r="S1084" s="203"/>
      <c r="T1084" s="203"/>
      <c r="U1084" s="219"/>
    </row>
    <row r="1085" spans="1:21" s="92" customFormat="1" ht="24" customHeight="1">
      <c r="I1085" s="119"/>
      <c r="J1085" s="119"/>
      <c r="K1085" s="92" t="s">
        <v>889</v>
      </c>
      <c r="L1085" s="245">
        <f t="shared" ref="L1085:T1085" si="155">L9</f>
        <v>2129984</v>
      </c>
      <c r="M1085" s="245">
        <f t="shared" si="155"/>
        <v>2191159</v>
      </c>
      <c r="N1085" s="193">
        <f t="shared" si="155"/>
        <v>2119323</v>
      </c>
      <c r="O1085" s="193">
        <f t="shared" si="155"/>
        <v>2123744</v>
      </c>
      <c r="P1085" s="245">
        <f t="shared" si="155"/>
        <v>2107099</v>
      </c>
      <c r="Q1085" s="245">
        <f t="shared" si="155"/>
        <v>2144661</v>
      </c>
      <c r="R1085" s="245">
        <f t="shared" si="155"/>
        <v>2187478</v>
      </c>
      <c r="S1085" s="245">
        <f t="shared" si="155"/>
        <v>2229964</v>
      </c>
      <c r="T1085" s="245">
        <f t="shared" si="155"/>
        <v>2271943</v>
      </c>
      <c r="U1085" s="212"/>
    </row>
    <row r="1086" spans="1:21" s="92" customFormat="1" ht="24" customHeight="1">
      <c r="I1086" s="119"/>
      <c r="J1086" s="119"/>
      <c r="K1086" s="92" t="s">
        <v>890</v>
      </c>
      <c r="L1086" s="287">
        <f t="shared" ref="L1086:T1086" si="156">L10</f>
        <v>963908</v>
      </c>
      <c r="M1086" s="287">
        <f t="shared" si="156"/>
        <v>958476</v>
      </c>
      <c r="N1086" s="205">
        <f t="shared" si="156"/>
        <v>1105927</v>
      </c>
      <c r="O1086" s="205">
        <f t="shared" si="156"/>
        <v>1108182</v>
      </c>
      <c r="P1086" s="287">
        <f t="shared" si="156"/>
        <v>1230604</v>
      </c>
      <c r="Q1086" s="287">
        <f t="shared" si="156"/>
        <v>1268042</v>
      </c>
      <c r="R1086" s="287">
        <f t="shared" si="156"/>
        <v>1300225</v>
      </c>
      <c r="S1086" s="287">
        <f t="shared" si="156"/>
        <v>1332739</v>
      </c>
      <c r="T1086" s="287">
        <f t="shared" si="156"/>
        <v>1365760</v>
      </c>
      <c r="U1086" s="212"/>
    </row>
    <row r="1087" spans="1:21" s="92" customFormat="1" ht="24" customHeight="1">
      <c r="I1087" s="119"/>
      <c r="J1087" s="119"/>
      <c r="L1087" s="245"/>
      <c r="M1087" s="245"/>
      <c r="N1087" s="193"/>
      <c r="O1087" s="193"/>
      <c r="P1087" s="245"/>
      <c r="Q1087" s="245"/>
      <c r="R1087" s="245"/>
      <c r="S1087" s="245"/>
      <c r="T1087" s="245"/>
      <c r="U1087" s="212"/>
    </row>
    <row r="1088" spans="1:21" s="140" customFormat="1" ht="24" customHeight="1">
      <c r="I1088" s="161"/>
      <c r="J1088" s="161"/>
      <c r="K1088" s="140" t="s">
        <v>1313</v>
      </c>
      <c r="L1088" s="254">
        <f t="shared" ref="L1088:T1088" si="157">SUM(L1085:L1087)</f>
        <v>3093892</v>
      </c>
      <c r="M1088" s="254">
        <f t="shared" si="157"/>
        <v>3149635</v>
      </c>
      <c r="N1088" s="180">
        <f t="shared" si="157"/>
        <v>3225250</v>
      </c>
      <c r="O1088" s="180">
        <f t="shared" si="157"/>
        <v>3231926</v>
      </c>
      <c r="P1088" s="254">
        <f>SUM(P1085:P1087)</f>
        <v>3337703</v>
      </c>
      <c r="Q1088" s="254">
        <f t="shared" si="157"/>
        <v>3412703</v>
      </c>
      <c r="R1088" s="254">
        <f t="shared" si="157"/>
        <v>3487703</v>
      </c>
      <c r="S1088" s="254">
        <f t="shared" si="157"/>
        <v>3562703</v>
      </c>
      <c r="T1088" s="254">
        <f t="shared" si="157"/>
        <v>3637703</v>
      </c>
      <c r="U1088" s="299"/>
    </row>
    <row r="1089" spans="1:21" s="116" customFormat="1" ht="24" customHeight="1">
      <c r="I1089" s="118"/>
      <c r="J1089" s="118"/>
      <c r="L1089" s="380">
        <f>(L1088-3024415)/3024415</f>
        <v>2.2972045833657088E-2</v>
      </c>
      <c r="M1089" s="255">
        <f>(M1088-L1088)/L1088</f>
        <v>1.8017112426678111E-2</v>
      </c>
      <c r="N1089" s="181">
        <f>(N1088-M1088)/M1088</f>
        <v>2.4007543731257748E-2</v>
      </c>
      <c r="O1089" s="181">
        <f>(O1088-M1088)/M1088</f>
        <v>2.6127154416305382E-2</v>
      </c>
      <c r="P1089" s="255">
        <f>(P1088-O1088)/O1088</f>
        <v>3.2728781537696101E-2</v>
      </c>
      <c r="Q1089" s="255">
        <f>(Q1088-P1088)/P1088</f>
        <v>2.2470543364703211E-2</v>
      </c>
      <c r="R1089" s="255">
        <f>(R1088-Q1088)/Q1088</f>
        <v>2.1976714645253338E-2</v>
      </c>
      <c r="S1089" s="255">
        <f>(S1088-R1088)/R1088</f>
        <v>2.1504124634465722E-2</v>
      </c>
      <c r="T1089" s="255">
        <f>(T1088-S1088)/S1088</f>
        <v>2.1051432016645787E-2</v>
      </c>
      <c r="U1089" s="300"/>
    </row>
    <row r="1090" spans="1:21" s="116" customFormat="1" ht="24" customHeight="1">
      <c r="I1090" s="118"/>
      <c r="J1090" s="118"/>
      <c r="L1090" s="301"/>
      <c r="M1090" s="301"/>
      <c r="N1090" s="302"/>
      <c r="O1090" s="302"/>
      <c r="P1090" s="301"/>
      <c r="Q1090" s="301"/>
      <c r="R1090" s="301"/>
      <c r="S1090" s="301"/>
      <c r="T1090" s="301"/>
      <c r="U1090" s="300"/>
    </row>
    <row r="1091" spans="1:21" s="92" customFormat="1" ht="24" customHeight="1">
      <c r="F1091" s="145"/>
      <c r="G1091" s="145"/>
      <c r="H1091" s="145"/>
      <c r="I1091" s="145"/>
      <c r="J1091" s="145"/>
      <c r="K1091" s="145" t="s">
        <v>505</v>
      </c>
      <c r="L1091" s="270">
        <f t="shared" ref="L1091:T1091" si="158">L847</f>
        <v>644025</v>
      </c>
      <c r="M1091" s="270">
        <f t="shared" si="158"/>
        <v>669065</v>
      </c>
      <c r="N1091" s="303">
        <f t="shared" si="158"/>
        <v>699220</v>
      </c>
      <c r="O1091" s="303">
        <f t="shared" si="158"/>
        <v>702716</v>
      </c>
      <c r="P1091" s="270">
        <f t="shared" si="158"/>
        <v>739047</v>
      </c>
      <c r="Q1091" s="270">
        <f t="shared" si="158"/>
        <v>761218</v>
      </c>
      <c r="R1091" s="270">
        <f t="shared" si="158"/>
        <v>784055</v>
      </c>
      <c r="S1091" s="270">
        <f t="shared" si="158"/>
        <v>807577</v>
      </c>
      <c r="T1091" s="270">
        <f t="shared" si="158"/>
        <v>831804</v>
      </c>
      <c r="U1091" s="212"/>
    </row>
    <row r="1092" spans="1:21" s="92" customFormat="1" ht="24" customHeight="1">
      <c r="F1092" s="145"/>
      <c r="G1092" s="145"/>
      <c r="H1092" s="145"/>
      <c r="I1092" s="145"/>
      <c r="J1092" s="145"/>
      <c r="K1092" s="145" t="s">
        <v>437</v>
      </c>
      <c r="L1092" s="304">
        <f t="shared" ref="L1092:T1092" si="159">L848</f>
        <v>758634</v>
      </c>
      <c r="M1092" s="304">
        <f t="shared" si="159"/>
        <v>788022</v>
      </c>
      <c r="N1092" s="305">
        <f t="shared" si="159"/>
        <v>793028</v>
      </c>
      <c r="O1092" s="305">
        <f t="shared" si="159"/>
        <v>794715</v>
      </c>
      <c r="P1092" s="304">
        <f t="shared" si="159"/>
        <v>822953</v>
      </c>
      <c r="Q1092" s="304">
        <f t="shared" si="159"/>
        <v>836024</v>
      </c>
      <c r="R1092" s="304">
        <f t="shared" si="159"/>
        <v>843076</v>
      </c>
      <c r="S1092" s="304">
        <f t="shared" si="159"/>
        <v>862416</v>
      </c>
      <c r="T1092" s="304">
        <f t="shared" si="159"/>
        <v>859680</v>
      </c>
      <c r="U1092" s="212"/>
    </row>
    <row r="1093" spans="1:21" s="92" customFormat="1" ht="24" customHeight="1">
      <c r="F1093" s="145"/>
      <c r="G1093" s="145"/>
      <c r="H1093" s="145"/>
      <c r="I1093" s="145"/>
      <c r="J1093" s="145"/>
      <c r="K1093" s="146" t="s">
        <v>1055</v>
      </c>
      <c r="L1093" s="251">
        <f>L1091+L1092</f>
        <v>1402659</v>
      </c>
      <c r="M1093" s="251">
        <f t="shared" ref="M1093:T1093" si="160">M1091+M1092</f>
        <v>1457087</v>
      </c>
      <c r="N1093" s="306">
        <f t="shared" si="160"/>
        <v>1492248</v>
      </c>
      <c r="O1093" s="306">
        <f t="shared" si="160"/>
        <v>1497431</v>
      </c>
      <c r="P1093" s="251">
        <f t="shared" si="160"/>
        <v>1562000</v>
      </c>
      <c r="Q1093" s="251">
        <f t="shared" si="160"/>
        <v>1597242</v>
      </c>
      <c r="R1093" s="251">
        <f t="shared" si="160"/>
        <v>1627131</v>
      </c>
      <c r="S1093" s="251">
        <f t="shared" si="160"/>
        <v>1669993</v>
      </c>
      <c r="T1093" s="251">
        <f t="shared" si="160"/>
        <v>1691484</v>
      </c>
      <c r="U1093" s="212"/>
    </row>
    <row r="1094" spans="1:21" s="92" customFormat="1" ht="24" customHeight="1">
      <c r="F1094" s="145"/>
      <c r="G1094" s="145"/>
      <c r="H1094" s="145"/>
      <c r="I1094" s="145"/>
      <c r="J1094" s="145"/>
      <c r="K1094" s="146"/>
      <c r="L1094" s="307"/>
      <c r="M1094" s="307"/>
      <c r="N1094" s="308"/>
      <c r="O1094" s="308"/>
      <c r="P1094" s="307"/>
      <c r="Q1094" s="307"/>
      <c r="R1094" s="307"/>
      <c r="S1094" s="307"/>
      <c r="T1094" s="307"/>
      <c r="U1094" s="212"/>
    </row>
    <row r="1095" spans="1:21" s="92" customFormat="1" ht="24" customHeight="1">
      <c r="F1095" s="145"/>
      <c r="G1095" s="145"/>
      <c r="H1095" s="145"/>
      <c r="I1095" s="145"/>
      <c r="J1095" s="145"/>
      <c r="K1095" s="146" t="s">
        <v>1067</v>
      </c>
      <c r="L1095" s="304">
        <f t="shared" ref="L1095:T1095" si="161">L273+L289</f>
        <v>22846</v>
      </c>
      <c r="M1095" s="304">
        <f t="shared" si="161"/>
        <v>29020</v>
      </c>
      <c r="N1095" s="305">
        <f t="shared" si="161"/>
        <v>31521</v>
      </c>
      <c r="O1095" s="305">
        <f t="shared" si="161"/>
        <v>31522</v>
      </c>
      <c r="P1095" s="304">
        <f t="shared" si="161"/>
        <v>36397</v>
      </c>
      <c r="Q1095" s="304">
        <f t="shared" si="161"/>
        <v>42598</v>
      </c>
      <c r="R1095" s="304">
        <f t="shared" si="161"/>
        <v>49358</v>
      </c>
      <c r="S1095" s="304">
        <f t="shared" si="161"/>
        <v>56118</v>
      </c>
      <c r="T1095" s="304">
        <f t="shared" si="161"/>
        <v>62878</v>
      </c>
      <c r="U1095" s="212"/>
    </row>
    <row r="1096" spans="1:21" s="92" customFormat="1" ht="24" customHeight="1">
      <c r="F1096" s="145"/>
      <c r="G1096" s="145"/>
      <c r="H1096" s="145"/>
      <c r="I1096" s="145"/>
      <c r="J1096" s="145"/>
      <c r="K1096" s="146"/>
      <c r="L1096" s="256">
        <f>(L1095-25953)/25953</f>
        <v>-0.11971641043424652</v>
      </c>
      <c r="M1096" s="256">
        <f>(M1095-L1095)/L1095</f>
        <v>0.27024424406898362</v>
      </c>
      <c r="N1096" s="309">
        <f>(N1095-M1095)/M1095</f>
        <v>8.6181943487250168E-2</v>
      </c>
      <c r="O1096" s="309">
        <f>(O1095-M1095)/M1095</f>
        <v>8.6216402481047547E-2</v>
      </c>
      <c r="P1096" s="256">
        <f>(P1095-O1095)/O1095</f>
        <v>0.15465389251951017</v>
      </c>
      <c r="Q1096" s="256">
        <f>(Q1095-P1095)/P1095</f>
        <v>0.17037118443827787</v>
      </c>
      <c r="R1096" s="256">
        <v>0</v>
      </c>
      <c r="S1096" s="256">
        <v>0</v>
      </c>
      <c r="T1096" s="256">
        <v>0</v>
      </c>
      <c r="U1096" s="212"/>
    </row>
    <row r="1097" spans="1:21" s="92" customFormat="1" ht="24" customHeight="1">
      <c r="F1097" s="145"/>
      <c r="G1097" s="145"/>
      <c r="H1097" s="145"/>
      <c r="I1097" s="145"/>
      <c r="J1097" s="145"/>
      <c r="K1097" s="146"/>
      <c r="L1097" s="307"/>
      <c r="M1097" s="307"/>
      <c r="N1097" s="308"/>
      <c r="O1097" s="308"/>
      <c r="P1097" s="307"/>
      <c r="Q1097" s="307"/>
      <c r="R1097" s="307"/>
      <c r="S1097" s="307"/>
      <c r="T1097" s="307"/>
      <c r="U1097" s="212"/>
    </row>
    <row r="1098" spans="1:21" s="117" customFormat="1" ht="24" customHeight="1">
      <c r="A1098" s="420" t="s">
        <v>1234</v>
      </c>
      <c r="B1098" s="420"/>
      <c r="C1098" s="420"/>
      <c r="D1098" s="420"/>
      <c r="E1098" s="420"/>
      <c r="F1098" s="420"/>
      <c r="G1098" s="420"/>
      <c r="H1098" s="420"/>
      <c r="I1098" s="420"/>
      <c r="J1098" s="420"/>
      <c r="K1098" s="420"/>
      <c r="L1098" s="206"/>
      <c r="M1098" s="206"/>
      <c r="N1098" s="203"/>
      <c r="O1098" s="203"/>
      <c r="P1098" s="203"/>
      <c r="Q1098" s="203"/>
      <c r="R1098" s="203"/>
      <c r="S1098" s="203"/>
      <c r="T1098" s="203"/>
      <c r="U1098" s="253"/>
    </row>
    <row r="1099" spans="1:21" s="92" customFormat="1" ht="24" customHeight="1">
      <c r="F1099" s="145"/>
      <c r="G1099" s="145"/>
      <c r="H1099" s="145"/>
      <c r="I1099" s="145"/>
      <c r="J1099" s="145"/>
      <c r="K1099" s="152" t="s">
        <v>1068</v>
      </c>
      <c r="L1099" s="304">
        <f t="shared" ref="L1099:T1099" si="162">L936+L959+L988</f>
        <v>274480</v>
      </c>
      <c r="M1099" s="304">
        <f t="shared" si="162"/>
        <v>277335</v>
      </c>
      <c r="N1099" s="305">
        <f t="shared" si="162"/>
        <v>312318</v>
      </c>
      <c r="O1099" s="305">
        <f t="shared" si="162"/>
        <v>303814</v>
      </c>
      <c r="P1099" s="304">
        <f t="shared" si="162"/>
        <v>254965</v>
      </c>
      <c r="Q1099" s="304">
        <f t="shared" si="162"/>
        <v>397900</v>
      </c>
      <c r="R1099" s="304">
        <f t="shared" si="162"/>
        <v>478501</v>
      </c>
      <c r="S1099" s="304">
        <f t="shared" si="162"/>
        <v>493639</v>
      </c>
      <c r="T1099" s="304">
        <f t="shared" si="162"/>
        <v>503565</v>
      </c>
      <c r="U1099" s="212"/>
    </row>
    <row r="1100" spans="1:21" s="92" customFormat="1" ht="24" customHeight="1">
      <c r="F1100" s="145"/>
      <c r="G1100" s="145"/>
      <c r="H1100" s="145"/>
      <c r="I1100" s="145"/>
      <c r="J1100" s="145"/>
      <c r="K1100" s="146"/>
      <c r="L1100" s="256">
        <f>(L1099-69322)/69322</f>
        <v>2.9594933787253686</v>
      </c>
      <c r="M1100" s="256">
        <f>(M1099-L1099)/L1099</f>
        <v>1.0401486447099971E-2</v>
      </c>
      <c r="N1100" s="309">
        <f>(N1099-M1099)/M1099</f>
        <v>0.12613986694791499</v>
      </c>
      <c r="O1100" s="309">
        <f>(O1099-M1099)/M1099</f>
        <v>9.5476589683956226E-2</v>
      </c>
      <c r="P1100" s="256">
        <f>(P1099-O1099)/O1099</f>
        <v>-0.16078587556860446</v>
      </c>
      <c r="Q1100" s="256">
        <f>(Q1099-P1099)/P1099</f>
        <v>0.56060635773537548</v>
      </c>
      <c r="R1100" s="256">
        <v>0</v>
      </c>
      <c r="S1100" s="256">
        <v>0</v>
      </c>
      <c r="T1100" s="256">
        <v>0</v>
      </c>
      <c r="U1100" s="212"/>
    </row>
    <row r="1101" spans="1:21" s="92" customFormat="1" ht="24" customHeight="1">
      <c r="F1101" s="145"/>
      <c r="G1101" s="145"/>
      <c r="H1101" s="145"/>
      <c r="I1101" s="145"/>
      <c r="J1101" s="145"/>
      <c r="K1101" s="146"/>
      <c r="L1101" s="307"/>
      <c r="M1101" s="307"/>
      <c r="N1101" s="308"/>
      <c r="O1101" s="308"/>
      <c r="P1101" s="307"/>
      <c r="Q1101" s="307"/>
      <c r="R1101" s="307"/>
      <c r="S1101" s="307"/>
      <c r="T1101" s="307"/>
      <c r="U1101" s="212"/>
    </row>
    <row r="1102" spans="1:21" s="92" customFormat="1" ht="24" customHeight="1">
      <c r="F1102" s="145"/>
      <c r="G1102" s="145"/>
      <c r="H1102" s="145"/>
      <c r="I1102" s="145"/>
      <c r="J1102" s="145"/>
      <c r="K1102" s="146" t="s">
        <v>1069</v>
      </c>
      <c r="L1102" s="304">
        <f t="shared" ref="L1102:T1102" si="163">L29</f>
        <v>131612</v>
      </c>
      <c r="M1102" s="304">
        <f t="shared" si="163"/>
        <v>128668</v>
      </c>
      <c r="N1102" s="305">
        <f t="shared" si="163"/>
        <v>130000</v>
      </c>
      <c r="O1102" s="305">
        <f t="shared" si="163"/>
        <v>131199</v>
      </c>
      <c r="P1102" s="304">
        <f t="shared" si="163"/>
        <v>130000</v>
      </c>
      <c r="Q1102" s="304">
        <f t="shared" si="163"/>
        <v>130000</v>
      </c>
      <c r="R1102" s="304">
        <f t="shared" si="163"/>
        <v>135000</v>
      </c>
      <c r="S1102" s="304">
        <f t="shared" si="163"/>
        <v>135000</v>
      </c>
      <c r="T1102" s="304">
        <f t="shared" si="163"/>
        <v>140000</v>
      </c>
      <c r="U1102" s="212"/>
    </row>
    <row r="1103" spans="1:21" s="92" customFormat="1" ht="24" customHeight="1">
      <c r="F1103" s="145"/>
      <c r="G1103" s="145"/>
      <c r="H1103" s="145"/>
      <c r="I1103" s="145"/>
      <c r="J1103" s="145"/>
      <c r="K1103" s="146"/>
      <c r="L1103" s="256">
        <f>(L1102-171756)/171756</f>
        <v>-0.23372691492582501</v>
      </c>
      <c r="M1103" s="256">
        <f>(M1102-L1102)/L1102</f>
        <v>-2.2368780962222289E-2</v>
      </c>
      <c r="N1103" s="309">
        <f>(N1102-M1102)/M1102</f>
        <v>1.0352224329281562E-2</v>
      </c>
      <c r="O1103" s="309">
        <f>(O1102-M1102)/M1102</f>
        <v>1.9670780613672396E-2</v>
      </c>
      <c r="P1103" s="256">
        <f>(P1102-O1102)/O1102</f>
        <v>-9.138789167600362E-3</v>
      </c>
      <c r="Q1103" s="256">
        <f>(Q1102-P1102)/P1102</f>
        <v>0</v>
      </c>
      <c r="R1103" s="256">
        <v>0</v>
      </c>
      <c r="S1103" s="256">
        <v>0</v>
      </c>
      <c r="T1103" s="256">
        <v>0</v>
      </c>
      <c r="U1103" s="212"/>
    </row>
    <row r="1104" spans="1:21" s="92" customFormat="1" ht="24" customHeight="1">
      <c r="F1104" s="102"/>
      <c r="G1104" s="102"/>
      <c r="H1104" s="102"/>
      <c r="I1104" s="102"/>
      <c r="J1104" s="102"/>
      <c r="K1104" s="102"/>
      <c r="L1104" s="235"/>
      <c r="M1104" s="235"/>
      <c r="N1104" s="170"/>
      <c r="O1104" s="170"/>
      <c r="P1104" s="235"/>
      <c r="Q1104" s="235"/>
      <c r="R1104" s="235"/>
      <c r="S1104" s="235"/>
      <c r="T1104" s="235"/>
      <c r="U1104" s="212"/>
    </row>
    <row r="1105" spans="1:21" s="92" customFormat="1" ht="24" customHeight="1">
      <c r="A1105" s="96"/>
      <c r="F1105" s="102"/>
      <c r="G1105" s="102"/>
      <c r="H1105" s="102"/>
      <c r="I1105" s="102"/>
      <c r="J1105" s="102"/>
      <c r="K1105" s="102" t="s">
        <v>1056</v>
      </c>
      <c r="L1105" s="310">
        <f>L1088+L1093+L1095+L1099+L1102</f>
        <v>4925489</v>
      </c>
      <c r="M1105" s="310">
        <f t="shared" ref="M1105:T1105" si="164">M1088+M1093+M1095+M1099+M1102</f>
        <v>5041745</v>
      </c>
      <c r="N1105" s="311">
        <f t="shared" si="164"/>
        <v>5191337</v>
      </c>
      <c r="O1105" s="311">
        <f t="shared" si="164"/>
        <v>5195892</v>
      </c>
      <c r="P1105" s="310">
        <f t="shared" si="164"/>
        <v>5321065</v>
      </c>
      <c r="Q1105" s="310">
        <f t="shared" si="164"/>
        <v>5580443</v>
      </c>
      <c r="R1105" s="310">
        <f t="shared" si="164"/>
        <v>5777693</v>
      </c>
      <c r="S1105" s="310">
        <f t="shared" si="164"/>
        <v>5917453</v>
      </c>
      <c r="T1105" s="310">
        <f t="shared" si="164"/>
        <v>6035630</v>
      </c>
      <c r="U1105" s="212"/>
    </row>
    <row r="1106" spans="1:21" s="92" customFormat="1" ht="24" customHeight="1">
      <c r="F1106" s="102"/>
      <c r="G1106" s="102"/>
      <c r="H1106" s="102"/>
      <c r="I1106" s="102"/>
      <c r="J1106" s="102"/>
      <c r="K1106" s="102"/>
      <c r="L1106" s="255">
        <f>(L1105-4856192)/4856192</f>
        <v>1.4269822939455442E-2</v>
      </c>
      <c r="M1106" s="255">
        <f>(M1105-L1105)/L1105</f>
        <v>2.3602935667910333E-2</v>
      </c>
      <c r="N1106" s="181">
        <f>(N1105-M1105)/M1105</f>
        <v>2.9670679496880546E-2</v>
      </c>
      <c r="O1106" s="181">
        <f>(O1105-M1105)/M1105</f>
        <v>3.0574136534076993E-2</v>
      </c>
      <c r="P1106" s="255">
        <f>(P1105-O1105)/O1105</f>
        <v>2.4090762471583319E-2</v>
      </c>
      <c r="Q1106" s="255">
        <f>(Q1105-P1105)/P1105</f>
        <v>4.8745504894227E-2</v>
      </c>
      <c r="R1106" s="255">
        <f>(R1105-Q1105)/Q1105</f>
        <v>3.5346656170486823E-2</v>
      </c>
      <c r="S1106" s="255">
        <f>(S1105-R1105)/R1105</f>
        <v>2.4189585704882555E-2</v>
      </c>
      <c r="T1106" s="255">
        <f>(T1105-S1105)/S1105</f>
        <v>1.9970923300953975E-2</v>
      </c>
      <c r="U1106" s="212"/>
    </row>
    <row r="1107" spans="1:21" s="92" customFormat="1" ht="24" customHeight="1">
      <c r="F1107" s="102"/>
      <c r="G1107" s="102"/>
      <c r="H1107" s="102"/>
      <c r="I1107" s="102"/>
      <c r="J1107" s="102"/>
      <c r="K1107" s="102"/>
      <c r="L1107" s="255"/>
      <c r="M1107" s="255"/>
      <c r="N1107" s="181"/>
      <c r="O1107" s="298"/>
      <c r="P1107" s="255"/>
      <c r="Q1107" s="255"/>
      <c r="R1107" s="255"/>
      <c r="S1107" s="255"/>
      <c r="T1107" s="255"/>
      <c r="U1107" s="212"/>
    </row>
    <row r="1108" spans="1:21" s="92" customFormat="1" ht="24" customHeight="1">
      <c r="F1108" s="426" t="s">
        <v>1306</v>
      </c>
      <c r="G1108" s="426"/>
      <c r="H1108" s="426"/>
      <c r="I1108" s="426"/>
      <c r="J1108" s="426"/>
      <c r="K1108" s="426"/>
      <c r="L1108" s="312">
        <f>L1109+L1110</f>
        <v>4166401</v>
      </c>
      <c r="M1108" s="312">
        <f t="shared" ref="M1108:T1108" si="165">M1109+M1110</f>
        <v>4595131</v>
      </c>
      <c r="N1108" s="313">
        <f t="shared" si="165"/>
        <v>4865530</v>
      </c>
      <c r="O1108" s="313">
        <f t="shared" si="165"/>
        <v>4856406</v>
      </c>
      <c r="P1108" s="312">
        <f>P1109+P1110</f>
        <v>4742902</v>
      </c>
      <c r="Q1108" s="312">
        <f t="shared" si="165"/>
        <v>4247818</v>
      </c>
      <c r="R1108" s="312">
        <f t="shared" si="165"/>
        <v>3882427</v>
      </c>
      <c r="S1108" s="312">
        <f t="shared" si="165"/>
        <v>2443009</v>
      </c>
      <c r="T1108" s="312">
        <f t="shared" si="165"/>
        <v>2436309</v>
      </c>
      <c r="U1108" s="212"/>
    </row>
    <row r="1109" spans="1:21" s="92" customFormat="1" ht="24" customHeight="1">
      <c r="F1109" s="424" t="s">
        <v>940</v>
      </c>
      <c r="G1109" s="424"/>
      <c r="H1109" s="424"/>
      <c r="I1109" s="424"/>
      <c r="J1109" s="424"/>
      <c r="K1109" s="424"/>
      <c r="L1109" s="230">
        <f t="shared" ref="L1109:T1109" si="166">L407+L410+L470+L484+L612+L606+L609+L688+L691+L694+L697+L948+L600+L514+L977+L945+L603</f>
        <v>2924973</v>
      </c>
      <c r="M1109" s="230">
        <f t="shared" si="166"/>
        <v>3465452</v>
      </c>
      <c r="N1109" s="314">
        <f t="shared" si="166"/>
        <v>3858076</v>
      </c>
      <c r="O1109" s="314">
        <f t="shared" si="166"/>
        <v>3856451</v>
      </c>
      <c r="P1109" s="230">
        <f t="shared" si="166"/>
        <v>3890279</v>
      </c>
      <c r="Q1109" s="230">
        <f t="shared" si="166"/>
        <v>3544947</v>
      </c>
      <c r="R1109" s="230">
        <f t="shared" si="166"/>
        <v>3302707</v>
      </c>
      <c r="S1109" s="230">
        <f t="shared" si="166"/>
        <v>1982586</v>
      </c>
      <c r="T1109" s="230">
        <f t="shared" si="166"/>
        <v>2052582</v>
      </c>
      <c r="U1109" s="212"/>
    </row>
    <row r="1110" spans="1:21" s="92" customFormat="1" ht="24" customHeight="1">
      <c r="F1110" s="424" t="s">
        <v>941</v>
      </c>
      <c r="G1110" s="424"/>
      <c r="H1110" s="424"/>
      <c r="I1110" s="424"/>
      <c r="J1110" s="424"/>
      <c r="K1110" s="424"/>
      <c r="L1110" s="230">
        <f t="shared" ref="L1110:T1110" si="167">L408+L471+L485+L613+L607+L610+L689+L692+L695+L698+L949+L601+L515+L978+L946+L604</f>
        <v>1241428</v>
      </c>
      <c r="M1110" s="230">
        <f t="shared" si="167"/>
        <v>1129679</v>
      </c>
      <c r="N1110" s="314">
        <f t="shared" si="167"/>
        <v>1007454</v>
      </c>
      <c r="O1110" s="314">
        <f t="shared" si="167"/>
        <v>999955</v>
      </c>
      <c r="P1110" s="230">
        <f t="shared" si="167"/>
        <v>852623</v>
      </c>
      <c r="Q1110" s="230">
        <f t="shared" si="167"/>
        <v>702871</v>
      </c>
      <c r="R1110" s="230">
        <f t="shared" si="167"/>
        <v>579720</v>
      </c>
      <c r="S1110" s="230">
        <f t="shared" si="167"/>
        <v>460423</v>
      </c>
      <c r="T1110" s="230">
        <f t="shared" si="167"/>
        <v>383727</v>
      </c>
      <c r="U1110" s="212"/>
    </row>
    <row r="1111" spans="1:21" s="92" customFormat="1" ht="24" customHeight="1">
      <c r="F1111" s="143"/>
      <c r="G1111" s="143"/>
      <c r="H1111" s="143"/>
      <c r="I1111" s="143"/>
      <c r="J1111" s="143"/>
      <c r="K1111" s="143"/>
      <c r="L1111" s="230"/>
      <c r="M1111" s="230"/>
      <c r="N1111" s="314"/>
      <c r="O1111" s="314"/>
      <c r="P1111" s="230"/>
      <c r="Q1111" s="230"/>
      <c r="R1111" s="230"/>
      <c r="S1111" s="230"/>
      <c r="T1111" s="230"/>
      <c r="U1111" s="212"/>
    </row>
    <row r="1112" spans="1:21" s="1" customFormat="1" ht="24" customHeight="1">
      <c r="G1112" s="6" t="s">
        <v>891</v>
      </c>
      <c r="H1112" s="135"/>
      <c r="I1112" s="135"/>
      <c r="J1112" s="135"/>
      <c r="L1112" s="240">
        <f t="shared" ref="L1112:T1112" si="168">L37+L339</f>
        <v>438320</v>
      </c>
      <c r="M1112" s="240">
        <f t="shared" si="168"/>
        <v>477701</v>
      </c>
      <c r="N1112" s="172">
        <f t="shared" si="168"/>
        <v>350000</v>
      </c>
      <c r="O1112" s="172">
        <f t="shared" si="168"/>
        <v>425000</v>
      </c>
      <c r="P1112" s="240">
        <f t="shared" si="168"/>
        <v>400000</v>
      </c>
      <c r="Q1112" s="240">
        <f t="shared" si="168"/>
        <v>350000</v>
      </c>
      <c r="R1112" s="240">
        <f t="shared" si="168"/>
        <v>350000</v>
      </c>
      <c r="S1112" s="240">
        <f t="shared" si="168"/>
        <v>350000</v>
      </c>
      <c r="T1112" s="240">
        <f t="shared" si="168"/>
        <v>350000</v>
      </c>
      <c r="U1112" s="286"/>
    </row>
    <row r="1113" spans="1:21" s="1" customFormat="1" ht="24" customHeight="1">
      <c r="G1113" s="6"/>
      <c r="H1113" s="135"/>
      <c r="I1113" s="135"/>
      <c r="J1113" s="135"/>
      <c r="L1113" s="240"/>
      <c r="M1113" s="240"/>
      <c r="N1113" s="172"/>
      <c r="O1113" s="172"/>
      <c r="P1113" s="240"/>
      <c r="Q1113" s="240"/>
      <c r="R1113" s="240"/>
      <c r="S1113" s="240"/>
      <c r="T1113" s="240"/>
      <c r="U1113" s="286"/>
    </row>
    <row r="1114" spans="1:21" s="123" customFormat="1" ht="24" customHeight="1">
      <c r="A1114" s="420" t="s">
        <v>975</v>
      </c>
      <c r="B1114" s="420"/>
      <c r="C1114" s="420"/>
      <c r="D1114" s="420"/>
      <c r="E1114" s="420"/>
      <c r="F1114" s="420"/>
      <c r="G1114" s="420"/>
      <c r="H1114" s="420"/>
      <c r="I1114" s="420"/>
      <c r="J1114" s="420"/>
      <c r="K1114" s="420"/>
      <c r="L1114" s="296"/>
      <c r="M1114" s="296"/>
      <c r="N1114" s="296"/>
      <c r="O1114" s="296"/>
      <c r="P1114" s="296"/>
      <c r="Q1114" s="203"/>
      <c r="R1114" s="203"/>
      <c r="S1114" s="203"/>
      <c r="T1114" s="203"/>
      <c r="U1114" s="219"/>
    </row>
    <row r="1115" spans="1:21" s="92" customFormat="1" ht="24" customHeight="1">
      <c r="I1115" s="423" t="s">
        <v>611</v>
      </c>
      <c r="J1115" s="423"/>
      <c r="K1115" s="101" t="s">
        <v>633</v>
      </c>
      <c r="L1115" s="234"/>
      <c r="M1115" s="234"/>
      <c r="N1115" s="187"/>
      <c r="O1115" s="187"/>
      <c r="P1115" s="234"/>
      <c r="Q1115" s="234"/>
      <c r="R1115" s="234"/>
      <c r="S1115" s="234"/>
      <c r="T1115" s="234"/>
      <c r="U1115" s="212"/>
    </row>
    <row r="1116" spans="1:21" s="92" customFormat="1" ht="24" customHeight="1">
      <c r="K1116" s="92" t="s">
        <v>737</v>
      </c>
      <c r="L1116" s="234">
        <f t="shared" ref="L1116:T1116" si="169">L65+L91+L112+L113+L114+L115+L154+L181+L544+L641+L775+L803</f>
        <v>5588388</v>
      </c>
      <c r="M1116" s="234">
        <f t="shared" si="169"/>
        <v>5857367</v>
      </c>
      <c r="N1116" s="187">
        <f t="shared" si="169"/>
        <v>6558497</v>
      </c>
      <c r="O1116" s="187">
        <f t="shared" si="169"/>
        <v>6467859</v>
      </c>
      <c r="P1116" s="234">
        <f t="shared" si="169"/>
        <v>6849252</v>
      </c>
      <c r="Q1116" s="234">
        <f t="shared" si="169"/>
        <v>7173989</v>
      </c>
      <c r="R1116" s="234">
        <f t="shared" si="169"/>
        <v>7389209</v>
      </c>
      <c r="S1116" s="234">
        <f t="shared" si="169"/>
        <v>7610886</v>
      </c>
      <c r="T1116" s="234">
        <f t="shared" si="169"/>
        <v>7839212</v>
      </c>
      <c r="U1116" s="212"/>
    </row>
    <row r="1117" spans="1:21" s="92" customFormat="1" ht="24" customHeight="1">
      <c r="K1117" s="92" t="s">
        <v>738</v>
      </c>
      <c r="L1117" s="234">
        <f t="shared" ref="L1117:T1117" si="170">L118+L183+L546+L643+L777+L223</f>
        <v>134470</v>
      </c>
      <c r="M1117" s="234">
        <f t="shared" si="170"/>
        <v>131298</v>
      </c>
      <c r="N1117" s="187">
        <f t="shared" si="170"/>
        <v>149000</v>
      </c>
      <c r="O1117" s="187">
        <f t="shared" si="170"/>
        <v>152603</v>
      </c>
      <c r="P1117" s="234">
        <f t="shared" si="170"/>
        <v>159000</v>
      </c>
      <c r="Q1117" s="234">
        <f t="shared" si="170"/>
        <v>149000</v>
      </c>
      <c r="R1117" s="234">
        <f t="shared" si="170"/>
        <v>149000</v>
      </c>
      <c r="S1117" s="234">
        <f t="shared" si="170"/>
        <v>149000</v>
      </c>
      <c r="T1117" s="234">
        <f t="shared" si="170"/>
        <v>149000</v>
      </c>
      <c r="U1117" s="212"/>
    </row>
    <row r="1118" spans="1:21" s="92" customFormat="1" ht="24" customHeight="1">
      <c r="K1118" s="92" t="s">
        <v>739</v>
      </c>
      <c r="L1118" s="295">
        <f t="shared" ref="L1118:T1118" si="171">L60+L61+L62+L63+L64+L116+L117+L155+L776+L805+L806+L807+L545+L804+L182+L222+L642</f>
        <v>304483</v>
      </c>
      <c r="M1118" s="295">
        <f t="shared" si="171"/>
        <v>295087</v>
      </c>
      <c r="N1118" s="315">
        <f t="shared" si="171"/>
        <v>394000</v>
      </c>
      <c r="O1118" s="315">
        <f t="shared" si="171"/>
        <v>360040</v>
      </c>
      <c r="P1118" s="295">
        <f t="shared" si="171"/>
        <v>386500</v>
      </c>
      <c r="Q1118" s="295">
        <f t="shared" si="171"/>
        <v>388500</v>
      </c>
      <c r="R1118" s="295">
        <f t="shared" si="171"/>
        <v>390500</v>
      </c>
      <c r="S1118" s="295">
        <f t="shared" si="171"/>
        <v>422800</v>
      </c>
      <c r="T1118" s="295">
        <f t="shared" si="171"/>
        <v>424800</v>
      </c>
      <c r="U1118" s="212"/>
    </row>
    <row r="1119" spans="1:21" s="101" customFormat="1" ht="24" customHeight="1">
      <c r="K1119" s="101" t="s">
        <v>715</v>
      </c>
      <c r="L1119" s="235">
        <f t="shared" ref="L1119:T1119" si="172">SUM(L1116:L1118)</f>
        <v>6027341</v>
      </c>
      <c r="M1119" s="235">
        <f t="shared" si="172"/>
        <v>6283752</v>
      </c>
      <c r="N1119" s="170">
        <f t="shared" si="172"/>
        <v>7101497</v>
      </c>
      <c r="O1119" s="170">
        <f t="shared" si="172"/>
        <v>6980502</v>
      </c>
      <c r="P1119" s="235">
        <f t="shared" si="172"/>
        <v>7394752</v>
      </c>
      <c r="Q1119" s="235">
        <f t="shared" si="172"/>
        <v>7711489</v>
      </c>
      <c r="R1119" s="235">
        <f t="shared" si="172"/>
        <v>7928709</v>
      </c>
      <c r="S1119" s="235">
        <f t="shared" si="172"/>
        <v>8182686</v>
      </c>
      <c r="T1119" s="235">
        <f t="shared" si="172"/>
        <v>8413012</v>
      </c>
      <c r="U1119" s="248"/>
    </row>
    <row r="1120" spans="1:21" s="92" customFormat="1" ht="24" customHeight="1">
      <c r="L1120" s="234"/>
      <c r="M1120" s="234"/>
      <c r="N1120" s="187"/>
      <c r="O1120" s="187"/>
      <c r="P1120" s="234"/>
      <c r="Q1120" s="234"/>
      <c r="R1120" s="234"/>
      <c r="S1120" s="234"/>
      <c r="T1120" s="234"/>
      <c r="U1120" s="212"/>
    </row>
    <row r="1121" spans="1:21" s="92" customFormat="1" ht="24" customHeight="1">
      <c r="I1121" s="416" t="s">
        <v>612</v>
      </c>
      <c r="J1121" s="416"/>
      <c r="K1121" s="101" t="s">
        <v>633</v>
      </c>
      <c r="L1121" s="234"/>
      <c r="M1121" s="234"/>
      <c r="N1121" s="187"/>
      <c r="O1121" s="187"/>
      <c r="P1121" s="234"/>
      <c r="Q1121" s="234"/>
      <c r="R1121" s="234"/>
      <c r="S1121" s="234"/>
      <c r="T1121" s="234"/>
      <c r="U1121" s="212"/>
    </row>
    <row r="1122" spans="1:21" s="92" customFormat="1" ht="24" customHeight="1">
      <c r="K1122" s="92" t="s">
        <v>737</v>
      </c>
      <c r="L1122" s="234">
        <f t="shared" ref="L1122:T1122" si="173">L865</f>
        <v>213880</v>
      </c>
      <c r="M1122" s="234">
        <f t="shared" si="173"/>
        <v>261231</v>
      </c>
      <c r="N1122" s="187">
        <f t="shared" si="173"/>
        <v>278394</v>
      </c>
      <c r="O1122" s="187">
        <f t="shared" si="173"/>
        <v>278394</v>
      </c>
      <c r="P1122" s="234">
        <f t="shared" si="173"/>
        <v>289742</v>
      </c>
      <c r="Q1122" s="234">
        <f t="shared" si="173"/>
        <v>298434</v>
      </c>
      <c r="R1122" s="234">
        <f t="shared" si="173"/>
        <v>307387</v>
      </c>
      <c r="S1122" s="234">
        <f t="shared" si="173"/>
        <v>316609</v>
      </c>
      <c r="T1122" s="234">
        <f t="shared" si="173"/>
        <v>326107</v>
      </c>
      <c r="U1122" s="212"/>
    </row>
    <row r="1123" spans="1:21" s="92" customFormat="1" ht="24" customHeight="1">
      <c r="K1123" s="92" t="s">
        <v>739</v>
      </c>
      <c r="L1123" s="295">
        <f t="shared" ref="L1123:T1123" si="174">L866</f>
        <v>189152</v>
      </c>
      <c r="M1123" s="295">
        <f t="shared" si="174"/>
        <v>165624</v>
      </c>
      <c r="N1123" s="316">
        <f t="shared" si="174"/>
        <v>196000</v>
      </c>
      <c r="O1123" s="316">
        <f t="shared" si="174"/>
        <v>167500</v>
      </c>
      <c r="P1123" s="317">
        <f t="shared" si="174"/>
        <v>190000</v>
      </c>
      <c r="Q1123" s="317">
        <f t="shared" si="174"/>
        <v>205729</v>
      </c>
      <c r="R1123" s="317">
        <f t="shared" si="174"/>
        <v>221551</v>
      </c>
      <c r="S1123" s="317">
        <f t="shared" si="174"/>
        <v>237410</v>
      </c>
      <c r="T1123" s="317">
        <f t="shared" si="174"/>
        <v>253305</v>
      </c>
      <c r="U1123" s="212"/>
    </row>
    <row r="1124" spans="1:21" s="101" customFormat="1" ht="24" customHeight="1">
      <c r="K1124" s="101" t="s">
        <v>715</v>
      </c>
      <c r="L1124" s="235">
        <f t="shared" ref="L1124:T1124" si="175">SUM(L1122:L1123)</f>
        <v>403032</v>
      </c>
      <c r="M1124" s="235">
        <f t="shared" si="175"/>
        <v>426855</v>
      </c>
      <c r="N1124" s="170">
        <f t="shared" si="175"/>
        <v>474394</v>
      </c>
      <c r="O1124" s="170">
        <f t="shared" si="175"/>
        <v>445894</v>
      </c>
      <c r="P1124" s="235">
        <f t="shared" si="175"/>
        <v>479742</v>
      </c>
      <c r="Q1124" s="235">
        <f t="shared" si="175"/>
        <v>504163</v>
      </c>
      <c r="R1124" s="235">
        <f t="shared" si="175"/>
        <v>528938</v>
      </c>
      <c r="S1124" s="235">
        <f t="shared" si="175"/>
        <v>554019</v>
      </c>
      <c r="T1124" s="235">
        <f t="shared" si="175"/>
        <v>579412</v>
      </c>
      <c r="U1124" s="248"/>
    </row>
    <row r="1125" spans="1:21" s="92" customFormat="1" ht="24" customHeight="1">
      <c r="L1125" s="234"/>
      <c r="M1125" s="234"/>
      <c r="N1125" s="187"/>
      <c r="O1125" s="187"/>
      <c r="P1125" s="234"/>
      <c r="Q1125" s="234"/>
      <c r="R1125" s="234"/>
      <c r="S1125" s="234"/>
      <c r="T1125" s="234"/>
      <c r="U1125" s="212"/>
    </row>
    <row r="1126" spans="1:21" s="92" customFormat="1" ht="24" customHeight="1">
      <c r="I1126" s="416" t="s">
        <v>715</v>
      </c>
      <c r="J1126" s="416"/>
      <c r="K1126" s="101" t="s">
        <v>633</v>
      </c>
      <c r="L1126" s="234"/>
      <c r="M1126" s="234"/>
      <c r="N1126" s="187"/>
      <c r="O1126" s="187"/>
      <c r="P1126" s="234"/>
      <c r="Q1126" s="234"/>
      <c r="R1126" s="234"/>
      <c r="S1126" s="234"/>
      <c r="T1126" s="234"/>
      <c r="U1126" s="212"/>
    </row>
    <row r="1127" spans="1:21" s="92" customFormat="1" ht="24" customHeight="1">
      <c r="K1127" s="92" t="s">
        <v>737</v>
      </c>
      <c r="L1127" s="234">
        <f t="shared" ref="L1127:T1127" si="176">L1116+L1122</f>
        <v>5802268</v>
      </c>
      <c r="M1127" s="234">
        <f t="shared" si="176"/>
        <v>6118598</v>
      </c>
      <c r="N1127" s="187">
        <f t="shared" si="176"/>
        <v>6836891</v>
      </c>
      <c r="O1127" s="187">
        <f t="shared" si="176"/>
        <v>6746253</v>
      </c>
      <c r="P1127" s="234">
        <f t="shared" si="176"/>
        <v>7138994</v>
      </c>
      <c r="Q1127" s="234">
        <f t="shared" si="176"/>
        <v>7472423</v>
      </c>
      <c r="R1127" s="234">
        <f t="shared" si="176"/>
        <v>7696596</v>
      </c>
      <c r="S1127" s="234">
        <f t="shared" si="176"/>
        <v>7927495</v>
      </c>
      <c r="T1127" s="234">
        <f t="shared" si="176"/>
        <v>8165319</v>
      </c>
      <c r="U1127" s="212"/>
    </row>
    <row r="1128" spans="1:21" s="92" customFormat="1" ht="24" customHeight="1">
      <c r="K1128" s="92" t="s">
        <v>738</v>
      </c>
      <c r="L1128" s="234">
        <f t="shared" ref="L1128:T1128" si="177">L1117</f>
        <v>134470</v>
      </c>
      <c r="M1128" s="234">
        <f t="shared" si="177"/>
        <v>131298</v>
      </c>
      <c r="N1128" s="187">
        <f t="shared" si="177"/>
        <v>149000</v>
      </c>
      <c r="O1128" s="187">
        <f t="shared" si="177"/>
        <v>152603</v>
      </c>
      <c r="P1128" s="234">
        <f t="shared" si="177"/>
        <v>159000</v>
      </c>
      <c r="Q1128" s="234">
        <f t="shared" si="177"/>
        <v>149000</v>
      </c>
      <c r="R1128" s="234">
        <f t="shared" si="177"/>
        <v>149000</v>
      </c>
      <c r="S1128" s="234">
        <f t="shared" si="177"/>
        <v>149000</v>
      </c>
      <c r="T1128" s="234">
        <f t="shared" si="177"/>
        <v>149000</v>
      </c>
      <c r="U1128" s="212"/>
    </row>
    <row r="1129" spans="1:21" s="92" customFormat="1" ht="24" customHeight="1">
      <c r="K1129" s="92" t="s">
        <v>739</v>
      </c>
      <c r="L1129" s="295">
        <f t="shared" ref="L1129:T1129" si="178">L1118+L1123</f>
        <v>493635</v>
      </c>
      <c r="M1129" s="295">
        <f t="shared" si="178"/>
        <v>460711</v>
      </c>
      <c r="N1129" s="315">
        <f t="shared" si="178"/>
        <v>590000</v>
      </c>
      <c r="O1129" s="315">
        <f t="shared" si="178"/>
        <v>527540</v>
      </c>
      <c r="P1129" s="295">
        <f t="shared" si="178"/>
        <v>576500</v>
      </c>
      <c r="Q1129" s="295">
        <f t="shared" si="178"/>
        <v>594229</v>
      </c>
      <c r="R1129" s="295">
        <f t="shared" si="178"/>
        <v>612051</v>
      </c>
      <c r="S1129" s="295">
        <f t="shared" si="178"/>
        <v>660210</v>
      </c>
      <c r="T1129" s="295">
        <f t="shared" si="178"/>
        <v>678105</v>
      </c>
      <c r="U1129" s="212"/>
    </row>
    <row r="1130" spans="1:21" s="101" customFormat="1" ht="24" customHeight="1">
      <c r="K1130" s="101" t="s">
        <v>715</v>
      </c>
      <c r="L1130" s="235">
        <f t="shared" ref="L1130:T1130" si="179">SUM(L1127:L1129)</f>
        <v>6430373</v>
      </c>
      <c r="M1130" s="235">
        <f t="shared" si="179"/>
        <v>6710607</v>
      </c>
      <c r="N1130" s="170">
        <f t="shared" si="179"/>
        <v>7575891</v>
      </c>
      <c r="O1130" s="170">
        <f t="shared" si="179"/>
        <v>7426396</v>
      </c>
      <c r="P1130" s="235">
        <f t="shared" si="179"/>
        <v>7874494</v>
      </c>
      <c r="Q1130" s="235">
        <f t="shared" si="179"/>
        <v>8215652</v>
      </c>
      <c r="R1130" s="235">
        <f t="shared" si="179"/>
        <v>8457647</v>
      </c>
      <c r="S1130" s="235">
        <f t="shared" si="179"/>
        <v>8736705</v>
      </c>
      <c r="T1130" s="235">
        <f t="shared" si="179"/>
        <v>8992424</v>
      </c>
      <c r="U1130" s="248"/>
    </row>
    <row r="1131" spans="1:21" s="126" customFormat="1" ht="24" customHeight="1">
      <c r="L1131" s="318"/>
      <c r="M1131" s="318"/>
      <c r="N1131" s="319"/>
      <c r="O1131" s="319"/>
      <c r="P1131" s="318"/>
      <c r="Q1131" s="318"/>
      <c r="R1131" s="318"/>
      <c r="S1131" s="318"/>
      <c r="T1131" s="318"/>
      <c r="U1131" s="273"/>
    </row>
    <row r="1132" spans="1:21" s="123" customFormat="1" ht="24" customHeight="1">
      <c r="A1132" s="420" t="s">
        <v>1034</v>
      </c>
      <c r="B1132" s="420"/>
      <c r="C1132" s="420"/>
      <c r="D1132" s="420"/>
      <c r="E1132" s="420"/>
      <c r="F1132" s="420"/>
      <c r="G1132" s="420"/>
      <c r="H1132" s="420"/>
      <c r="I1132" s="420"/>
      <c r="J1132" s="420"/>
      <c r="K1132" s="420"/>
      <c r="L1132" s="296"/>
      <c r="M1132" s="296"/>
      <c r="N1132" s="296"/>
      <c r="O1132" s="296"/>
      <c r="P1132" s="296"/>
      <c r="Q1132" s="203"/>
      <c r="R1132" s="203"/>
      <c r="S1132" s="203"/>
      <c r="T1132" s="203"/>
      <c r="U1132" s="219"/>
    </row>
    <row r="1133" spans="1:21" s="126" customFormat="1" ht="24" customHeight="1">
      <c r="I1133" s="423" t="s">
        <v>611</v>
      </c>
      <c r="J1133" s="423"/>
      <c r="K1133" s="101" t="s">
        <v>634</v>
      </c>
      <c r="L1133" s="318"/>
      <c r="M1133" s="318"/>
      <c r="N1133" s="319"/>
      <c r="O1133" s="319"/>
      <c r="P1133" s="318"/>
      <c r="Q1133" s="318"/>
      <c r="R1133" s="318"/>
      <c r="S1133" s="318"/>
      <c r="T1133" s="318"/>
      <c r="U1133" s="273"/>
    </row>
    <row r="1134" spans="1:21" s="126" customFormat="1" ht="24" customHeight="1">
      <c r="I1134" s="92"/>
      <c r="J1134" s="92"/>
      <c r="K1134" s="92" t="s">
        <v>1035</v>
      </c>
      <c r="L1134" s="230">
        <f t="shared" ref="L1134:T1134" si="180">L66+L92+L119+L156+L184+L547+L644+L778+L808</f>
        <v>325586</v>
      </c>
      <c r="M1134" s="230">
        <f t="shared" si="180"/>
        <v>326130</v>
      </c>
      <c r="N1134" s="314">
        <f t="shared" si="180"/>
        <v>339225</v>
      </c>
      <c r="O1134" s="314">
        <f t="shared" si="180"/>
        <v>350514</v>
      </c>
      <c r="P1134" s="230">
        <f t="shared" si="180"/>
        <v>443872</v>
      </c>
      <c r="Q1134" s="230">
        <f t="shared" si="180"/>
        <v>453534</v>
      </c>
      <c r="R1134" s="230">
        <f t="shared" si="180"/>
        <v>478838</v>
      </c>
      <c r="S1134" s="230">
        <f t="shared" si="180"/>
        <v>503991</v>
      </c>
      <c r="T1134" s="230">
        <f t="shared" si="180"/>
        <v>518976</v>
      </c>
      <c r="U1134" s="273"/>
    </row>
    <row r="1135" spans="1:21" s="126" customFormat="1" ht="24" customHeight="1">
      <c r="I1135" s="92"/>
      <c r="J1135" s="92"/>
      <c r="K1135" s="92" t="s">
        <v>890</v>
      </c>
      <c r="L1135" s="230">
        <f t="shared" ref="L1135:T1135" si="181">L120</f>
        <v>966211</v>
      </c>
      <c r="M1135" s="230">
        <f t="shared" si="181"/>
        <v>963361</v>
      </c>
      <c r="N1135" s="314">
        <f t="shared" si="181"/>
        <v>1111484</v>
      </c>
      <c r="O1135" s="314">
        <f t="shared" si="181"/>
        <v>1111484</v>
      </c>
      <c r="P1135" s="230">
        <f t="shared" si="181"/>
        <v>1230604</v>
      </c>
      <c r="Q1135" s="230">
        <f t="shared" si="181"/>
        <v>1268042</v>
      </c>
      <c r="R1135" s="230">
        <f t="shared" si="181"/>
        <v>1300225</v>
      </c>
      <c r="S1135" s="230">
        <f t="shared" si="181"/>
        <v>1332739</v>
      </c>
      <c r="T1135" s="230">
        <f t="shared" si="181"/>
        <v>1365760</v>
      </c>
      <c r="U1135" s="273"/>
    </row>
    <row r="1136" spans="1:21" s="126" customFormat="1" ht="24" customHeight="1">
      <c r="I1136" s="92"/>
      <c r="J1136" s="92"/>
      <c r="K1136" s="92" t="s">
        <v>1036</v>
      </c>
      <c r="L1136" s="237">
        <f t="shared" ref="L1136:T1136" si="182">L67+L93+L121+L157+L185+L548+L645+L779+L809</f>
        <v>442140</v>
      </c>
      <c r="M1136" s="237">
        <f t="shared" si="182"/>
        <v>457541</v>
      </c>
      <c r="N1136" s="320">
        <f t="shared" si="182"/>
        <v>517639</v>
      </c>
      <c r="O1136" s="320">
        <f t="shared" si="182"/>
        <v>518979</v>
      </c>
      <c r="P1136" s="237">
        <f t="shared" si="182"/>
        <v>542671</v>
      </c>
      <c r="Q1136" s="237">
        <f t="shared" si="182"/>
        <v>568074</v>
      </c>
      <c r="R1136" s="237">
        <f t="shared" si="182"/>
        <v>585116</v>
      </c>
      <c r="S1136" s="237">
        <f t="shared" si="182"/>
        <v>602670</v>
      </c>
      <c r="T1136" s="237">
        <f t="shared" si="182"/>
        <v>620752</v>
      </c>
      <c r="U1136" s="273"/>
    </row>
    <row r="1137" spans="1:21" s="126" customFormat="1" ht="24" customHeight="1">
      <c r="I1137" s="101"/>
      <c r="J1137" s="101"/>
      <c r="K1137" s="101" t="s">
        <v>715</v>
      </c>
      <c r="L1137" s="240">
        <f>SUM(L1134:L1136)</f>
        <v>1733937</v>
      </c>
      <c r="M1137" s="240">
        <f t="shared" ref="M1137:T1137" si="183">SUM(M1134:M1136)</f>
        <v>1747032</v>
      </c>
      <c r="N1137" s="172">
        <f t="shared" si="183"/>
        <v>1968348</v>
      </c>
      <c r="O1137" s="172">
        <f t="shared" si="183"/>
        <v>1980977</v>
      </c>
      <c r="P1137" s="240">
        <f t="shared" si="183"/>
        <v>2217147</v>
      </c>
      <c r="Q1137" s="240">
        <f t="shared" si="183"/>
        <v>2289650</v>
      </c>
      <c r="R1137" s="240">
        <f t="shared" si="183"/>
        <v>2364179</v>
      </c>
      <c r="S1137" s="240">
        <f t="shared" si="183"/>
        <v>2439400</v>
      </c>
      <c r="T1137" s="240">
        <f t="shared" si="183"/>
        <v>2505488</v>
      </c>
      <c r="U1137" s="273"/>
    </row>
    <row r="1138" spans="1:21" s="126" customFormat="1" ht="24" customHeight="1">
      <c r="I1138" s="92"/>
      <c r="J1138" s="92"/>
      <c r="K1138" s="92"/>
      <c r="L1138" s="230"/>
      <c r="M1138" s="230"/>
      <c r="N1138" s="314"/>
      <c r="O1138" s="314"/>
      <c r="P1138" s="230"/>
      <c r="Q1138" s="230"/>
      <c r="R1138" s="230"/>
      <c r="S1138" s="230"/>
      <c r="T1138" s="230"/>
      <c r="U1138" s="273"/>
    </row>
    <row r="1139" spans="1:21" s="126" customFormat="1" ht="24" customHeight="1">
      <c r="I1139" s="423" t="s">
        <v>612</v>
      </c>
      <c r="J1139" s="423"/>
      <c r="K1139" s="101" t="s">
        <v>634</v>
      </c>
      <c r="L1139" s="230"/>
      <c r="M1139" s="230"/>
      <c r="N1139" s="314"/>
      <c r="O1139" s="314"/>
      <c r="P1139" s="230"/>
      <c r="Q1139" s="230"/>
      <c r="R1139" s="230"/>
      <c r="S1139" s="230"/>
      <c r="T1139" s="230"/>
      <c r="U1139" s="273"/>
    </row>
    <row r="1140" spans="1:21" s="126" customFormat="1" ht="24" customHeight="1">
      <c r="I1140" s="92"/>
      <c r="J1140" s="92"/>
      <c r="K1140" s="92" t="s">
        <v>1035</v>
      </c>
      <c r="L1140" s="230">
        <f t="shared" ref="L1140:T1140" si="184">L867</f>
        <v>22885</v>
      </c>
      <c r="M1140" s="230">
        <f t="shared" si="184"/>
        <v>26614</v>
      </c>
      <c r="N1140" s="314">
        <f t="shared" si="184"/>
        <v>25541</v>
      </c>
      <c r="O1140" s="314">
        <f t="shared" si="184"/>
        <v>29000</v>
      </c>
      <c r="P1140" s="230">
        <f t="shared" si="184"/>
        <v>32779</v>
      </c>
      <c r="Q1140" s="230">
        <f t="shared" si="184"/>
        <v>34171</v>
      </c>
      <c r="R1140" s="230">
        <f t="shared" si="184"/>
        <v>36087</v>
      </c>
      <c r="S1140" s="230">
        <f t="shared" si="184"/>
        <v>37993</v>
      </c>
      <c r="T1140" s="230">
        <f t="shared" si="184"/>
        <v>39133</v>
      </c>
      <c r="U1140" s="273"/>
    </row>
    <row r="1141" spans="1:21" s="126" customFormat="1" ht="24" customHeight="1">
      <c r="I1141" s="92"/>
      <c r="J1141" s="92"/>
      <c r="K1141" s="92" t="s">
        <v>1036</v>
      </c>
      <c r="L1141" s="237">
        <f t="shared" ref="L1141:T1141" si="185">L868</f>
        <v>30169</v>
      </c>
      <c r="M1141" s="237">
        <f t="shared" si="185"/>
        <v>31983</v>
      </c>
      <c r="N1141" s="320">
        <f t="shared" si="185"/>
        <v>35544</v>
      </c>
      <c r="O1141" s="320">
        <f t="shared" si="185"/>
        <v>33500</v>
      </c>
      <c r="P1141" s="237">
        <f t="shared" si="185"/>
        <v>35952</v>
      </c>
      <c r="Q1141" s="237">
        <f t="shared" si="185"/>
        <v>38568</v>
      </c>
      <c r="R1141" s="237">
        <f t="shared" si="185"/>
        <v>40464</v>
      </c>
      <c r="S1141" s="237">
        <f t="shared" si="185"/>
        <v>42382</v>
      </c>
      <c r="T1141" s="237">
        <f t="shared" si="185"/>
        <v>44325</v>
      </c>
      <c r="U1141" s="273"/>
    </row>
    <row r="1142" spans="1:21" s="126" customFormat="1" ht="24" customHeight="1">
      <c r="I1142" s="101"/>
      <c r="J1142" s="101"/>
      <c r="K1142" s="101" t="s">
        <v>715</v>
      </c>
      <c r="L1142" s="240">
        <f>SUM(L1140:L1141)</f>
        <v>53054</v>
      </c>
      <c r="M1142" s="240">
        <f t="shared" ref="M1142:T1142" si="186">SUM(M1140:M1141)</f>
        <v>58597</v>
      </c>
      <c r="N1142" s="172">
        <f t="shared" si="186"/>
        <v>61085</v>
      </c>
      <c r="O1142" s="172">
        <f t="shared" si="186"/>
        <v>62500</v>
      </c>
      <c r="P1142" s="240">
        <f t="shared" si="186"/>
        <v>68731</v>
      </c>
      <c r="Q1142" s="240">
        <f t="shared" si="186"/>
        <v>72739</v>
      </c>
      <c r="R1142" s="240">
        <f t="shared" si="186"/>
        <v>76551</v>
      </c>
      <c r="S1142" s="240">
        <f t="shared" si="186"/>
        <v>80375</v>
      </c>
      <c r="T1142" s="240">
        <f t="shared" si="186"/>
        <v>83458</v>
      </c>
      <c r="U1142" s="273"/>
    </row>
    <row r="1143" spans="1:21" s="126" customFormat="1" ht="24" customHeight="1">
      <c r="I1143" s="92"/>
      <c r="J1143" s="92"/>
      <c r="K1143" s="92"/>
      <c r="L1143" s="230"/>
      <c r="M1143" s="230"/>
      <c r="N1143" s="314"/>
      <c r="O1143" s="314"/>
      <c r="P1143" s="230"/>
      <c r="Q1143" s="230"/>
      <c r="R1143" s="230"/>
      <c r="S1143" s="230"/>
      <c r="T1143" s="230"/>
      <c r="U1143" s="273"/>
    </row>
    <row r="1144" spans="1:21" s="126" customFormat="1" ht="24" customHeight="1">
      <c r="I1144" s="423" t="s">
        <v>715</v>
      </c>
      <c r="J1144" s="423"/>
      <c r="K1144" s="101" t="s">
        <v>634</v>
      </c>
      <c r="L1144" s="230"/>
      <c r="M1144" s="230"/>
      <c r="N1144" s="314"/>
      <c r="O1144" s="314"/>
      <c r="P1144" s="230"/>
      <c r="Q1144" s="230"/>
      <c r="R1144" s="230"/>
      <c r="S1144" s="230"/>
      <c r="T1144" s="230"/>
      <c r="U1144" s="273"/>
    </row>
    <row r="1145" spans="1:21" s="126" customFormat="1" ht="24" customHeight="1">
      <c r="I1145" s="92"/>
      <c r="J1145" s="92"/>
      <c r="K1145" s="92" t="s">
        <v>1035</v>
      </c>
      <c r="L1145" s="230">
        <f t="shared" ref="L1145:T1145" si="187">L1134+L1140</f>
        <v>348471</v>
      </c>
      <c r="M1145" s="230">
        <f t="shared" si="187"/>
        <v>352744</v>
      </c>
      <c r="N1145" s="314">
        <f t="shared" si="187"/>
        <v>364766</v>
      </c>
      <c r="O1145" s="314">
        <f t="shared" si="187"/>
        <v>379514</v>
      </c>
      <c r="P1145" s="230">
        <f t="shared" si="187"/>
        <v>476651</v>
      </c>
      <c r="Q1145" s="230">
        <f t="shared" si="187"/>
        <v>487705</v>
      </c>
      <c r="R1145" s="230">
        <f t="shared" si="187"/>
        <v>514925</v>
      </c>
      <c r="S1145" s="230">
        <f t="shared" si="187"/>
        <v>541984</v>
      </c>
      <c r="T1145" s="230">
        <f t="shared" si="187"/>
        <v>558109</v>
      </c>
      <c r="U1145" s="273"/>
    </row>
    <row r="1146" spans="1:21" s="126" customFormat="1" ht="24" customHeight="1">
      <c r="I1146" s="92"/>
      <c r="J1146" s="92"/>
      <c r="K1146" s="92" t="s">
        <v>890</v>
      </c>
      <c r="L1146" s="230">
        <f t="shared" ref="L1146:T1146" si="188">L1135</f>
        <v>966211</v>
      </c>
      <c r="M1146" s="230">
        <f t="shared" si="188"/>
        <v>963361</v>
      </c>
      <c r="N1146" s="314">
        <f t="shared" si="188"/>
        <v>1111484</v>
      </c>
      <c r="O1146" s="314">
        <f t="shared" si="188"/>
        <v>1111484</v>
      </c>
      <c r="P1146" s="230">
        <f t="shared" si="188"/>
        <v>1230604</v>
      </c>
      <c r="Q1146" s="230">
        <f t="shared" si="188"/>
        <v>1268042</v>
      </c>
      <c r="R1146" s="230">
        <f t="shared" si="188"/>
        <v>1300225</v>
      </c>
      <c r="S1146" s="230">
        <f t="shared" si="188"/>
        <v>1332739</v>
      </c>
      <c r="T1146" s="230">
        <f t="shared" si="188"/>
        <v>1365760</v>
      </c>
      <c r="U1146" s="273"/>
    </row>
    <row r="1147" spans="1:21" s="126" customFormat="1" ht="24" customHeight="1">
      <c r="I1147" s="92"/>
      <c r="J1147" s="92"/>
      <c r="K1147" s="92" t="s">
        <v>1036</v>
      </c>
      <c r="L1147" s="237">
        <f t="shared" ref="L1147:T1147" si="189">L1136+L1141</f>
        <v>472309</v>
      </c>
      <c r="M1147" s="237">
        <f t="shared" si="189"/>
        <v>489524</v>
      </c>
      <c r="N1147" s="320">
        <f t="shared" si="189"/>
        <v>553183</v>
      </c>
      <c r="O1147" s="320">
        <f t="shared" si="189"/>
        <v>552479</v>
      </c>
      <c r="P1147" s="237">
        <f t="shared" si="189"/>
        <v>578623</v>
      </c>
      <c r="Q1147" s="237">
        <f t="shared" si="189"/>
        <v>606642</v>
      </c>
      <c r="R1147" s="237">
        <f t="shared" si="189"/>
        <v>625580</v>
      </c>
      <c r="S1147" s="237">
        <f t="shared" si="189"/>
        <v>645052</v>
      </c>
      <c r="T1147" s="237">
        <f t="shared" si="189"/>
        <v>665077</v>
      </c>
      <c r="U1147" s="273"/>
    </row>
    <row r="1148" spans="1:21" s="126" customFormat="1" ht="24" customHeight="1">
      <c r="I1148" s="101"/>
      <c r="J1148" s="101"/>
      <c r="K1148" s="101" t="s">
        <v>715</v>
      </c>
      <c r="L1148" s="240">
        <f>SUM(L1145:L1147)</f>
        <v>1786991</v>
      </c>
      <c r="M1148" s="240">
        <f t="shared" ref="M1148:T1148" si="190">SUM(M1145:M1147)</f>
        <v>1805629</v>
      </c>
      <c r="N1148" s="172">
        <f t="shared" si="190"/>
        <v>2029433</v>
      </c>
      <c r="O1148" s="172">
        <f t="shared" si="190"/>
        <v>2043477</v>
      </c>
      <c r="P1148" s="240">
        <f t="shared" si="190"/>
        <v>2285878</v>
      </c>
      <c r="Q1148" s="240">
        <f t="shared" si="190"/>
        <v>2362389</v>
      </c>
      <c r="R1148" s="240">
        <f t="shared" si="190"/>
        <v>2440730</v>
      </c>
      <c r="S1148" s="240">
        <f t="shared" si="190"/>
        <v>2519775</v>
      </c>
      <c r="T1148" s="240">
        <f t="shared" si="190"/>
        <v>2588946</v>
      </c>
      <c r="U1148" s="273"/>
    </row>
    <row r="1149" spans="1:21" s="92" customFormat="1" ht="24" customHeight="1">
      <c r="L1149" s="234"/>
      <c r="M1149" s="234"/>
      <c r="N1149" s="187"/>
      <c r="O1149" s="187"/>
      <c r="P1149" s="234"/>
      <c r="Q1149" s="234"/>
      <c r="R1149" s="234"/>
      <c r="S1149" s="234"/>
      <c r="T1149" s="234"/>
      <c r="U1149" s="212"/>
    </row>
    <row r="1150" spans="1:21" s="123" customFormat="1" ht="24" customHeight="1">
      <c r="A1150" s="420" t="s">
        <v>1048</v>
      </c>
      <c r="B1150" s="420"/>
      <c r="C1150" s="420"/>
      <c r="D1150" s="420"/>
      <c r="E1150" s="420"/>
      <c r="F1150" s="420"/>
      <c r="G1150" s="420"/>
      <c r="H1150" s="420"/>
      <c r="I1150" s="420"/>
      <c r="J1150" s="420"/>
      <c r="K1150" s="420"/>
      <c r="L1150" s="203"/>
      <c r="M1150" s="203"/>
      <c r="N1150" s="203"/>
      <c r="O1150" s="203"/>
      <c r="P1150" s="203"/>
      <c r="Q1150" s="203"/>
      <c r="R1150" s="203"/>
      <c r="S1150" s="203"/>
      <c r="T1150" s="203"/>
      <c r="U1150" s="219"/>
    </row>
    <row r="1151" spans="1:21" s="101" customFormat="1" ht="24" customHeight="1">
      <c r="G1151" s="422" t="s">
        <v>756</v>
      </c>
      <c r="H1151" s="422"/>
      <c r="I1151" s="422"/>
      <c r="J1151" s="422"/>
      <c r="K1151" s="422"/>
      <c r="L1151" s="321">
        <f t="shared" ref="L1151:T1151" si="191">SUM(L1152:L1155)</f>
        <v>337766</v>
      </c>
      <c r="M1151" s="321">
        <f t="shared" si="191"/>
        <v>164848</v>
      </c>
      <c r="N1151" s="322">
        <f t="shared" si="191"/>
        <v>149136</v>
      </c>
      <c r="O1151" s="322">
        <f t="shared" si="191"/>
        <v>149136</v>
      </c>
      <c r="P1151" s="321">
        <f t="shared" si="191"/>
        <v>149136</v>
      </c>
      <c r="Q1151" s="321">
        <f t="shared" si="191"/>
        <v>149136</v>
      </c>
      <c r="R1151" s="321">
        <f t="shared" si="191"/>
        <v>68440</v>
      </c>
      <c r="S1151" s="321">
        <f t="shared" si="191"/>
        <v>0</v>
      </c>
      <c r="T1151" s="321">
        <f t="shared" si="191"/>
        <v>0</v>
      </c>
      <c r="U1151" s="248"/>
    </row>
    <row r="1152" spans="1:21" s="92" customFormat="1" ht="24" customHeight="1">
      <c r="K1152" s="92" t="s">
        <v>772</v>
      </c>
      <c r="L1152" s="245">
        <f t="shared" ref="L1152:T1152" si="192">L324</f>
        <v>73787</v>
      </c>
      <c r="M1152" s="245">
        <f t="shared" si="192"/>
        <v>73787</v>
      </c>
      <c r="N1152" s="193">
        <f t="shared" si="192"/>
        <v>73788</v>
      </c>
      <c r="O1152" s="193">
        <f t="shared" si="192"/>
        <v>73788</v>
      </c>
      <c r="P1152" s="245">
        <f t="shared" si="192"/>
        <v>73788</v>
      </c>
      <c r="Q1152" s="245">
        <f t="shared" si="192"/>
        <v>73788</v>
      </c>
      <c r="R1152" s="245">
        <f t="shared" si="192"/>
        <v>37045</v>
      </c>
      <c r="S1152" s="245">
        <f t="shared" si="192"/>
        <v>0</v>
      </c>
      <c r="T1152" s="245">
        <f t="shared" si="192"/>
        <v>0</v>
      </c>
      <c r="U1152" s="212"/>
    </row>
    <row r="1153" spans="1:21" s="92" customFormat="1" ht="24" customHeight="1">
      <c r="K1153" s="92" t="s">
        <v>511</v>
      </c>
      <c r="L1153" s="245">
        <f t="shared" ref="L1153:T1153" si="193">L596</f>
        <v>197544</v>
      </c>
      <c r="M1153" s="245">
        <f t="shared" si="193"/>
        <v>58053</v>
      </c>
      <c r="N1153" s="193">
        <f t="shared" si="193"/>
        <v>45372</v>
      </c>
      <c r="O1153" s="193">
        <f t="shared" si="193"/>
        <v>45372</v>
      </c>
      <c r="P1153" s="245">
        <f t="shared" si="193"/>
        <v>45372</v>
      </c>
      <c r="Q1153" s="245">
        <f t="shared" si="193"/>
        <v>45372</v>
      </c>
      <c r="R1153" s="245">
        <f t="shared" si="193"/>
        <v>18905</v>
      </c>
      <c r="S1153" s="245">
        <f t="shared" si="193"/>
        <v>0</v>
      </c>
      <c r="T1153" s="245">
        <f t="shared" si="193"/>
        <v>0</v>
      </c>
      <c r="U1153" s="212"/>
    </row>
    <row r="1154" spans="1:21" s="92" customFormat="1" ht="24" customHeight="1">
      <c r="K1154" s="92" t="s">
        <v>512</v>
      </c>
      <c r="L1154" s="245">
        <f t="shared" ref="L1154:T1154" si="194">L685</f>
        <v>59015</v>
      </c>
      <c r="M1154" s="245">
        <f t="shared" si="194"/>
        <v>25526</v>
      </c>
      <c r="N1154" s="193">
        <f t="shared" si="194"/>
        <v>22488</v>
      </c>
      <c r="O1154" s="193">
        <f t="shared" si="194"/>
        <v>22488</v>
      </c>
      <c r="P1154" s="245">
        <f t="shared" si="194"/>
        <v>22488</v>
      </c>
      <c r="Q1154" s="245">
        <f t="shared" si="194"/>
        <v>22488</v>
      </c>
      <c r="R1154" s="245">
        <f t="shared" si="194"/>
        <v>9370</v>
      </c>
      <c r="S1154" s="245">
        <f t="shared" si="194"/>
        <v>0</v>
      </c>
      <c r="T1154" s="245">
        <f t="shared" si="194"/>
        <v>0</v>
      </c>
      <c r="U1154" s="212"/>
    </row>
    <row r="1155" spans="1:21" s="92" customFormat="1" ht="24" customHeight="1">
      <c r="K1155" s="92" t="s">
        <v>440</v>
      </c>
      <c r="L1155" s="245">
        <f t="shared" ref="L1155:T1155" si="195">L975</f>
        <v>7420</v>
      </c>
      <c r="M1155" s="245">
        <f t="shared" si="195"/>
        <v>7482</v>
      </c>
      <c r="N1155" s="193">
        <f t="shared" si="195"/>
        <v>7488</v>
      </c>
      <c r="O1155" s="193">
        <f t="shared" si="195"/>
        <v>7488</v>
      </c>
      <c r="P1155" s="245">
        <f t="shared" si="195"/>
        <v>7488</v>
      </c>
      <c r="Q1155" s="245">
        <f t="shared" si="195"/>
        <v>7488</v>
      </c>
      <c r="R1155" s="245">
        <f t="shared" si="195"/>
        <v>3120</v>
      </c>
      <c r="S1155" s="245">
        <f t="shared" si="195"/>
        <v>0</v>
      </c>
      <c r="T1155" s="245">
        <f t="shared" si="195"/>
        <v>0</v>
      </c>
      <c r="U1155" s="212"/>
    </row>
    <row r="1156" spans="1:21" s="92" customFormat="1" ht="24" customHeight="1">
      <c r="L1156" s="245"/>
      <c r="M1156" s="245"/>
      <c r="N1156" s="193"/>
      <c r="O1156" s="193"/>
      <c r="P1156" s="245"/>
      <c r="Q1156" s="245"/>
      <c r="R1156" s="245"/>
      <c r="S1156" s="245"/>
      <c r="T1156" s="245"/>
      <c r="U1156" s="212"/>
    </row>
    <row r="1157" spans="1:21" s="92" customFormat="1" ht="24" customHeight="1">
      <c r="G1157" s="421" t="s">
        <v>962</v>
      </c>
      <c r="H1157" s="421"/>
      <c r="I1157" s="421"/>
      <c r="J1157" s="421"/>
      <c r="K1157" s="421"/>
      <c r="L1157" s="321">
        <f t="shared" ref="L1157:T1157" si="196">SUM(L1158:L1161)</f>
        <v>1494401</v>
      </c>
      <c r="M1157" s="321">
        <f t="shared" si="196"/>
        <v>574997</v>
      </c>
      <c r="N1157" s="322">
        <f t="shared" si="196"/>
        <v>1406000</v>
      </c>
      <c r="O1157" s="322">
        <f t="shared" si="196"/>
        <v>1338569.3</v>
      </c>
      <c r="P1157" s="321">
        <f t="shared" si="196"/>
        <v>1728174</v>
      </c>
      <c r="Q1157" s="321">
        <f t="shared" si="196"/>
        <v>1333000</v>
      </c>
      <c r="R1157" s="321">
        <f t="shared" si="196"/>
        <v>1838000</v>
      </c>
      <c r="S1157" s="321">
        <f t="shared" si="196"/>
        <v>2173000</v>
      </c>
      <c r="T1157" s="321">
        <f t="shared" si="196"/>
        <v>2351000</v>
      </c>
      <c r="U1157" s="212"/>
    </row>
    <row r="1158" spans="1:21" s="92" customFormat="1" ht="24" customHeight="1">
      <c r="K1158" s="92" t="s">
        <v>772</v>
      </c>
      <c r="L1158" s="245">
        <f t="shared" ref="L1158:T1158" si="197">L322</f>
        <v>300000</v>
      </c>
      <c r="M1158" s="245">
        <f t="shared" si="197"/>
        <v>355271</v>
      </c>
      <c r="N1158" s="193">
        <f t="shared" si="197"/>
        <v>620000</v>
      </c>
      <c r="O1158" s="193">
        <f t="shared" si="197"/>
        <v>543569.30000000005</v>
      </c>
      <c r="P1158" s="245">
        <f t="shared" si="197"/>
        <v>781674</v>
      </c>
      <c r="Q1158" s="245">
        <f t="shared" si="197"/>
        <v>754000</v>
      </c>
      <c r="R1158" s="245">
        <f t="shared" si="197"/>
        <v>754000</v>
      </c>
      <c r="S1158" s="245">
        <f t="shared" si="197"/>
        <v>754000</v>
      </c>
      <c r="T1158" s="245">
        <f t="shared" si="197"/>
        <v>754000</v>
      </c>
      <c r="U1158" s="212"/>
    </row>
    <row r="1159" spans="1:21" s="92" customFormat="1" ht="24" customHeight="1">
      <c r="K1159" s="92" t="s">
        <v>688</v>
      </c>
      <c r="L1159" s="245">
        <f t="shared" ref="L1159:T1159" si="198">L392</f>
        <v>761759</v>
      </c>
      <c r="M1159" s="245">
        <f t="shared" si="198"/>
        <v>69633</v>
      </c>
      <c r="N1159" s="193">
        <f t="shared" si="198"/>
        <v>80000</v>
      </c>
      <c r="O1159" s="193">
        <f t="shared" si="198"/>
        <v>98000</v>
      </c>
      <c r="P1159" s="245">
        <f t="shared" si="198"/>
        <v>312500</v>
      </c>
      <c r="Q1159" s="245">
        <f t="shared" si="198"/>
        <v>96000</v>
      </c>
      <c r="R1159" s="245">
        <f t="shared" si="198"/>
        <v>96000</v>
      </c>
      <c r="S1159" s="245">
        <f t="shared" si="198"/>
        <v>96000</v>
      </c>
      <c r="T1159" s="245">
        <f t="shared" si="198"/>
        <v>96000</v>
      </c>
      <c r="U1159" s="212"/>
    </row>
    <row r="1160" spans="1:21" s="92" customFormat="1" ht="24" customHeight="1">
      <c r="K1160" s="92" t="s">
        <v>511</v>
      </c>
      <c r="L1160" s="245">
        <f t="shared" ref="L1160:T1160" si="199">L590</f>
        <v>272423</v>
      </c>
      <c r="M1160" s="245">
        <f t="shared" si="199"/>
        <v>15564</v>
      </c>
      <c r="N1160" s="193">
        <f t="shared" si="199"/>
        <v>569000</v>
      </c>
      <c r="O1160" s="193">
        <f t="shared" si="199"/>
        <v>635000</v>
      </c>
      <c r="P1160" s="245">
        <f t="shared" si="199"/>
        <v>634000</v>
      </c>
      <c r="Q1160" s="245">
        <f t="shared" si="199"/>
        <v>483000</v>
      </c>
      <c r="R1160" s="245">
        <f t="shared" si="199"/>
        <v>548000</v>
      </c>
      <c r="S1160" s="245">
        <f t="shared" si="199"/>
        <v>863000</v>
      </c>
      <c r="T1160" s="245">
        <f t="shared" si="199"/>
        <v>841000</v>
      </c>
      <c r="U1160" s="212"/>
    </row>
    <row r="1161" spans="1:21" s="92" customFormat="1" ht="24" customHeight="1">
      <c r="K1161" s="92" t="s">
        <v>512</v>
      </c>
      <c r="L1161" s="245">
        <f t="shared" ref="L1161:T1161" si="200">L679</f>
        <v>160219</v>
      </c>
      <c r="M1161" s="245">
        <f t="shared" si="200"/>
        <v>134529</v>
      </c>
      <c r="N1161" s="193">
        <f t="shared" si="200"/>
        <v>137000</v>
      </c>
      <c r="O1161" s="193">
        <f t="shared" si="200"/>
        <v>62000</v>
      </c>
      <c r="P1161" s="245">
        <f t="shared" si="200"/>
        <v>0</v>
      </c>
      <c r="Q1161" s="245">
        <f t="shared" si="200"/>
        <v>0</v>
      </c>
      <c r="R1161" s="245">
        <f t="shared" si="200"/>
        <v>440000</v>
      </c>
      <c r="S1161" s="245">
        <f t="shared" si="200"/>
        <v>460000</v>
      </c>
      <c r="T1161" s="245">
        <f t="shared" si="200"/>
        <v>660000</v>
      </c>
      <c r="U1161" s="212"/>
    </row>
    <row r="1162" spans="1:21" s="125" customFormat="1" ht="15" customHeight="1">
      <c r="K1162" s="125" t="s">
        <v>1210</v>
      </c>
      <c r="L1162" s="179">
        <f>L1158+L1159</f>
        <v>1061759</v>
      </c>
      <c r="M1162" s="179">
        <f t="shared" ref="M1162:T1162" si="201">M1158+M1159</f>
        <v>424904</v>
      </c>
      <c r="N1162" s="179">
        <f t="shared" si="201"/>
        <v>700000</v>
      </c>
      <c r="O1162" s="179">
        <f t="shared" si="201"/>
        <v>641569.30000000005</v>
      </c>
      <c r="P1162" s="179">
        <f>P1158+P1159</f>
        <v>1094174</v>
      </c>
      <c r="Q1162" s="179">
        <f t="shared" si="201"/>
        <v>850000</v>
      </c>
      <c r="R1162" s="179">
        <f t="shared" si="201"/>
        <v>850000</v>
      </c>
      <c r="S1162" s="179">
        <f t="shared" si="201"/>
        <v>850000</v>
      </c>
      <c r="T1162" s="179">
        <f t="shared" si="201"/>
        <v>850000</v>
      </c>
      <c r="U1162" s="252"/>
    </row>
    <row r="1163" spans="1:21" s="92" customFormat="1" ht="24" customHeight="1">
      <c r="L1163" s="245"/>
      <c r="M1163" s="245"/>
      <c r="N1163" s="193"/>
      <c r="O1163" s="193"/>
      <c r="P1163" s="245"/>
      <c r="Q1163" s="245"/>
      <c r="R1163" s="245"/>
      <c r="S1163" s="245"/>
      <c r="T1163" s="245"/>
      <c r="U1163" s="212"/>
    </row>
    <row r="1164" spans="1:21" s="92" customFormat="1" ht="24" customHeight="1">
      <c r="G1164" s="421" t="s">
        <v>1304</v>
      </c>
      <c r="H1164" s="421"/>
      <c r="I1164" s="421"/>
      <c r="J1164" s="421"/>
      <c r="K1164" s="421"/>
      <c r="L1164" s="321">
        <f t="shared" ref="L1164:T1164" si="202">SUM(L1165:L1165)</f>
        <v>0</v>
      </c>
      <c r="M1164" s="321">
        <f t="shared" si="202"/>
        <v>195781</v>
      </c>
      <c r="N1164" s="322">
        <f t="shared" si="202"/>
        <v>3105000</v>
      </c>
      <c r="O1164" s="322">
        <f t="shared" si="202"/>
        <v>200000</v>
      </c>
      <c r="P1164" s="321">
        <f t="shared" si="202"/>
        <v>0</v>
      </c>
      <c r="Q1164" s="321">
        <f t="shared" si="202"/>
        <v>3175000</v>
      </c>
      <c r="R1164" s="321">
        <f t="shared" si="202"/>
        <v>0</v>
      </c>
      <c r="S1164" s="321">
        <f t="shared" si="202"/>
        <v>0</v>
      </c>
      <c r="T1164" s="321">
        <f t="shared" si="202"/>
        <v>0</v>
      </c>
      <c r="U1164" s="212"/>
    </row>
    <row r="1165" spans="1:21" s="92" customFormat="1" ht="24" customHeight="1">
      <c r="K1165" s="92" t="s">
        <v>961</v>
      </c>
      <c r="L1165" s="245">
        <f t="shared" ref="L1165:T1165" si="203">L386</f>
        <v>0</v>
      </c>
      <c r="M1165" s="245">
        <f t="shared" si="203"/>
        <v>195781</v>
      </c>
      <c r="N1165" s="193">
        <f t="shared" si="203"/>
        <v>3105000</v>
      </c>
      <c r="O1165" s="193">
        <f t="shared" si="203"/>
        <v>200000</v>
      </c>
      <c r="P1165" s="245">
        <f t="shared" si="203"/>
        <v>0</v>
      </c>
      <c r="Q1165" s="245">
        <f t="shared" si="203"/>
        <v>3175000</v>
      </c>
      <c r="R1165" s="245">
        <f t="shared" si="203"/>
        <v>0</v>
      </c>
      <c r="S1165" s="245">
        <f t="shared" si="203"/>
        <v>0</v>
      </c>
      <c r="T1165" s="245">
        <f t="shared" si="203"/>
        <v>0</v>
      </c>
      <c r="U1165" s="212"/>
    </row>
    <row r="1166" spans="1:21" s="92" customFormat="1" ht="24" customHeight="1">
      <c r="K1166" s="134"/>
      <c r="L1166" s="323"/>
      <c r="M1166" s="323"/>
      <c r="N1166" s="324"/>
      <c r="O1166" s="324"/>
      <c r="P1166" s="323"/>
      <c r="Q1166" s="323"/>
      <c r="R1166" s="323"/>
      <c r="S1166" s="323"/>
      <c r="T1166" s="323"/>
      <c r="U1166" s="212"/>
    </row>
    <row r="1167" spans="1:21" s="117" customFormat="1" ht="24" customHeight="1">
      <c r="A1167" s="122" t="s">
        <v>1058</v>
      </c>
      <c r="B1167" s="122"/>
      <c r="C1167" s="122"/>
      <c r="D1167" s="122"/>
      <c r="E1167" s="122"/>
      <c r="F1167" s="122"/>
      <c r="G1167" s="122"/>
      <c r="H1167" s="122"/>
      <c r="I1167" s="122"/>
      <c r="J1167" s="122"/>
      <c r="K1167" s="122"/>
      <c r="L1167" s="203"/>
      <c r="M1167" s="203"/>
      <c r="N1167" s="203"/>
      <c r="O1167" s="203"/>
      <c r="P1167" s="203"/>
      <c r="Q1167" s="203"/>
      <c r="R1167" s="203"/>
      <c r="S1167" s="203"/>
      <c r="T1167" s="203"/>
      <c r="U1167" s="253"/>
    </row>
    <row r="1168" spans="1:21" s="92" customFormat="1" ht="24" customHeight="1">
      <c r="G1168" s="421" t="s">
        <v>1044</v>
      </c>
      <c r="H1168" s="421"/>
      <c r="I1168" s="421"/>
      <c r="J1168" s="421"/>
      <c r="K1168" s="421"/>
      <c r="L1168" s="321">
        <f>SUM(L1169:L1170)</f>
        <v>635762</v>
      </c>
      <c r="M1168" s="321">
        <f t="shared" ref="M1168:T1168" si="204">SUM(M1169:M1170)</f>
        <v>0</v>
      </c>
      <c r="N1168" s="322">
        <f t="shared" si="204"/>
        <v>0</v>
      </c>
      <c r="O1168" s="322">
        <f t="shared" si="204"/>
        <v>0</v>
      </c>
      <c r="P1168" s="321">
        <f t="shared" si="204"/>
        <v>0</v>
      </c>
      <c r="Q1168" s="321">
        <f t="shared" si="204"/>
        <v>0</v>
      </c>
      <c r="R1168" s="321">
        <f t="shared" si="204"/>
        <v>0</v>
      </c>
      <c r="S1168" s="321">
        <f t="shared" si="204"/>
        <v>0</v>
      </c>
      <c r="T1168" s="321">
        <f t="shared" si="204"/>
        <v>0</v>
      </c>
      <c r="U1168" s="212"/>
    </row>
    <row r="1169" spans="5:21" s="92" customFormat="1" ht="24" customHeight="1">
      <c r="G1169" s="144"/>
      <c r="H1169" s="144"/>
      <c r="I1169" s="144"/>
      <c r="J1169" s="144"/>
      <c r="K1169" s="92" t="s">
        <v>961</v>
      </c>
      <c r="L1169" s="245">
        <f t="shared" ref="L1169:T1169" si="205">L401</f>
        <v>561550</v>
      </c>
      <c r="M1169" s="245">
        <f t="shared" si="205"/>
        <v>0</v>
      </c>
      <c r="N1169" s="193">
        <f t="shared" si="205"/>
        <v>0</v>
      </c>
      <c r="O1169" s="193">
        <f t="shared" si="205"/>
        <v>0</v>
      </c>
      <c r="P1169" s="245">
        <f t="shared" si="205"/>
        <v>0</v>
      </c>
      <c r="Q1169" s="245">
        <f t="shared" si="205"/>
        <v>0</v>
      </c>
      <c r="R1169" s="245">
        <f t="shared" si="205"/>
        <v>0</v>
      </c>
      <c r="S1169" s="245">
        <f t="shared" si="205"/>
        <v>0</v>
      </c>
      <c r="T1169" s="245">
        <f t="shared" si="205"/>
        <v>0</v>
      </c>
      <c r="U1169" s="212"/>
    </row>
    <row r="1170" spans="5:21" s="92" customFormat="1" ht="24" customHeight="1">
      <c r="G1170" s="144"/>
      <c r="H1170" s="144"/>
      <c r="I1170" s="144"/>
      <c r="J1170" s="144"/>
      <c r="K1170" s="92" t="s">
        <v>511</v>
      </c>
      <c r="L1170" s="245">
        <f t="shared" ref="L1170:T1170" si="206">L598</f>
        <v>74212</v>
      </c>
      <c r="M1170" s="245">
        <f t="shared" si="206"/>
        <v>0</v>
      </c>
      <c r="N1170" s="193">
        <f t="shared" si="206"/>
        <v>0</v>
      </c>
      <c r="O1170" s="193">
        <f t="shared" si="206"/>
        <v>0</v>
      </c>
      <c r="P1170" s="245">
        <f t="shared" si="206"/>
        <v>0</v>
      </c>
      <c r="Q1170" s="245">
        <f t="shared" si="206"/>
        <v>0</v>
      </c>
      <c r="R1170" s="245">
        <f t="shared" si="206"/>
        <v>0</v>
      </c>
      <c r="S1170" s="245">
        <f t="shared" si="206"/>
        <v>0</v>
      </c>
      <c r="T1170" s="245">
        <f t="shared" si="206"/>
        <v>0</v>
      </c>
      <c r="U1170" s="212"/>
    </row>
    <row r="1171" spans="5:21" s="92" customFormat="1" ht="24" customHeight="1">
      <c r="G1171" s="144"/>
      <c r="H1171" s="144"/>
      <c r="I1171" s="144"/>
      <c r="J1171" s="144"/>
      <c r="L1171" s="245"/>
      <c r="M1171" s="245"/>
      <c r="N1171" s="193"/>
      <c r="O1171" s="193"/>
      <c r="P1171" s="245"/>
      <c r="Q1171" s="245"/>
      <c r="R1171" s="245"/>
      <c r="S1171" s="245"/>
      <c r="T1171" s="245"/>
      <c r="U1171" s="212"/>
    </row>
    <row r="1172" spans="5:21" s="92" customFormat="1" ht="24" customHeight="1">
      <c r="G1172" s="421" t="s">
        <v>1047</v>
      </c>
      <c r="H1172" s="421"/>
      <c r="I1172" s="421"/>
      <c r="J1172" s="421"/>
      <c r="K1172" s="421"/>
      <c r="L1172" s="321">
        <f t="shared" ref="L1172:T1172" si="207">SUM(L1173:L1173)</f>
        <v>264985</v>
      </c>
      <c r="M1172" s="321">
        <f t="shared" si="207"/>
        <v>119204</v>
      </c>
      <c r="N1172" s="322">
        <f t="shared" si="207"/>
        <v>165000</v>
      </c>
      <c r="O1172" s="322">
        <f t="shared" si="207"/>
        <v>7796</v>
      </c>
      <c r="P1172" s="321">
        <f t="shared" si="207"/>
        <v>0</v>
      </c>
      <c r="Q1172" s="321">
        <f t="shared" si="207"/>
        <v>176000</v>
      </c>
      <c r="R1172" s="321">
        <f t="shared" si="207"/>
        <v>187000</v>
      </c>
      <c r="S1172" s="321">
        <f t="shared" si="207"/>
        <v>0</v>
      </c>
      <c r="T1172" s="321">
        <f t="shared" si="207"/>
        <v>0</v>
      </c>
      <c r="U1172" s="212"/>
    </row>
    <row r="1173" spans="5:21" s="92" customFormat="1" ht="24" customHeight="1">
      <c r="G1173" s="144"/>
      <c r="H1173" s="144"/>
      <c r="I1173" s="144"/>
      <c r="J1173" s="144"/>
      <c r="K1173" s="92" t="s">
        <v>511</v>
      </c>
      <c r="L1173" s="245">
        <f t="shared" ref="L1173:T1173" si="208">L589</f>
        <v>264985</v>
      </c>
      <c r="M1173" s="245">
        <f t="shared" si="208"/>
        <v>119204</v>
      </c>
      <c r="N1173" s="193">
        <f t="shared" si="208"/>
        <v>165000</v>
      </c>
      <c r="O1173" s="193">
        <f t="shared" si="208"/>
        <v>7796</v>
      </c>
      <c r="P1173" s="245">
        <f t="shared" si="208"/>
        <v>0</v>
      </c>
      <c r="Q1173" s="245">
        <f t="shared" si="208"/>
        <v>176000</v>
      </c>
      <c r="R1173" s="245">
        <f t="shared" si="208"/>
        <v>187000</v>
      </c>
      <c r="S1173" s="245">
        <f t="shared" si="208"/>
        <v>0</v>
      </c>
      <c r="T1173" s="245">
        <f t="shared" si="208"/>
        <v>0</v>
      </c>
      <c r="U1173" s="212"/>
    </row>
    <row r="1174" spans="5:21" s="92" customFormat="1" ht="24" customHeight="1">
      <c r="G1174" s="144"/>
      <c r="H1174" s="144"/>
      <c r="I1174" s="144"/>
      <c r="J1174" s="144"/>
      <c r="L1174" s="245"/>
      <c r="M1174" s="245"/>
      <c r="N1174" s="193"/>
      <c r="O1174" s="193"/>
      <c r="P1174" s="245"/>
      <c r="Q1174" s="245"/>
      <c r="R1174" s="245"/>
      <c r="S1174" s="245"/>
      <c r="T1174" s="245"/>
      <c r="U1174" s="212"/>
    </row>
    <row r="1175" spans="5:21" s="92" customFormat="1" ht="24" customHeight="1">
      <c r="G1175" s="421" t="s">
        <v>1307</v>
      </c>
      <c r="H1175" s="421"/>
      <c r="I1175" s="421"/>
      <c r="J1175" s="421"/>
      <c r="K1175" s="421"/>
      <c r="L1175" s="321">
        <f t="shared" ref="L1175:T1175" si="209">SUM(L1176:L1176)</f>
        <v>0</v>
      </c>
      <c r="M1175" s="321">
        <f t="shared" si="209"/>
        <v>0</v>
      </c>
      <c r="N1175" s="322">
        <f t="shared" si="209"/>
        <v>185000</v>
      </c>
      <c r="O1175" s="322">
        <f t="shared" si="209"/>
        <v>120000</v>
      </c>
      <c r="P1175" s="321">
        <f t="shared" si="209"/>
        <v>25000</v>
      </c>
      <c r="Q1175" s="321">
        <f t="shared" si="209"/>
        <v>180000</v>
      </c>
      <c r="R1175" s="321">
        <f t="shared" si="209"/>
        <v>195000</v>
      </c>
      <c r="S1175" s="321">
        <f t="shared" si="209"/>
        <v>0</v>
      </c>
      <c r="T1175" s="321">
        <f t="shared" si="209"/>
        <v>0</v>
      </c>
      <c r="U1175" s="212"/>
    </row>
    <row r="1176" spans="5:21" s="92" customFormat="1" ht="24" customHeight="1">
      <c r="G1176" s="144"/>
      <c r="H1176" s="144"/>
      <c r="I1176" s="144"/>
      <c r="J1176" s="144"/>
      <c r="K1176" s="92" t="s">
        <v>511</v>
      </c>
      <c r="L1176" s="245">
        <f t="shared" ref="L1176:T1176" si="210">L597</f>
        <v>0</v>
      </c>
      <c r="M1176" s="245">
        <f t="shared" si="210"/>
        <v>0</v>
      </c>
      <c r="N1176" s="193">
        <f t="shared" si="210"/>
        <v>185000</v>
      </c>
      <c r="O1176" s="193">
        <f t="shared" si="210"/>
        <v>120000</v>
      </c>
      <c r="P1176" s="245">
        <f t="shared" si="210"/>
        <v>25000</v>
      </c>
      <c r="Q1176" s="245">
        <f t="shared" si="210"/>
        <v>180000</v>
      </c>
      <c r="R1176" s="245">
        <f t="shared" si="210"/>
        <v>195000</v>
      </c>
      <c r="S1176" s="245">
        <f t="shared" si="210"/>
        <v>0</v>
      </c>
      <c r="T1176" s="245">
        <f t="shared" si="210"/>
        <v>0</v>
      </c>
      <c r="U1176" s="212"/>
    </row>
    <row r="1177" spans="5:21" s="92" customFormat="1" ht="24" customHeight="1">
      <c r="G1177" s="144"/>
      <c r="H1177" s="144"/>
      <c r="I1177" s="144"/>
      <c r="J1177" s="144"/>
      <c r="L1177" s="245"/>
      <c r="M1177" s="245"/>
      <c r="N1177" s="193"/>
      <c r="O1177" s="193"/>
      <c r="P1177" s="245"/>
      <c r="Q1177" s="245"/>
      <c r="R1177" s="245"/>
      <c r="S1177" s="245"/>
      <c r="T1177" s="245"/>
      <c r="U1177" s="212"/>
    </row>
    <row r="1178" spans="5:21" s="92" customFormat="1" ht="24" customHeight="1">
      <c r="E1178" s="421" t="s">
        <v>1149</v>
      </c>
      <c r="F1178" s="421"/>
      <c r="G1178" s="421"/>
      <c r="H1178" s="421"/>
      <c r="I1178" s="421"/>
      <c r="J1178" s="421"/>
      <c r="K1178" s="421"/>
      <c r="L1178" s="321">
        <f>SUM(L1179:L1180)</f>
        <v>49464</v>
      </c>
      <c r="M1178" s="321">
        <f t="shared" ref="M1178:T1178" si="211">SUM(M1179:M1180)</f>
        <v>288710</v>
      </c>
      <c r="N1178" s="322">
        <f t="shared" si="211"/>
        <v>105166</v>
      </c>
      <c r="O1178" s="322">
        <f t="shared" si="211"/>
        <v>105166</v>
      </c>
      <c r="P1178" s="321">
        <f t="shared" si="211"/>
        <v>47094</v>
      </c>
      <c r="Q1178" s="321">
        <f t="shared" si="211"/>
        <v>47094</v>
      </c>
      <c r="R1178" s="321">
        <f t="shared" si="211"/>
        <v>0</v>
      </c>
      <c r="S1178" s="321">
        <f t="shared" si="211"/>
        <v>0</v>
      </c>
      <c r="T1178" s="321">
        <f t="shared" si="211"/>
        <v>0</v>
      </c>
      <c r="U1178" s="212"/>
    </row>
    <row r="1179" spans="5:21" s="92" customFormat="1" ht="24" customHeight="1">
      <c r="G1179" s="144"/>
      <c r="H1179" s="144"/>
      <c r="I1179" s="144"/>
      <c r="J1179" s="144"/>
      <c r="K1179" s="92" t="s">
        <v>511</v>
      </c>
      <c r="L1179" s="245">
        <f t="shared" ref="L1179:T1179" si="212">L594</f>
        <v>44904</v>
      </c>
      <c r="M1179" s="245">
        <f t="shared" si="212"/>
        <v>288136</v>
      </c>
      <c r="N1179" s="193">
        <f t="shared" si="212"/>
        <v>42166</v>
      </c>
      <c r="O1179" s="193">
        <f t="shared" si="212"/>
        <v>42166</v>
      </c>
      <c r="P1179" s="245">
        <f t="shared" si="212"/>
        <v>12871</v>
      </c>
      <c r="Q1179" s="245">
        <f t="shared" si="212"/>
        <v>12871</v>
      </c>
      <c r="R1179" s="245">
        <f t="shared" si="212"/>
        <v>0</v>
      </c>
      <c r="S1179" s="245">
        <f t="shared" si="212"/>
        <v>0</v>
      </c>
      <c r="T1179" s="245">
        <f t="shared" si="212"/>
        <v>0</v>
      </c>
      <c r="U1179" s="212"/>
    </row>
    <row r="1180" spans="5:21" s="92" customFormat="1" ht="24" customHeight="1">
      <c r="G1180" s="144"/>
      <c r="H1180" s="144"/>
      <c r="I1180" s="144"/>
      <c r="J1180" s="144"/>
      <c r="K1180" s="92" t="s">
        <v>512</v>
      </c>
      <c r="L1180" s="245">
        <f t="shared" ref="L1180:T1180" si="213">L683</f>
        <v>4560</v>
      </c>
      <c r="M1180" s="245">
        <f t="shared" si="213"/>
        <v>574</v>
      </c>
      <c r="N1180" s="193">
        <f t="shared" si="213"/>
        <v>63000</v>
      </c>
      <c r="O1180" s="193">
        <f t="shared" si="213"/>
        <v>63000</v>
      </c>
      <c r="P1180" s="245">
        <f t="shared" si="213"/>
        <v>34223</v>
      </c>
      <c r="Q1180" s="245">
        <f t="shared" si="213"/>
        <v>34223</v>
      </c>
      <c r="R1180" s="245">
        <f t="shared" si="213"/>
        <v>0</v>
      </c>
      <c r="S1180" s="245">
        <f t="shared" si="213"/>
        <v>0</v>
      </c>
      <c r="T1180" s="245">
        <f t="shared" si="213"/>
        <v>0</v>
      </c>
      <c r="U1180" s="212"/>
    </row>
    <row r="1181" spans="5:21" s="92" customFormat="1" ht="24" customHeight="1">
      <c r="G1181" s="144"/>
      <c r="H1181" s="144"/>
      <c r="I1181" s="144"/>
      <c r="J1181" s="144"/>
      <c r="L1181" s="245"/>
      <c r="M1181" s="245"/>
      <c r="N1181" s="193"/>
      <c r="O1181" s="193"/>
      <c r="P1181" s="245"/>
      <c r="Q1181" s="245"/>
      <c r="R1181" s="245"/>
      <c r="S1181" s="245"/>
      <c r="T1181" s="245"/>
      <c r="U1181" s="212"/>
    </row>
    <row r="1182" spans="5:21" s="92" customFormat="1" ht="24" customHeight="1">
      <c r="G1182" s="421" t="s">
        <v>1305</v>
      </c>
      <c r="H1182" s="421"/>
      <c r="I1182" s="421"/>
      <c r="J1182" s="421"/>
      <c r="K1182" s="421"/>
      <c r="L1182" s="321">
        <f t="shared" ref="L1182:T1182" si="214">SUM(L1183:L1183)</f>
        <v>0</v>
      </c>
      <c r="M1182" s="321">
        <f t="shared" si="214"/>
        <v>0</v>
      </c>
      <c r="N1182" s="322">
        <f t="shared" si="214"/>
        <v>0</v>
      </c>
      <c r="O1182" s="322">
        <f t="shared" si="214"/>
        <v>0</v>
      </c>
      <c r="P1182" s="321">
        <f t="shared" si="214"/>
        <v>18000</v>
      </c>
      <c r="Q1182" s="321">
        <f t="shared" si="214"/>
        <v>495000</v>
      </c>
      <c r="R1182" s="321">
        <f t="shared" si="214"/>
        <v>477000</v>
      </c>
      <c r="S1182" s="321">
        <f t="shared" si="214"/>
        <v>0</v>
      </c>
      <c r="T1182" s="321">
        <f t="shared" si="214"/>
        <v>0</v>
      </c>
      <c r="U1182" s="212"/>
    </row>
    <row r="1183" spans="5:21" s="92" customFormat="1" ht="24" customHeight="1">
      <c r="G1183" s="144"/>
      <c r="H1183" s="144"/>
      <c r="I1183" s="144"/>
      <c r="J1183" s="144"/>
      <c r="K1183" s="92" t="s">
        <v>511</v>
      </c>
      <c r="L1183" s="245">
        <f t="shared" ref="L1183:T1183" si="215">L588</f>
        <v>0</v>
      </c>
      <c r="M1183" s="245">
        <f t="shared" si="215"/>
        <v>0</v>
      </c>
      <c r="N1183" s="193">
        <f t="shared" si="215"/>
        <v>0</v>
      </c>
      <c r="O1183" s="193">
        <f t="shared" si="215"/>
        <v>0</v>
      </c>
      <c r="P1183" s="245">
        <f t="shared" si="215"/>
        <v>18000</v>
      </c>
      <c r="Q1183" s="245">
        <f t="shared" si="215"/>
        <v>495000</v>
      </c>
      <c r="R1183" s="245">
        <f t="shared" si="215"/>
        <v>477000</v>
      </c>
      <c r="S1183" s="245">
        <f t="shared" si="215"/>
        <v>0</v>
      </c>
      <c r="T1183" s="245">
        <f t="shared" si="215"/>
        <v>0</v>
      </c>
      <c r="U1183" s="212"/>
    </row>
    <row r="1184" spans="5:21" s="92" customFormat="1" ht="24" customHeight="1">
      <c r="K1184" s="134"/>
      <c r="L1184" s="323"/>
      <c r="M1184" s="323"/>
      <c r="N1184" s="324"/>
      <c r="O1184" s="324"/>
      <c r="P1184" s="323"/>
      <c r="Q1184" s="323"/>
      <c r="R1184" s="323"/>
      <c r="S1184" s="323"/>
      <c r="T1184" s="323"/>
      <c r="U1184" s="212"/>
    </row>
    <row r="1185" spans="1:21" s="92" customFormat="1" ht="24" customHeight="1">
      <c r="G1185" s="428" t="s">
        <v>1303</v>
      </c>
      <c r="H1185" s="428"/>
      <c r="I1185" s="428"/>
      <c r="J1185" s="428"/>
      <c r="K1185" s="428"/>
      <c r="L1185" s="321">
        <f>L1186+L1187+L1188</f>
        <v>3049</v>
      </c>
      <c r="M1185" s="321">
        <f t="shared" ref="M1185:T1185" si="216">M1186+M1187+M1188</f>
        <v>1090185</v>
      </c>
      <c r="N1185" s="322">
        <f>N1186+N1187+N1188</f>
        <v>22500</v>
      </c>
      <c r="O1185" s="322">
        <f t="shared" si="216"/>
        <v>9050</v>
      </c>
      <c r="P1185" s="321">
        <f t="shared" si="216"/>
        <v>0</v>
      </c>
      <c r="Q1185" s="321">
        <f t="shared" si="216"/>
        <v>0</v>
      </c>
      <c r="R1185" s="321">
        <f t="shared" si="216"/>
        <v>0</v>
      </c>
      <c r="S1185" s="321">
        <f t="shared" si="216"/>
        <v>0</v>
      </c>
      <c r="T1185" s="321">
        <f t="shared" si="216"/>
        <v>0</v>
      </c>
      <c r="U1185" s="212"/>
    </row>
    <row r="1186" spans="1:21" s="92" customFormat="1" ht="24" customHeight="1">
      <c r="K1186" s="92" t="s">
        <v>961</v>
      </c>
      <c r="L1186" s="245">
        <f t="shared" ref="L1186:T1186" si="217">L393</f>
        <v>2762</v>
      </c>
      <c r="M1186" s="245">
        <f t="shared" si="217"/>
        <v>974071</v>
      </c>
      <c r="N1186" s="193">
        <f t="shared" si="217"/>
        <v>22500</v>
      </c>
      <c r="O1186" s="193">
        <f t="shared" si="217"/>
        <v>8000</v>
      </c>
      <c r="P1186" s="245">
        <f t="shared" si="217"/>
        <v>0</v>
      </c>
      <c r="Q1186" s="245">
        <f t="shared" si="217"/>
        <v>0</v>
      </c>
      <c r="R1186" s="245">
        <f t="shared" si="217"/>
        <v>0</v>
      </c>
      <c r="S1186" s="245">
        <f t="shared" si="217"/>
        <v>0</v>
      </c>
      <c r="T1186" s="245">
        <f t="shared" si="217"/>
        <v>0</v>
      </c>
      <c r="U1186" s="212"/>
    </row>
    <row r="1187" spans="1:21" s="92" customFormat="1" ht="24" customHeight="1">
      <c r="K1187" s="92" t="s">
        <v>511</v>
      </c>
      <c r="L1187" s="245">
        <f t="shared" ref="L1187:T1187" si="218">L591</f>
        <v>115</v>
      </c>
      <c r="M1187" s="245">
        <f t="shared" si="218"/>
        <v>42560</v>
      </c>
      <c r="N1187" s="193">
        <f t="shared" si="218"/>
        <v>0</v>
      </c>
      <c r="O1187" s="193">
        <f t="shared" si="218"/>
        <v>750</v>
      </c>
      <c r="P1187" s="245">
        <f t="shared" si="218"/>
        <v>0</v>
      </c>
      <c r="Q1187" s="245">
        <f t="shared" si="218"/>
        <v>0</v>
      </c>
      <c r="R1187" s="245">
        <f t="shared" si="218"/>
        <v>0</v>
      </c>
      <c r="S1187" s="245">
        <f t="shared" si="218"/>
        <v>0</v>
      </c>
      <c r="T1187" s="245">
        <f t="shared" si="218"/>
        <v>0</v>
      </c>
      <c r="U1187" s="212"/>
    </row>
    <row r="1188" spans="1:21" s="92" customFormat="1" ht="24" customHeight="1">
      <c r="K1188" s="92" t="s">
        <v>512</v>
      </c>
      <c r="L1188" s="245">
        <f t="shared" ref="L1188:T1188" si="219">L680</f>
        <v>172</v>
      </c>
      <c r="M1188" s="245">
        <f t="shared" si="219"/>
        <v>73554</v>
      </c>
      <c r="N1188" s="193">
        <f t="shared" si="219"/>
        <v>0</v>
      </c>
      <c r="O1188" s="193">
        <f t="shared" si="219"/>
        <v>300</v>
      </c>
      <c r="P1188" s="245">
        <f t="shared" si="219"/>
        <v>0</v>
      </c>
      <c r="Q1188" s="245">
        <f t="shared" si="219"/>
        <v>0</v>
      </c>
      <c r="R1188" s="245">
        <f t="shared" si="219"/>
        <v>0</v>
      </c>
      <c r="S1188" s="245">
        <f t="shared" si="219"/>
        <v>0</v>
      </c>
      <c r="T1188" s="245">
        <f t="shared" si="219"/>
        <v>0</v>
      </c>
      <c r="U1188" s="212"/>
    </row>
    <row r="1189" spans="1:21" s="378" customFormat="1" ht="24" customHeight="1">
      <c r="L1189" s="245"/>
      <c r="M1189" s="245"/>
      <c r="N1189" s="193"/>
      <c r="O1189" s="193"/>
      <c r="P1189" s="245"/>
      <c r="Q1189" s="245"/>
      <c r="R1189" s="245"/>
      <c r="S1189" s="245"/>
      <c r="T1189" s="245"/>
      <c r="U1189" s="212"/>
    </row>
    <row r="1190" spans="1:21" s="92" customFormat="1" ht="24" customHeight="1">
      <c r="K1190" s="134"/>
      <c r="L1190" s="323"/>
      <c r="M1190" s="323"/>
      <c r="N1190" s="324"/>
      <c r="O1190" s="324"/>
      <c r="P1190" s="323"/>
      <c r="Q1190" s="323"/>
      <c r="R1190" s="323"/>
      <c r="S1190" s="323"/>
      <c r="T1190" s="323"/>
      <c r="U1190" s="212"/>
    </row>
    <row r="1191" spans="1:21" s="133" customFormat="1" ht="35.1" customHeight="1">
      <c r="A1191" s="427" t="s">
        <v>969</v>
      </c>
      <c r="B1191" s="427"/>
      <c r="C1191" s="427"/>
      <c r="D1191" s="427"/>
      <c r="E1191" s="427"/>
      <c r="F1191" s="427"/>
      <c r="G1191" s="427"/>
      <c r="H1191" s="427"/>
      <c r="I1191" s="427"/>
      <c r="J1191" s="427"/>
      <c r="K1191" s="427"/>
      <c r="L1191" s="427"/>
      <c r="M1191" s="427"/>
      <c r="N1191" s="427"/>
      <c r="O1191" s="427"/>
      <c r="P1191" s="427"/>
      <c r="Q1191" s="427"/>
      <c r="R1191" s="427"/>
      <c r="S1191" s="427"/>
      <c r="T1191" s="427"/>
      <c r="U1191" s="259"/>
    </row>
    <row r="1192" spans="1:21" ht="24" customHeight="1">
      <c r="N1192" s="210"/>
      <c r="O1192" s="210"/>
    </row>
    <row r="1193" spans="1:21" ht="24" customHeight="1">
      <c r="N1193" s="210"/>
      <c r="O1193" s="210"/>
    </row>
    <row r="1194" spans="1:21" ht="24" customHeight="1">
      <c r="N1194" s="210"/>
      <c r="O1194" s="210"/>
    </row>
    <row r="1195" spans="1:21" ht="24" customHeight="1">
      <c r="N1195" s="210"/>
      <c r="O1195" s="210"/>
    </row>
    <row r="1196" spans="1:21" ht="24" customHeight="1">
      <c r="N1196" s="210"/>
      <c r="O1196" s="210"/>
    </row>
    <row r="1197" spans="1:21" ht="24" customHeight="1">
      <c r="N1197" s="210"/>
      <c r="O1197" s="210"/>
    </row>
    <row r="1198" spans="1:21" ht="24" customHeight="1">
      <c r="N1198" s="210"/>
      <c r="O1198" s="210"/>
    </row>
    <row r="1199" spans="1:21" ht="24" customHeight="1">
      <c r="N1199" s="210"/>
      <c r="O1199" s="210"/>
    </row>
    <row r="1200" spans="1:21" ht="24" customHeight="1">
      <c r="N1200" s="210"/>
      <c r="O1200" s="210"/>
    </row>
    <row r="1201" spans="14:15" ht="24" customHeight="1">
      <c r="N1201" s="210"/>
      <c r="O1201" s="210"/>
    </row>
    <row r="1202" spans="14:15" ht="24" customHeight="1">
      <c r="N1202" s="210"/>
      <c r="O1202" s="210"/>
    </row>
    <row r="1203" spans="14:15" ht="24" customHeight="1">
      <c r="N1203" s="210"/>
      <c r="O1203" s="210"/>
    </row>
    <row r="1204" spans="14:15" ht="24" customHeight="1">
      <c r="N1204" s="210"/>
      <c r="O1204" s="210"/>
    </row>
    <row r="1205" spans="14:15" ht="24" customHeight="1">
      <c r="N1205" s="210"/>
      <c r="O1205" s="210"/>
    </row>
    <row r="1206" spans="14:15" ht="24" customHeight="1">
      <c r="N1206" s="210"/>
      <c r="O1206" s="210"/>
    </row>
    <row r="1207" spans="14:15" ht="24" customHeight="1">
      <c r="N1207" s="210"/>
      <c r="O1207" s="210"/>
    </row>
    <row r="1208" spans="14:15" ht="24" customHeight="1">
      <c r="N1208" s="210"/>
      <c r="O1208" s="210"/>
    </row>
    <row r="1209" spans="14:15" ht="24" customHeight="1">
      <c r="N1209" s="210"/>
      <c r="O1209" s="210"/>
    </row>
    <row r="1210" spans="14:15" ht="24" customHeight="1">
      <c r="N1210" s="210"/>
      <c r="O1210" s="210"/>
    </row>
    <row r="1211" spans="14:15" ht="24" customHeight="1">
      <c r="N1211" s="210"/>
      <c r="O1211" s="210"/>
    </row>
    <row r="1212" spans="14:15" ht="24" customHeight="1">
      <c r="N1212" s="210"/>
      <c r="O1212" s="210"/>
    </row>
    <row r="1213" spans="14:15" ht="24" customHeight="1">
      <c r="N1213" s="210"/>
      <c r="O1213" s="210"/>
    </row>
    <row r="1214" spans="14:15" ht="24" customHeight="1">
      <c r="N1214" s="210"/>
      <c r="O1214" s="210"/>
    </row>
    <row r="1215" spans="14:15" ht="24" customHeight="1">
      <c r="N1215" s="210"/>
      <c r="O1215" s="210"/>
    </row>
    <row r="1216" spans="14:15" ht="24" customHeight="1">
      <c r="N1216" s="210"/>
      <c r="O1216" s="210"/>
    </row>
    <row r="1217" spans="14:15" ht="24" customHeight="1">
      <c r="N1217" s="210"/>
      <c r="O1217" s="210"/>
    </row>
    <row r="1218" spans="14:15" ht="24" customHeight="1">
      <c r="N1218" s="210"/>
      <c r="O1218" s="210"/>
    </row>
    <row r="1219" spans="14:15" ht="24" customHeight="1">
      <c r="N1219" s="210"/>
      <c r="O1219" s="210"/>
    </row>
    <row r="1220" spans="14:15" ht="24" customHeight="1">
      <c r="N1220" s="210"/>
      <c r="O1220" s="210"/>
    </row>
    <row r="1221" spans="14:15" ht="24" customHeight="1">
      <c r="N1221" s="210"/>
      <c r="O1221" s="210"/>
    </row>
    <row r="1222" spans="14:15" ht="24" customHeight="1">
      <c r="N1222" s="210"/>
      <c r="O1222" s="210"/>
    </row>
    <row r="1223" spans="14:15" ht="24" customHeight="1">
      <c r="N1223" s="210"/>
      <c r="O1223" s="210"/>
    </row>
    <row r="1224" spans="14:15" ht="24" customHeight="1">
      <c r="N1224" s="210"/>
      <c r="O1224" s="210"/>
    </row>
    <row r="1225" spans="14:15" ht="24" customHeight="1">
      <c r="N1225" s="210"/>
      <c r="O1225" s="210"/>
    </row>
    <row r="1226" spans="14:15" ht="24" customHeight="1">
      <c r="N1226" s="210"/>
      <c r="O1226" s="210"/>
    </row>
    <row r="1227" spans="14:15" ht="24" customHeight="1">
      <c r="N1227" s="210"/>
      <c r="O1227" s="210"/>
    </row>
    <row r="1228" spans="14:15" ht="24" customHeight="1">
      <c r="N1228" s="210"/>
      <c r="O1228" s="210"/>
    </row>
    <row r="1229" spans="14:15" ht="24" customHeight="1">
      <c r="N1229" s="210"/>
      <c r="O1229" s="210"/>
    </row>
    <row r="1230" spans="14:15" ht="24" customHeight="1">
      <c r="N1230" s="210"/>
      <c r="O1230" s="210"/>
    </row>
    <row r="1231" spans="14:15" ht="24" customHeight="1">
      <c r="N1231" s="210"/>
      <c r="O1231" s="210"/>
    </row>
    <row r="1232" spans="14:15" ht="24" customHeight="1">
      <c r="N1232" s="210"/>
      <c r="O1232" s="210"/>
    </row>
    <row r="1233" spans="14:15" ht="24" customHeight="1">
      <c r="N1233" s="210"/>
      <c r="O1233" s="210"/>
    </row>
    <row r="1234" spans="14:15" ht="24" customHeight="1">
      <c r="N1234" s="210"/>
      <c r="O1234" s="210"/>
    </row>
    <row r="1235" spans="14:15" ht="24" customHeight="1">
      <c r="N1235" s="210"/>
      <c r="O1235" s="210"/>
    </row>
    <row r="1236" spans="14:15" ht="24" customHeight="1">
      <c r="N1236" s="210"/>
      <c r="O1236" s="210"/>
    </row>
    <row r="1237" spans="14:15" ht="24" customHeight="1">
      <c r="N1237" s="210"/>
      <c r="O1237" s="210"/>
    </row>
    <row r="1238" spans="14:15" ht="24" customHeight="1">
      <c r="N1238" s="210"/>
      <c r="O1238" s="210"/>
    </row>
    <row r="1239" spans="14:15" ht="24" customHeight="1">
      <c r="N1239" s="210"/>
      <c r="O1239" s="210"/>
    </row>
    <row r="1240" spans="14:15" ht="24" customHeight="1">
      <c r="N1240" s="210"/>
      <c r="O1240" s="210"/>
    </row>
    <row r="1241" spans="14:15" ht="24" customHeight="1">
      <c r="N1241" s="210"/>
      <c r="O1241" s="210"/>
    </row>
    <row r="1242" spans="14:15" ht="24" customHeight="1">
      <c r="N1242" s="210"/>
      <c r="O1242" s="210"/>
    </row>
    <row r="1243" spans="14:15" ht="24" customHeight="1">
      <c r="N1243" s="210"/>
      <c r="O1243" s="210"/>
    </row>
    <row r="1244" spans="14:15" ht="24" customHeight="1">
      <c r="N1244" s="210"/>
      <c r="O1244" s="210"/>
    </row>
    <row r="1245" spans="14:15" ht="24" customHeight="1">
      <c r="N1245" s="210"/>
      <c r="O1245" s="210"/>
    </row>
    <row r="1246" spans="14:15" ht="24" customHeight="1">
      <c r="N1246" s="210"/>
      <c r="O1246" s="210"/>
    </row>
    <row r="1247" spans="14:15" ht="24" customHeight="1">
      <c r="N1247" s="210"/>
      <c r="O1247" s="210"/>
    </row>
    <row r="1248" spans="14:15" ht="24" customHeight="1">
      <c r="N1248" s="210"/>
      <c r="O1248" s="210"/>
    </row>
    <row r="1249" spans="14:15" ht="24" customHeight="1">
      <c r="N1249" s="210"/>
      <c r="O1249" s="210"/>
    </row>
    <row r="1250" spans="14:15" ht="24" customHeight="1">
      <c r="N1250" s="210"/>
      <c r="O1250" s="210"/>
    </row>
    <row r="1251" spans="14:15" ht="24" customHeight="1">
      <c r="N1251" s="210"/>
      <c r="O1251" s="210"/>
    </row>
    <row r="1252" spans="14:15" ht="24" customHeight="1">
      <c r="N1252" s="210"/>
      <c r="O1252" s="210"/>
    </row>
    <row r="1253" spans="14:15" ht="24" customHeight="1">
      <c r="N1253" s="210"/>
      <c r="O1253" s="210"/>
    </row>
    <row r="1254" spans="14:15" ht="24" customHeight="1">
      <c r="N1254" s="210"/>
      <c r="O1254" s="210"/>
    </row>
    <row r="1255" spans="14:15" ht="24" customHeight="1">
      <c r="N1255" s="210"/>
      <c r="O1255" s="210"/>
    </row>
    <row r="1256" spans="14:15" ht="24" customHeight="1">
      <c r="N1256" s="210"/>
      <c r="O1256" s="210"/>
    </row>
    <row r="1257" spans="14:15" ht="24" customHeight="1">
      <c r="N1257" s="210"/>
      <c r="O1257" s="210"/>
    </row>
    <row r="1258" spans="14:15" ht="24" customHeight="1">
      <c r="N1258" s="210"/>
      <c r="O1258" s="210"/>
    </row>
    <row r="1259" spans="14:15" ht="24" customHeight="1">
      <c r="N1259" s="210"/>
      <c r="O1259" s="210"/>
    </row>
    <row r="1260" spans="14:15" ht="24" customHeight="1">
      <c r="N1260" s="210"/>
      <c r="O1260" s="210"/>
    </row>
    <row r="1261" spans="14:15" ht="24" customHeight="1">
      <c r="N1261" s="210"/>
      <c r="O1261" s="210"/>
    </row>
    <row r="1262" spans="14:15" ht="24" customHeight="1">
      <c r="N1262" s="210"/>
      <c r="O1262" s="210"/>
    </row>
    <row r="1263" spans="14:15" ht="24" customHeight="1">
      <c r="N1263" s="210"/>
      <c r="O1263" s="210"/>
    </row>
    <row r="1264" spans="14:15" ht="24" customHeight="1">
      <c r="N1264" s="210"/>
      <c r="O1264" s="210"/>
    </row>
    <row r="1265" spans="14:15" ht="24" customHeight="1">
      <c r="N1265" s="210"/>
      <c r="O1265" s="210"/>
    </row>
    <row r="1266" spans="14:15" ht="24" customHeight="1">
      <c r="N1266" s="210"/>
      <c r="O1266" s="210"/>
    </row>
    <row r="1267" spans="14:15" ht="24" customHeight="1">
      <c r="N1267" s="210"/>
      <c r="O1267" s="210"/>
    </row>
    <row r="1268" spans="14:15" ht="24" customHeight="1">
      <c r="N1268" s="210"/>
      <c r="O1268" s="210"/>
    </row>
    <row r="1269" spans="14:15" ht="24" customHeight="1">
      <c r="N1269" s="210"/>
      <c r="O1269" s="210"/>
    </row>
    <row r="1270" spans="14:15" ht="24" customHeight="1">
      <c r="N1270" s="210"/>
      <c r="O1270" s="210"/>
    </row>
    <row r="1271" spans="14:15" ht="24" customHeight="1">
      <c r="N1271" s="210"/>
      <c r="O1271" s="210"/>
    </row>
    <row r="1272" spans="14:15" ht="24" customHeight="1">
      <c r="N1272" s="210"/>
      <c r="O1272" s="210"/>
    </row>
    <row r="1273" spans="14:15" ht="24" customHeight="1">
      <c r="N1273" s="210"/>
      <c r="O1273" s="210"/>
    </row>
    <row r="1274" spans="14:15" ht="24" customHeight="1">
      <c r="N1274" s="210"/>
      <c r="O1274" s="210"/>
    </row>
    <row r="1275" spans="14:15" ht="24" customHeight="1">
      <c r="N1275" s="210"/>
      <c r="O1275" s="210"/>
    </row>
    <row r="1276" spans="14:15" ht="24" customHeight="1">
      <c r="N1276" s="210"/>
      <c r="O1276" s="210"/>
    </row>
    <row r="1277" spans="14:15" ht="24" customHeight="1">
      <c r="N1277" s="210"/>
      <c r="O1277" s="210"/>
    </row>
    <row r="1278" spans="14:15" ht="24" customHeight="1">
      <c r="N1278" s="210"/>
      <c r="O1278" s="210"/>
    </row>
    <row r="1279" spans="14:15" ht="24" customHeight="1">
      <c r="N1279" s="210"/>
      <c r="O1279" s="210"/>
    </row>
    <row r="1280" spans="14:15" ht="24" customHeight="1">
      <c r="N1280" s="210"/>
      <c r="O1280" s="210"/>
    </row>
    <row r="1281" spans="14:15" ht="24" customHeight="1">
      <c r="N1281" s="210"/>
      <c r="O1281" s="210"/>
    </row>
    <row r="1282" spans="14:15" ht="24" customHeight="1">
      <c r="N1282" s="210"/>
      <c r="O1282" s="210"/>
    </row>
    <row r="1283" spans="14:15" ht="24" customHeight="1">
      <c r="N1283" s="210"/>
      <c r="O1283" s="210"/>
    </row>
    <row r="1284" spans="14:15" ht="24" customHeight="1">
      <c r="N1284" s="210"/>
      <c r="O1284" s="210"/>
    </row>
    <row r="1285" spans="14:15" ht="24" customHeight="1">
      <c r="N1285" s="210"/>
      <c r="O1285" s="210"/>
    </row>
    <row r="1286" spans="14:15" ht="24" customHeight="1">
      <c r="N1286" s="210"/>
      <c r="O1286" s="210"/>
    </row>
    <row r="1287" spans="14:15" ht="24" customHeight="1">
      <c r="N1287" s="210"/>
      <c r="O1287" s="210"/>
    </row>
    <row r="1288" spans="14:15" ht="24" customHeight="1">
      <c r="N1288" s="210"/>
      <c r="O1288" s="210"/>
    </row>
    <row r="1289" spans="14:15" ht="24" customHeight="1">
      <c r="N1289" s="210"/>
      <c r="O1289" s="210"/>
    </row>
    <row r="1290" spans="14:15" ht="24" customHeight="1">
      <c r="N1290" s="210"/>
      <c r="O1290" s="210"/>
    </row>
    <row r="1291" spans="14:15" ht="24" customHeight="1">
      <c r="N1291" s="210"/>
      <c r="O1291" s="210"/>
    </row>
    <row r="1292" spans="14:15" ht="24" customHeight="1">
      <c r="N1292" s="210"/>
      <c r="O1292" s="210"/>
    </row>
    <row r="1293" spans="14:15" ht="24" customHeight="1">
      <c r="N1293" s="210"/>
      <c r="O1293" s="210"/>
    </row>
    <row r="1294" spans="14:15" ht="24" customHeight="1">
      <c r="N1294" s="210"/>
      <c r="O1294" s="210"/>
    </row>
    <row r="1295" spans="14:15" ht="24" customHeight="1">
      <c r="N1295" s="210"/>
      <c r="O1295" s="210"/>
    </row>
    <row r="1296" spans="14:15" ht="24" customHeight="1">
      <c r="N1296" s="210"/>
      <c r="O1296" s="210"/>
    </row>
    <row r="1297" spans="14:15" ht="24" customHeight="1">
      <c r="N1297" s="210"/>
      <c r="O1297" s="210"/>
    </row>
    <row r="1298" spans="14:15" ht="24" customHeight="1">
      <c r="N1298" s="210"/>
      <c r="O1298" s="210"/>
    </row>
    <row r="1299" spans="14:15" ht="24" customHeight="1">
      <c r="N1299" s="210"/>
      <c r="O1299" s="210"/>
    </row>
    <row r="1300" spans="14:15" ht="24" customHeight="1">
      <c r="N1300" s="210"/>
      <c r="O1300" s="210"/>
    </row>
    <row r="1301" spans="14:15" ht="24" customHeight="1">
      <c r="N1301" s="210"/>
      <c r="O1301" s="210"/>
    </row>
    <row r="1302" spans="14:15" ht="24" customHeight="1">
      <c r="N1302" s="210"/>
      <c r="O1302" s="210"/>
    </row>
    <row r="1303" spans="14:15" ht="24" customHeight="1">
      <c r="N1303" s="210"/>
      <c r="O1303" s="210"/>
    </row>
    <row r="1304" spans="14:15" ht="24" customHeight="1">
      <c r="N1304" s="210"/>
      <c r="O1304" s="210"/>
    </row>
    <row r="1305" spans="14:15" ht="24" customHeight="1">
      <c r="N1305" s="210"/>
      <c r="O1305" s="210"/>
    </row>
    <row r="1306" spans="14:15" ht="24" customHeight="1">
      <c r="N1306" s="210"/>
      <c r="O1306" s="210"/>
    </row>
    <row r="1307" spans="14:15" ht="24" customHeight="1">
      <c r="N1307" s="210"/>
      <c r="O1307" s="210"/>
    </row>
    <row r="1308" spans="14:15" ht="24" customHeight="1">
      <c r="N1308" s="210"/>
      <c r="O1308" s="210"/>
    </row>
    <row r="1309" spans="14:15" ht="24" customHeight="1">
      <c r="N1309" s="210"/>
      <c r="O1309" s="210"/>
    </row>
    <row r="1310" spans="14:15" ht="24" customHeight="1">
      <c r="N1310" s="210"/>
      <c r="O1310" s="210"/>
    </row>
    <row r="1311" spans="14:15" ht="24" customHeight="1">
      <c r="N1311" s="210"/>
      <c r="O1311" s="210"/>
    </row>
    <row r="1312" spans="14:15" ht="24" customHeight="1">
      <c r="N1312" s="210"/>
      <c r="O1312" s="210"/>
    </row>
    <row r="1313" spans="14:15" ht="24" customHeight="1">
      <c r="N1313" s="210"/>
      <c r="O1313" s="210"/>
    </row>
    <row r="1314" spans="14:15" ht="24" customHeight="1">
      <c r="N1314" s="210"/>
      <c r="O1314" s="210"/>
    </row>
    <row r="1315" spans="14:15" ht="24" customHeight="1">
      <c r="N1315" s="210"/>
      <c r="O1315" s="210"/>
    </row>
    <row r="1316" spans="14:15" ht="24" customHeight="1">
      <c r="N1316" s="210"/>
      <c r="O1316" s="210"/>
    </row>
    <row r="1317" spans="14:15" ht="24" customHeight="1">
      <c r="N1317" s="210"/>
      <c r="O1317" s="210"/>
    </row>
    <row r="1318" spans="14:15" ht="24" customHeight="1">
      <c r="N1318" s="210"/>
      <c r="O1318" s="210"/>
    </row>
    <row r="1319" spans="14:15" ht="24" customHeight="1">
      <c r="N1319" s="210"/>
      <c r="O1319" s="210"/>
    </row>
    <row r="1320" spans="14:15" ht="24" customHeight="1">
      <c r="N1320" s="210"/>
      <c r="O1320" s="210"/>
    </row>
    <row r="1321" spans="14:15" ht="24" customHeight="1">
      <c r="N1321" s="210"/>
      <c r="O1321" s="210"/>
    </row>
    <row r="1322" spans="14:15" ht="24" customHeight="1">
      <c r="N1322" s="210"/>
      <c r="O1322" s="210"/>
    </row>
    <row r="1323" spans="14:15" ht="24" customHeight="1">
      <c r="N1323" s="210"/>
      <c r="O1323" s="210"/>
    </row>
    <row r="1324" spans="14:15" ht="24" customHeight="1">
      <c r="N1324" s="210"/>
      <c r="O1324" s="210"/>
    </row>
    <row r="1325" spans="14:15" ht="24" customHeight="1">
      <c r="N1325" s="210"/>
      <c r="O1325" s="210"/>
    </row>
    <row r="1326" spans="14:15" ht="24" customHeight="1">
      <c r="N1326" s="210"/>
      <c r="O1326" s="210"/>
    </row>
    <row r="1327" spans="14:15" ht="24" customHeight="1">
      <c r="N1327" s="210"/>
      <c r="O1327" s="210"/>
    </row>
    <row r="1328" spans="14:15" ht="24" customHeight="1">
      <c r="N1328" s="210"/>
      <c r="O1328" s="210"/>
    </row>
    <row r="1329" spans="14:15" ht="24" customHeight="1">
      <c r="N1329" s="210"/>
      <c r="O1329" s="210"/>
    </row>
    <row r="1330" spans="14:15" ht="24" customHeight="1">
      <c r="N1330" s="210"/>
      <c r="O1330" s="210"/>
    </row>
    <row r="1331" spans="14:15" ht="24" customHeight="1">
      <c r="N1331" s="210"/>
      <c r="O1331" s="210"/>
    </row>
    <row r="1332" spans="14:15" ht="24" customHeight="1">
      <c r="N1332" s="210"/>
      <c r="O1332" s="210"/>
    </row>
    <row r="1333" spans="14:15" ht="24" customHeight="1">
      <c r="N1333" s="210"/>
      <c r="O1333" s="210"/>
    </row>
    <row r="1334" spans="14:15" ht="24" customHeight="1">
      <c r="N1334" s="210"/>
      <c r="O1334" s="210"/>
    </row>
    <row r="1335" spans="14:15" ht="24" customHeight="1">
      <c r="N1335" s="210"/>
      <c r="O1335" s="210"/>
    </row>
    <row r="1336" spans="14:15" ht="24" customHeight="1">
      <c r="N1336" s="210"/>
      <c r="O1336" s="210"/>
    </row>
    <row r="1337" spans="14:15" ht="24" customHeight="1">
      <c r="N1337" s="210"/>
      <c r="O1337" s="210"/>
    </row>
    <row r="1338" spans="14:15" ht="24" customHeight="1">
      <c r="N1338" s="210"/>
      <c r="O1338" s="210"/>
    </row>
    <row r="1339" spans="14:15" ht="24" customHeight="1">
      <c r="N1339" s="210"/>
      <c r="O1339" s="210"/>
    </row>
    <row r="1340" spans="14:15" ht="24" customHeight="1">
      <c r="N1340" s="210"/>
      <c r="O1340" s="210"/>
    </row>
    <row r="1341" spans="14:15" ht="24" customHeight="1">
      <c r="N1341" s="210"/>
      <c r="O1341" s="210"/>
    </row>
    <row r="1342" spans="14:15" ht="24" customHeight="1">
      <c r="N1342" s="210"/>
      <c r="O1342" s="210"/>
    </row>
    <row r="1343" spans="14:15" ht="24" customHeight="1">
      <c r="N1343" s="210"/>
      <c r="O1343" s="210"/>
    </row>
    <row r="1344" spans="14:15" ht="24" customHeight="1">
      <c r="N1344" s="210"/>
      <c r="O1344" s="210"/>
    </row>
    <row r="1345" spans="14:15" ht="24" customHeight="1">
      <c r="N1345" s="210"/>
      <c r="O1345" s="210"/>
    </row>
    <row r="1346" spans="14:15" ht="24" customHeight="1">
      <c r="N1346" s="210"/>
      <c r="O1346" s="210"/>
    </row>
    <row r="1347" spans="14:15" ht="24" customHeight="1">
      <c r="N1347" s="210"/>
      <c r="O1347" s="210"/>
    </row>
    <row r="1348" spans="14:15" ht="24" customHeight="1">
      <c r="N1348" s="210"/>
      <c r="O1348" s="210"/>
    </row>
    <row r="1349" spans="14:15" ht="24" customHeight="1">
      <c r="N1349" s="210"/>
      <c r="O1349" s="210"/>
    </row>
    <row r="1350" spans="14:15" ht="24" customHeight="1">
      <c r="N1350" s="210"/>
      <c r="O1350" s="210"/>
    </row>
    <row r="1351" spans="14:15" ht="24" customHeight="1">
      <c r="N1351" s="210"/>
      <c r="O1351" s="210"/>
    </row>
    <row r="1352" spans="14:15" ht="24" customHeight="1">
      <c r="N1352" s="210"/>
      <c r="O1352" s="210"/>
    </row>
    <row r="1353" spans="14:15" ht="24" customHeight="1">
      <c r="N1353" s="210"/>
      <c r="O1353" s="210"/>
    </row>
    <row r="1354" spans="14:15" ht="24" customHeight="1">
      <c r="N1354" s="210"/>
      <c r="O1354" s="210"/>
    </row>
    <row r="1355" spans="14:15" ht="24" customHeight="1">
      <c r="N1355" s="210"/>
      <c r="O1355" s="210"/>
    </row>
    <row r="1356" spans="14:15" ht="24" customHeight="1">
      <c r="N1356" s="210"/>
      <c r="O1356" s="210"/>
    </row>
    <row r="1357" spans="14:15" ht="24" customHeight="1">
      <c r="N1357" s="210"/>
      <c r="O1357" s="210"/>
    </row>
    <row r="1358" spans="14:15" ht="24" customHeight="1">
      <c r="N1358" s="210"/>
      <c r="O1358" s="210"/>
    </row>
    <row r="1359" spans="14:15" ht="24" customHeight="1">
      <c r="N1359" s="210"/>
      <c r="O1359" s="210"/>
    </row>
    <row r="1360" spans="14:15" ht="24" customHeight="1">
      <c r="N1360" s="210"/>
      <c r="O1360" s="210"/>
    </row>
    <row r="1361" spans="14:15" ht="24" customHeight="1">
      <c r="N1361" s="210"/>
      <c r="O1361" s="210"/>
    </row>
    <row r="1362" spans="14:15" ht="24" customHeight="1">
      <c r="N1362" s="210"/>
      <c r="O1362" s="210"/>
    </row>
    <row r="1363" spans="14:15" ht="24" customHeight="1">
      <c r="N1363" s="210"/>
      <c r="O1363" s="210"/>
    </row>
    <row r="1364" spans="14:15" ht="24" customHeight="1">
      <c r="N1364" s="210"/>
      <c r="O1364" s="210"/>
    </row>
    <row r="1365" spans="14:15" ht="24" customHeight="1">
      <c r="N1365" s="210"/>
      <c r="O1365" s="210"/>
    </row>
    <row r="1366" spans="14:15" ht="24" customHeight="1">
      <c r="N1366" s="210"/>
      <c r="O1366" s="210"/>
    </row>
    <row r="1367" spans="14:15" ht="24" customHeight="1">
      <c r="N1367" s="210"/>
      <c r="O1367" s="210"/>
    </row>
    <row r="1368" spans="14:15" ht="24" customHeight="1">
      <c r="N1368" s="210"/>
      <c r="O1368" s="210"/>
    </row>
    <row r="1369" spans="14:15" ht="24" customHeight="1">
      <c r="N1369" s="210"/>
      <c r="O1369" s="210"/>
    </row>
    <row r="1370" spans="14:15" ht="24" customHeight="1">
      <c r="N1370" s="210"/>
      <c r="O1370" s="210"/>
    </row>
    <row r="1371" spans="14:15" ht="24" customHeight="1">
      <c r="N1371" s="210"/>
      <c r="O1371" s="210"/>
    </row>
    <row r="1372" spans="14:15" ht="24" customHeight="1">
      <c r="N1372" s="210"/>
      <c r="O1372" s="210"/>
    </row>
    <row r="1373" spans="14:15" ht="24" customHeight="1">
      <c r="N1373" s="210"/>
      <c r="O1373" s="210"/>
    </row>
    <row r="1374" spans="14:15" ht="24" customHeight="1">
      <c r="N1374" s="210"/>
      <c r="O1374" s="210"/>
    </row>
    <row r="1375" spans="14:15" ht="24" customHeight="1">
      <c r="N1375" s="210"/>
      <c r="O1375" s="210"/>
    </row>
    <row r="1376" spans="14:15" ht="24" customHeight="1">
      <c r="N1376" s="210"/>
      <c r="O1376" s="210"/>
    </row>
    <row r="1377" spans="14:15" ht="24" customHeight="1">
      <c r="N1377" s="210"/>
      <c r="O1377" s="210"/>
    </row>
    <row r="1378" spans="14:15" ht="24" customHeight="1">
      <c r="N1378" s="210"/>
      <c r="O1378" s="210"/>
    </row>
    <row r="1379" spans="14:15" ht="24" customHeight="1">
      <c r="N1379" s="210"/>
      <c r="O1379" s="210"/>
    </row>
    <row r="1380" spans="14:15" ht="24" customHeight="1">
      <c r="N1380" s="210"/>
      <c r="O1380" s="210"/>
    </row>
    <row r="1381" spans="14:15" ht="24" customHeight="1">
      <c r="N1381" s="210"/>
      <c r="O1381" s="210"/>
    </row>
    <row r="1382" spans="14:15" ht="24" customHeight="1">
      <c r="N1382" s="210"/>
      <c r="O1382" s="210"/>
    </row>
    <row r="1383" spans="14:15" ht="24" customHeight="1">
      <c r="N1383" s="210"/>
      <c r="O1383" s="210"/>
    </row>
    <row r="1384" spans="14:15" ht="24" customHeight="1">
      <c r="N1384" s="210"/>
      <c r="O1384" s="210"/>
    </row>
    <row r="1385" spans="14:15" ht="24" customHeight="1">
      <c r="N1385" s="210"/>
      <c r="O1385" s="210"/>
    </row>
    <row r="1386" spans="14:15" ht="24" customHeight="1">
      <c r="N1386" s="210"/>
      <c r="O1386" s="210"/>
    </row>
    <row r="1387" spans="14:15" ht="24" customHeight="1">
      <c r="N1387" s="210"/>
      <c r="O1387" s="210"/>
    </row>
    <row r="1388" spans="14:15" ht="24" customHeight="1">
      <c r="N1388" s="210"/>
      <c r="O1388" s="210"/>
    </row>
    <row r="1389" spans="14:15" ht="24" customHeight="1">
      <c r="N1389" s="210"/>
      <c r="O1389" s="210"/>
    </row>
    <row r="1390" spans="14:15" ht="24" customHeight="1">
      <c r="N1390" s="210"/>
      <c r="O1390" s="210"/>
    </row>
    <row r="1391" spans="14:15" ht="24" customHeight="1">
      <c r="N1391" s="210"/>
      <c r="O1391" s="210"/>
    </row>
    <row r="1392" spans="14:15" ht="24" customHeight="1">
      <c r="N1392" s="210"/>
      <c r="O1392" s="210"/>
    </row>
    <row r="1393" spans="14:15" ht="24" customHeight="1">
      <c r="N1393" s="210"/>
      <c r="O1393" s="210"/>
    </row>
    <row r="1394" spans="14:15" ht="24" customHeight="1">
      <c r="N1394" s="210"/>
      <c r="O1394" s="210"/>
    </row>
    <row r="1395" spans="14:15" ht="24" customHeight="1">
      <c r="N1395" s="210"/>
      <c r="O1395" s="210"/>
    </row>
    <row r="1396" spans="14:15" ht="12.75" customHeight="1">
      <c r="N1396" s="213"/>
      <c r="O1396" s="213"/>
    </row>
    <row r="1397" spans="14:15" ht="12.75" customHeight="1">
      <c r="N1397" s="213"/>
      <c r="O1397" s="213"/>
    </row>
    <row r="1398" spans="14:15" ht="12.75" customHeight="1">
      <c r="N1398" s="213"/>
      <c r="O1398" s="213"/>
    </row>
    <row r="1399" spans="14:15" ht="12.75" customHeight="1">
      <c r="N1399" s="213"/>
      <c r="O1399" s="213"/>
    </row>
    <row r="1400" spans="14:15" ht="12.75" customHeight="1">
      <c r="N1400" s="213"/>
      <c r="O1400" s="213"/>
    </row>
    <row r="1401" spans="14:15" ht="12.75" customHeight="1">
      <c r="N1401" s="213"/>
      <c r="O1401" s="213"/>
    </row>
    <row r="1402" spans="14:15" ht="12.75" customHeight="1">
      <c r="N1402" s="213"/>
      <c r="O1402" s="213"/>
    </row>
    <row r="1403" spans="14:15" ht="12.75" customHeight="1">
      <c r="N1403" s="213"/>
      <c r="O1403" s="213"/>
    </row>
    <row r="1404" spans="14:15" ht="12.75" customHeight="1">
      <c r="N1404" s="213"/>
      <c r="O1404" s="213"/>
    </row>
    <row r="1405" spans="14:15" ht="12.75" customHeight="1">
      <c r="N1405" s="213"/>
      <c r="O1405" s="213"/>
    </row>
    <row r="1406" spans="14:15" ht="12.75" customHeight="1">
      <c r="N1406" s="213"/>
      <c r="O1406" s="213"/>
    </row>
    <row r="1407" spans="14:15" ht="12.75" customHeight="1">
      <c r="N1407" s="213"/>
      <c r="O1407" s="213"/>
    </row>
    <row r="1408" spans="14:15" ht="12.75" customHeight="1">
      <c r="N1408" s="213"/>
      <c r="O1408" s="213"/>
    </row>
    <row r="1409" spans="14:15" ht="12.75" customHeight="1">
      <c r="N1409" s="213"/>
      <c r="O1409" s="213"/>
    </row>
    <row r="1410" spans="14:15" ht="12.75" customHeight="1">
      <c r="N1410" s="213"/>
      <c r="O1410" s="213"/>
    </row>
    <row r="1411" spans="14:15" ht="12.75" customHeight="1">
      <c r="N1411" s="213"/>
      <c r="O1411" s="213"/>
    </row>
    <row r="1412" spans="14:15" ht="12.75" customHeight="1">
      <c r="N1412" s="213"/>
      <c r="O1412" s="213"/>
    </row>
    <row r="1413" spans="14:15" ht="12.75" customHeight="1">
      <c r="N1413" s="213"/>
      <c r="O1413" s="213"/>
    </row>
    <row r="1414" spans="14:15" ht="12.75" customHeight="1">
      <c r="N1414" s="213"/>
      <c r="O1414" s="213"/>
    </row>
    <row r="1415" spans="14:15" ht="12.75" customHeight="1">
      <c r="N1415" s="213"/>
      <c r="O1415" s="213"/>
    </row>
    <row r="1416" spans="14:15" ht="12.75" customHeight="1">
      <c r="N1416" s="213"/>
      <c r="O1416" s="213"/>
    </row>
    <row r="1417" spans="14:15" ht="12.75" customHeight="1">
      <c r="N1417" s="213"/>
      <c r="O1417" s="213"/>
    </row>
    <row r="1418" spans="14:15" ht="12.75" customHeight="1">
      <c r="N1418" s="213"/>
      <c r="O1418" s="213"/>
    </row>
    <row r="1419" spans="14:15" ht="12.75" customHeight="1">
      <c r="N1419" s="213"/>
      <c r="O1419" s="213"/>
    </row>
    <row r="1420" spans="14:15" ht="12.75" customHeight="1">
      <c r="N1420" s="213"/>
      <c r="O1420" s="213"/>
    </row>
    <row r="1421" spans="14:15" ht="12.75" customHeight="1">
      <c r="N1421" s="213"/>
      <c r="O1421" s="213"/>
    </row>
    <row r="1422" spans="14:15" ht="12.75" customHeight="1">
      <c r="N1422" s="213"/>
      <c r="O1422" s="213"/>
    </row>
    <row r="1423" spans="14:15" ht="12.75" customHeight="1">
      <c r="N1423" s="213"/>
      <c r="O1423" s="213"/>
    </row>
    <row r="1424" spans="14:15" ht="12.75" customHeight="1">
      <c r="N1424" s="213"/>
      <c r="O1424" s="213"/>
    </row>
    <row r="1425" spans="14:15" ht="12.75" customHeight="1">
      <c r="N1425" s="213"/>
      <c r="O1425" s="213"/>
    </row>
    <row r="1426" spans="14:15" ht="12.75" customHeight="1">
      <c r="N1426" s="213"/>
      <c r="O1426" s="213"/>
    </row>
    <row r="1427" spans="14:15" ht="12.75" customHeight="1">
      <c r="N1427" s="213"/>
      <c r="O1427" s="213"/>
    </row>
    <row r="1428" spans="14:15" ht="12.75" customHeight="1">
      <c r="N1428" s="213"/>
      <c r="O1428" s="213"/>
    </row>
    <row r="1429" spans="14:15" ht="12.75" customHeight="1">
      <c r="N1429" s="213"/>
      <c r="O1429" s="213"/>
    </row>
    <row r="1430" spans="14:15" ht="12.75" customHeight="1">
      <c r="N1430" s="213"/>
      <c r="O1430" s="213"/>
    </row>
    <row r="1431" spans="14:15" ht="12.75" customHeight="1">
      <c r="N1431" s="213"/>
      <c r="O1431" s="213"/>
    </row>
    <row r="1432" spans="14:15" ht="12.75" customHeight="1">
      <c r="N1432" s="213"/>
      <c r="O1432" s="213"/>
    </row>
    <row r="1433" spans="14:15" ht="12.75" customHeight="1">
      <c r="N1433" s="213"/>
      <c r="O1433" s="213"/>
    </row>
    <row r="1434" spans="14:15" ht="12.75" customHeight="1">
      <c r="N1434" s="213"/>
      <c r="O1434" s="213"/>
    </row>
    <row r="1435" spans="14:15" ht="12.75" customHeight="1">
      <c r="N1435" s="213"/>
      <c r="O1435" s="213"/>
    </row>
    <row r="1436" spans="14:15" ht="12.75" customHeight="1">
      <c r="N1436" s="213"/>
      <c r="O1436" s="213"/>
    </row>
    <row r="1437" spans="14:15" ht="12.75" customHeight="1">
      <c r="N1437" s="213"/>
      <c r="O1437" s="213"/>
    </row>
    <row r="1438" spans="14:15" ht="12.75" customHeight="1">
      <c r="N1438" s="213"/>
      <c r="O1438" s="213"/>
    </row>
    <row r="1439" spans="14:15" ht="12.75" customHeight="1">
      <c r="N1439" s="213"/>
      <c r="O1439" s="213"/>
    </row>
    <row r="1440" spans="14:15" ht="12.75" customHeight="1">
      <c r="N1440" s="213"/>
      <c r="O1440" s="213"/>
    </row>
    <row r="1441" spans="14:15" ht="12.75" customHeight="1">
      <c r="N1441" s="213"/>
      <c r="O1441" s="213"/>
    </row>
    <row r="1442" spans="14:15" ht="12.75" customHeight="1">
      <c r="N1442" s="213"/>
      <c r="O1442" s="213"/>
    </row>
    <row r="1443" spans="14:15" ht="12.75" customHeight="1">
      <c r="N1443" s="213"/>
      <c r="O1443" s="213"/>
    </row>
    <row r="1444" spans="14:15" ht="12.75" customHeight="1">
      <c r="N1444" s="213"/>
      <c r="O1444" s="213"/>
    </row>
    <row r="1445" spans="14:15" ht="12.75" customHeight="1">
      <c r="N1445" s="213"/>
      <c r="O1445" s="213"/>
    </row>
    <row r="1446" spans="14:15" ht="12.75" customHeight="1">
      <c r="N1446" s="213"/>
      <c r="O1446" s="213"/>
    </row>
    <row r="1447" spans="14:15" ht="12.75" customHeight="1">
      <c r="N1447" s="213"/>
      <c r="O1447" s="213"/>
    </row>
    <row r="1448" spans="14:15" ht="12.75" customHeight="1">
      <c r="N1448" s="213"/>
      <c r="O1448" s="213"/>
    </row>
    <row r="1449" spans="14:15" ht="12.75" customHeight="1">
      <c r="N1449" s="213"/>
      <c r="O1449" s="213"/>
    </row>
    <row r="1450" spans="14:15" ht="12.75" customHeight="1">
      <c r="N1450" s="213"/>
      <c r="O1450" s="213"/>
    </row>
    <row r="1451" spans="14:15" ht="12.75" customHeight="1">
      <c r="N1451" s="213"/>
      <c r="O1451" s="213"/>
    </row>
    <row r="1452" spans="14:15" ht="12.75" customHeight="1">
      <c r="N1452" s="213"/>
      <c r="O1452" s="213"/>
    </row>
    <row r="1453" spans="14:15" ht="12.75" customHeight="1">
      <c r="N1453" s="213"/>
      <c r="O1453" s="213"/>
    </row>
    <row r="1454" spans="14:15" ht="12.75" customHeight="1">
      <c r="N1454" s="213"/>
      <c r="O1454" s="213"/>
    </row>
    <row r="1455" spans="14:15" ht="12.75" customHeight="1">
      <c r="N1455" s="213"/>
      <c r="O1455" s="213"/>
    </row>
    <row r="1456" spans="14:15" ht="12.75" customHeight="1">
      <c r="N1456" s="213"/>
      <c r="O1456" s="213"/>
    </row>
    <row r="1457" spans="14:15" ht="12.75" customHeight="1">
      <c r="N1457" s="213"/>
      <c r="O1457" s="213"/>
    </row>
    <row r="1458" spans="14:15" ht="12.75" customHeight="1">
      <c r="N1458" s="213"/>
      <c r="O1458" s="213"/>
    </row>
    <row r="1459" spans="14:15" ht="12.75" customHeight="1">
      <c r="N1459" s="213"/>
      <c r="O1459" s="213"/>
    </row>
    <row r="1460" spans="14:15" ht="12.75" customHeight="1">
      <c r="N1460" s="213"/>
      <c r="O1460" s="213"/>
    </row>
    <row r="1461" spans="14:15" ht="12.75" customHeight="1">
      <c r="N1461" s="213"/>
      <c r="O1461" s="213"/>
    </row>
    <row r="1462" spans="14:15" ht="12.75" customHeight="1">
      <c r="N1462" s="213"/>
      <c r="O1462" s="213"/>
    </row>
    <row r="1463" spans="14:15" ht="12.75" customHeight="1">
      <c r="N1463" s="213"/>
      <c r="O1463" s="213"/>
    </row>
    <row r="1464" spans="14:15" ht="12.75" customHeight="1">
      <c r="N1464" s="213"/>
      <c r="O1464" s="213"/>
    </row>
    <row r="1465" spans="14:15" ht="12.75" customHeight="1">
      <c r="N1465" s="213"/>
      <c r="O1465" s="213"/>
    </row>
    <row r="1466" spans="14:15" ht="12.75" customHeight="1">
      <c r="N1466" s="213"/>
      <c r="O1466" s="213"/>
    </row>
    <row r="1467" spans="14:15" ht="12.75" customHeight="1">
      <c r="N1467" s="213"/>
      <c r="O1467" s="213"/>
    </row>
    <row r="1468" spans="14:15" ht="12.75" customHeight="1">
      <c r="N1468" s="213"/>
      <c r="O1468" s="213"/>
    </row>
    <row r="1469" spans="14:15" ht="12.75" customHeight="1">
      <c r="N1469" s="213"/>
      <c r="O1469" s="213"/>
    </row>
    <row r="1470" spans="14:15" ht="12.75" customHeight="1">
      <c r="N1470" s="213"/>
      <c r="O1470" s="213"/>
    </row>
    <row r="1471" spans="14:15" ht="12.75" customHeight="1">
      <c r="N1471" s="213"/>
      <c r="O1471" s="213"/>
    </row>
    <row r="1472" spans="14:15" ht="12.75" customHeight="1">
      <c r="N1472" s="213"/>
      <c r="O1472" s="213"/>
    </row>
    <row r="1473" spans="14:15" ht="12.75" customHeight="1">
      <c r="N1473" s="213"/>
      <c r="O1473" s="213"/>
    </row>
    <row r="1474" spans="14:15" ht="12.75" customHeight="1">
      <c r="N1474" s="213"/>
      <c r="O1474" s="213"/>
    </row>
    <row r="1475" spans="14:15" ht="12.75" customHeight="1">
      <c r="N1475" s="213"/>
      <c r="O1475" s="213"/>
    </row>
    <row r="1476" spans="14:15" ht="12.75" customHeight="1">
      <c r="N1476" s="213"/>
      <c r="O1476" s="213"/>
    </row>
    <row r="1477" spans="14:15" ht="12.75" customHeight="1">
      <c r="N1477" s="213"/>
      <c r="O1477" s="213"/>
    </row>
    <row r="1478" spans="14:15" ht="12.75" customHeight="1">
      <c r="N1478" s="213"/>
      <c r="O1478" s="213"/>
    </row>
    <row r="1479" spans="14:15" ht="12.75" customHeight="1">
      <c r="N1479" s="213"/>
      <c r="O1479" s="213"/>
    </row>
    <row r="1480" spans="14:15" ht="12.75" customHeight="1">
      <c r="N1480" s="213"/>
      <c r="O1480" s="213"/>
    </row>
    <row r="1481" spans="14:15" ht="12.75" customHeight="1">
      <c r="N1481" s="213"/>
      <c r="O1481" s="213"/>
    </row>
    <row r="1482" spans="14:15" ht="12.75" customHeight="1">
      <c r="N1482" s="213"/>
      <c r="O1482" s="213"/>
    </row>
    <row r="1483" spans="14:15" ht="12.75" customHeight="1">
      <c r="N1483" s="213"/>
      <c r="O1483" s="213"/>
    </row>
    <row r="1484" spans="14:15" ht="12.75" customHeight="1">
      <c r="N1484" s="213"/>
      <c r="O1484" s="213"/>
    </row>
    <row r="1485" spans="14:15" ht="12.75" customHeight="1">
      <c r="N1485" s="213"/>
      <c r="O1485" s="213"/>
    </row>
    <row r="1486" spans="14:15" ht="12.75" customHeight="1">
      <c r="N1486" s="213"/>
      <c r="O1486" s="213"/>
    </row>
    <row r="1487" spans="14:15" ht="12.75" customHeight="1">
      <c r="N1487" s="213"/>
      <c r="O1487" s="213"/>
    </row>
    <row r="1488" spans="14:15" ht="12.75" customHeight="1">
      <c r="N1488" s="213"/>
      <c r="O1488" s="213"/>
    </row>
    <row r="1489" spans="14:15" ht="12.75" customHeight="1">
      <c r="N1489" s="213"/>
      <c r="O1489" s="213"/>
    </row>
    <row r="1490" spans="14:15" ht="12.75" customHeight="1">
      <c r="N1490" s="213"/>
      <c r="O1490" s="213"/>
    </row>
    <row r="1491" spans="14:15" ht="12.75" customHeight="1">
      <c r="N1491" s="213"/>
      <c r="O1491" s="213"/>
    </row>
    <row r="1492" spans="14:15" ht="12.75" customHeight="1">
      <c r="N1492" s="213"/>
      <c r="O1492" s="213"/>
    </row>
    <row r="1493" spans="14:15" ht="12.75" customHeight="1">
      <c r="N1493" s="213"/>
      <c r="O1493" s="213"/>
    </row>
    <row r="1494" spans="14:15" ht="12.75" customHeight="1">
      <c r="N1494" s="213"/>
      <c r="O1494" s="213"/>
    </row>
    <row r="1495" spans="14:15" ht="12.75" customHeight="1">
      <c r="N1495" s="213"/>
      <c r="O1495" s="213"/>
    </row>
    <row r="1496" spans="14:15" ht="12.75" customHeight="1">
      <c r="N1496" s="213"/>
      <c r="O1496" s="213"/>
    </row>
    <row r="1497" spans="14:15" ht="12.75" customHeight="1">
      <c r="N1497" s="213"/>
      <c r="O1497" s="213"/>
    </row>
    <row r="1498" spans="14:15" ht="12.75" customHeight="1">
      <c r="N1498" s="213"/>
      <c r="O1498" s="213"/>
    </row>
    <row r="1499" spans="14:15" ht="12.75" customHeight="1">
      <c r="N1499" s="213"/>
      <c r="O1499" s="213"/>
    </row>
    <row r="1500" spans="14:15" ht="12.75" customHeight="1">
      <c r="N1500" s="213"/>
      <c r="O1500" s="213"/>
    </row>
    <row r="1501" spans="14:15" ht="12.75" customHeight="1">
      <c r="N1501" s="213"/>
      <c r="O1501" s="213"/>
    </row>
    <row r="1502" spans="14:15" ht="12.75" customHeight="1">
      <c r="N1502" s="213"/>
      <c r="O1502" s="213"/>
    </row>
    <row r="1503" spans="14:15" ht="12.75" customHeight="1">
      <c r="N1503" s="213"/>
      <c r="O1503" s="213"/>
    </row>
    <row r="1504" spans="14:15" ht="12.75" customHeight="1">
      <c r="N1504" s="213"/>
      <c r="O1504" s="213"/>
    </row>
    <row r="1505" spans="14:15" ht="12.75" customHeight="1">
      <c r="N1505" s="213"/>
      <c r="O1505" s="213"/>
    </row>
    <row r="1506" spans="14:15" ht="12.75" customHeight="1">
      <c r="N1506" s="213"/>
      <c r="O1506" s="213"/>
    </row>
    <row r="1507" spans="14:15" ht="12.75" customHeight="1">
      <c r="N1507" s="213"/>
      <c r="O1507" s="213"/>
    </row>
    <row r="1508" spans="14:15" ht="12.75" customHeight="1">
      <c r="N1508" s="213"/>
      <c r="O1508" s="213"/>
    </row>
    <row r="1509" spans="14:15" ht="12.75" customHeight="1">
      <c r="N1509" s="213"/>
      <c r="O1509" s="213"/>
    </row>
    <row r="1510" spans="14:15" ht="12.75" customHeight="1">
      <c r="N1510" s="213"/>
      <c r="O1510" s="213"/>
    </row>
    <row r="1511" spans="14:15" ht="12.75" customHeight="1">
      <c r="N1511" s="213"/>
      <c r="O1511" s="213"/>
    </row>
    <row r="1512" spans="14:15" ht="12.75" customHeight="1">
      <c r="N1512" s="213"/>
      <c r="O1512" s="213"/>
    </row>
    <row r="1513" spans="14:15" ht="12.75" customHeight="1">
      <c r="N1513" s="213"/>
      <c r="O1513" s="213"/>
    </row>
    <row r="1514" spans="14:15" ht="12.75" customHeight="1">
      <c r="N1514" s="213"/>
      <c r="O1514" s="213"/>
    </row>
    <row r="1515" spans="14:15" ht="12.75" customHeight="1">
      <c r="N1515" s="213"/>
      <c r="O1515" s="213"/>
    </row>
    <row r="1516" spans="14:15" ht="12.75" customHeight="1">
      <c r="N1516" s="213"/>
      <c r="O1516" s="213"/>
    </row>
    <row r="1517" spans="14:15" ht="12.75" customHeight="1">
      <c r="N1517" s="213"/>
      <c r="O1517" s="213"/>
    </row>
    <row r="1518" spans="14:15" ht="12.75" customHeight="1">
      <c r="N1518" s="213"/>
      <c r="O1518" s="213"/>
    </row>
    <row r="1519" spans="14:15" ht="12.75" customHeight="1">
      <c r="N1519" s="213"/>
      <c r="O1519" s="213"/>
    </row>
    <row r="1520" spans="14:15" ht="12.75" customHeight="1">
      <c r="N1520" s="213"/>
      <c r="O1520" s="213"/>
    </row>
    <row r="1521" spans="14:15" ht="12.75" customHeight="1">
      <c r="N1521" s="213"/>
      <c r="O1521" s="213"/>
    </row>
    <row r="1522" spans="14:15" ht="12.75" customHeight="1">
      <c r="N1522" s="213"/>
      <c r="O1522" s="213"/>
    </row>
    <row r="1523" spans="14:15" ht="12.75" customHeight="1">
      <c r="N1523" s="213"/>
      <c r="O1523" s="213"/>
    </row>
    <row r="1524" spans="14:15" ht="12.75" customHeight="1">
      <c r="N1524" s="213"/>
      <c r="O1524" s="213"/>
    </row>
    <row r="1525" spans="14:15" ht="12.75" customHeight="1">
      <c r="N1525" s="213"/>
      <c r="O1525" s="213"/>
    </row>
    <row r="1526" spans="14:15" ht="12.75" customHeight="1">
      <c r="N1526" s="213"/>
      <c r="O1526" s="213"/>
    </row>
    <row r="1527" spans="14:15" ht="12.75" customHeight="1">
      <c r="N1527" s="213"/>
      <c r="O1527" s="213"/>
    </row>
    <row r="1528" spans="14:15" ht="12.75" customHeight="1">
      <c r="N1528" s="213"/>
      <c r="O1528" s="213"/>
    </row>
    <row r="1529" spans="14:15" ht="12.75" customHeight="1">
      <c r="N1529" s="213"/>
      <c r="O1529" s="213"/>
    </row>
    <row r="1530" spans="14:15" ht="12.75" customHeight="1">
      <c r="N1530" s="213"/>
      <c r="O1530" s="213"/>
    </row>
    <row r="1531" spans="14:15" ht="12.75" customHeight="1">
      <c r="N1531" s="213"/>
      <c r="O1531" s="213"/>
    </row>
    <row r="1532" spans="14:15" ht="12.75" customHeight="1">
      <c r="N1532" s="213"/>
      <c r="O1532" s="213"/>
    </row>
    <row r="1533" spans="14:15" ht="12.75" customHeight="1">
      <c r="N1533" s="213"/>
      <c r="O1533" s="213"/>
    </row>
    <row r="1534" spans="14:15" ht="12.75" customHeight="1">
      <c r="N1534" s="213"/>
      <c r="O1534" s="213"/>
    </row>
    <row r="1535" spans="14:15" ht="12.75" customHeight="1">
      <c r="N1535" s="213"/>
      <c r="O1535" s="213"/>
    </row>
    <row r="1536" spans="14:15" ht="12.75" customHeight="1">
      <c r="N1536" s="213"/>
      <c r="O1536" s="213"/>
    </row>
    <row r="1537" spans="14:15" ht="12.75" customHeight="1">
      <c r="N1537" s="213"/>
      <c r="O1537" s="213"/>
    </row>
    <row r="1538" spans="14:15" ht="12.75" customHeight="1">
      <c r="N1538" s="213"/>
      <c r="O1538" s="213"/>
    </row>
    <row r="1539" spans="14:15" ht="12.75" customHeight="1">
      <c r="N1539" s="213"/>
      <c r="O1539" s="213"/>
    </row>
    <row r="1540" spans="14:15" ht="12.75" customHeight="1">
      <c r="N1540" s="213"/>
      <c r="O1540" s="213"/>
    </row>
    <row r="1541" spans="14:15" ht="12.75" customHeight="1">
      <c r="N1541" s="213"/>
      <c r="O1541" s="213"/>
    </row>
    <row r="1542" spans="14:15" ht="12.75" customHeight="1">
      <c r="N1542" s="213"/>
      <c r="O1542" s="213"/>
    </row>
    <row r="1543" spans="14:15" ht="12.75" customHeight="1">
      <c r="N1543" s="213"/>
      <c r="O1543" s="213"/>
    </row>
    <row r="1544" spans="14:15" ht="12.75" customHeight="1">
      <c r="N1544" s="213"/>
      <c r="O1544" s="213"/>
    </row>
    <row r="1545" spans="14:15" ht="12.75" customHeight="1">
      <c r="N1545" s="213"/>
      <c r="O1545" s="213"/>
    </row>
    <row r="1546" spans="14:15" ht="12.75" customHeight="1">
      <c r="N1546" s="213"/>
      <c r="O1546" s="213"/>
    </row>
    <row r="1547" spans="14:15" ht="12.75" customHeight="1">
      <c r="N1547" s="213"/>
      <c r="O1547" s="213"/>
    </row>
    <row r="1548" spans="14:15" ht="12.75" customHeight="1">
      <c r="N1548" s="213"/>
      <c r="O1548" s="213"/>
    </row>
    <row r="1549" spans="14:15" ht="12.75" customHeight="1">
      <c r="N1549" s="213"/>
      <c r="O1549" s="213"/>
    </row>
    <row r="1550" spans="14:15" ht="12.75" customHeight="1">
      <c r="N1550" s="213"/>
      <c r="O1550" s="213"/>
    </row>
    <row r="1551" spans="14:15" ht="12.75" customHeight="1">
      <c r="N1551" s="213"/>
      <c r="O1551" s="213"/>
    </row>
    <row r="1552" spans="14:15" ht="12.75" customHeight="1">
      <c r="N1552" s="213"/>
      <c r="O1552" s="213"/>
    </row>
    <row r="1553" spans="14:15" ht="12.75" customHeight="1">
      <c r="N1553" s="213"/>
      <c r="O1553" s="213"/>
    </row>
    <row r="1554" spans="14:15" ht="12.75" customHeight="1">
      <c r="N1554" s="213"/>
      <c r="O1554" s="213"/>
    </row>
    <row r="1555" spans="14:15" ht="12.75" customHeight="1">
      <c r="N1555" s="213"/>
      <c r="O1555" s="213"/>
    </row>
    <row r="1556" spans="14:15" ht="12.75" customHeight="1">
      <c r="N1556" s="213"/>
      <c r="O1556" s="213"/>
    </row>
    <row r="1557" spans="14:15" ht="12.75" customHeight="1">
      <c r="N1557" s="213"/>
      <c r="O1557" s="213"/>
    </row>
    <row r="1558" spans="14:15" ht="12.75" customHeight="1">
      <c r="N1558" s="213"/>
      <c r="O1558" s="213"/>
    </row>
    <row r="1559" spans="14:15" ht="12.75" customHeight="1">
      <c r="N1559" s="213"/>
      <c r="O1559" s="213"/>
    </row>
    <row r="1560" spans="14:15" ht="12.75" customHeight="1">
      <c r="N1560" s="213"/>
      <c r="O1560" s="213"/>
    </row>
    <row r="1561" spans="14:15" ht="12.75" customHeight="1">
      <c r="N1561" s="213"/>
      <c r="O1561" s="213"/>
    </row>
    <row r="1562" spans="14:15" ht="12.75" customHeight="1">
      <c r="N1562" s="213"/>
      <c r="O1562" s="213"/>
    </row>
    <row r="1563" spans="14:15" ht="12.75" customHeight="1">
      <c r="N1563" s="213"/>
      <c r="O1563" s="213"/>
    </row>
    <row r="1564" spans="14:15" ht="12.75" customHeight="1">
      <c r="N1564" s="213"/>
      <c r="O1564" s="213"/>
    </row>
    <row r="1565" spans="14:15" ht="12.75" customHeight="1">
      <c r="N1565" s="213"/>
      <c r="O1565" s="213"/>
    </row>
    <row r="1566" spans="14:15" ht="12.75" customHeight="1">
      <c r="N1566" s="213"/>
      <c r="O1566" s="213"/>
    </row>
    <row r="1567" spans="14:15" ht="12.75" customHeight="1">
      <c r="N1567" s="213"/>
      <c r="O1567" s="213"/>
    </row>
    <row r="1568" spans="14:15" ht="12.75" customHeight="1">
      <c r="N1568" s="213"/>
      <c r="O1568" s="213"/>
    </row>
    <row r="1569" spans="14:15" ht="12.75" customHeight="1">
      <c r="N1569" s="213"/>
      <c r="O1569" s="213"/>
    </row>
    <row r="1570" spans="14:15" ht="12.75" customHeight="1">
      <c r="N1570" s="213"/>
      <c r="O1570" s="213"/>
    </row>
    <row r="1571" spans="14:15" ht="12.75" customHeight="1">
      <c r="N1571" s="213"/>
      <c r="O1571" s="213"/>
    </row>
    <row r="1572" spans="14:15" ht="12.75" customHeight="1">
      <c r="N1572" s="213"/>
      <c r="O1572" s="213"/>
    </row>
    <row r="1573" spans="14:15" ht="12.75" customHeight="1">
      <c r="N1573" s="213"/>
      <c r="O1573" s="213"/>
    </row>
    <row r="1574" spans="14:15" ht="12.75" customHeight="1">
      <c r="N1574" s="213"/>
      <c r="O1574" s="213"/>
    </row>
    <row r="1575" spans="14:15" ht="12.75" customHeight="1">
      <c r="N1575" s="213"/>
      <c r="O1575" s="213"/>
    </row>
    <row r="1576" spans="14:15" ht="12.75" customHeight="1">
      <c r="N1576" s="213"/>
      <c r="O1576" s="213"/>
    </row>
    <row r="1577" spans="14:15" ht="12.75" customHeight="1">
      <c r="N1577" s="213"/>
      <c r="O1577" s="213"/>
    </row>
    <row r="1578" spans="14:15" ht="12.75" customHeight="1">
      <c r="N1578" s="213"/>
      <c r="O1578" s="213"/>
    </row>
    <row r="1579" spans="14:15" ht="12.75" customHeight="1">
      <c r="N1579" s="213"/>
      <c r="O1579" s="213"/>
    </row>
    <row r="1580" spans="14:15" ht="12.75" customHeight="1">
      <c r="N1580" s="213"/>
      <c r="O1580" s="213"/>
    </row>
    <row r="1581" spans="14:15" ht="12.75" customHeight="1">
      <c r="N1581" s="213"/>
      <c r="O1581" s="213"/>
    </row>
    <row r="1582" spans="14:15" ht="12.75" customHeight="1">
      <c r="N1582" s="213"/>
      <c r="O1582" s="213"/>
    </row>
    <row r="1583" spans="14:15" ht="12.75" customHeight="1">
      <c r="N1583" s="213"/>
      <c r="O1583" s="213"/>
    </row>
    <row r="1584" spans="14:15" ht="12.75" customHeight="1">
      <c r="N1584" s="213"/>
      <c r="O1584" s="213"/>
    </row>
    <row r="1585" spans="14:15" ht="12.75" customHeight="1">
      <c r="N1585" s="213"/>
      <c r="O1585" s="213"/>
    </row>
    <row r="1586" spans="14:15" ht="12.75" customHeight="1">
      <c r="N1586" s="213"/>
      <c r="O1586" s="213"/>
    </row>
    <row r="1587" spans="14:15" ht="12.75" customHeight="1">
      <c r="N1587" s="213"/>
      <c r="O1587" s="213"/>
    </row>
    <row r="1588" spans="14:15" ht="12.75" customHeight="1">
      <c r="N1588" s="213"/>
      <c r="O1588" s="213"/>
    </row>
    <row r="1589" spans="14:15" ht="12.75" customHeight="1">
      <c r="N1589" s="213"/>
      <c r="O1589" s="213"/>
    </row>
    <row r="1590" spans="14:15" ht="12.75" customHeight="1">
      <c r="N1590" s="213"/>
      <c r="O1590" s="213"/>
    </row>
    <row r="1591" spans="14:15" ht="12.75" customHeight="1">
      <c r="N1591" s="213"/>
      <c r="O1591" s="213"/>
    </row>
    <row r="1592" spans="14:15" ht="12.75" customHeight="1">
      <c r="N1592" s="213"/>
      <c r="O1592" s="213"/>
    </row>
    <row r="1593" spans="14:15" ht="12.75" customHeight="1">
      <c r="N1593" s="213"/>
      <c r="O1593" s="213"/>
    </row>
    <row r="1594" spans="14:15" ht="12.75" customHeight="1">
      <c r="N1594" s="213"/>
      <c r="O1594" s="213"/>
    </row>
    <row r="1595" spans="14:15" ht="12.75" customHeight="1">
      <c r="N1595" s="213"/>
      <c r="O1595" s="213"/>
    </row>
    <row r="1596" spans="14:15" ht="12.75" customHeight="1">
      <c r="N1596" s="213"/>
      <c r="O1596" s="213"/>
    </row>
    <row r="1597" spans="14:15" ht="12.75" customHeight="1">
      <c r="N1597" s="213"/>
      <c r="O1597" s="213"/>
    </row>
    <row r="1598" spans="14:15" ht="12.75" customHeight="1">
      <c r="N1598" s="213"/>
      <c r="O1598" s="213"/>
    </row>
    <row r="1599" spans="14:15" ht="12.75" customHeight="1">
      <c r="N1599" s="213"/>
      <c r="O1599" s="213"/>
    </row>
    <row r="1600" spans="14:15" ht="12.75" customHeight="1">
      <c r="N1600" s="213"/>
      <c r="O1600" s="213"/>
    </row>
    <row r="1601" spans="14:15" ht="12.75" customHeight="1">
      <c r="N1601" s="213"/>
      <c r="O1601" s="213"/>
    </row>
    <row r="1602" spans="14:15" ht="12.75" customHeight="1">
      <c r="N1602" s="213"/>
      <c r="O1602" s="213"/>
    </row>
    <row r="1603" spans="14:15" ht="12.75" customHeight="1">
      <c r="N1603" s="213"/>
      <c r="O1603" s="213"/>
    </row>
    <row r="1604" spans="14:15" ht="12.75" customHeight="1">
      <c r="N1604" s="213"/>
      <c r="O1604" s="213"/>
    </row>
    <row r="1605" spans="14:15" ht="12.75" customHeight="1">
      <c r="N1605" s="213"/>
      <c r="O1605" s="213"/>
    </row>
    <row r="1606" spans="14:15" ht="12.75" customHeight="1">
      <c r="N1606" s="213"/>
      <c r="O1606" s="213"/>
    </row>
    <row r="1607" spans="14:15" ht="12.75" customHeight="1">
      <c r="N1607" s="213"/>
      <c r="O1607" s="213"/>
    </row>
    <row r="1608" spans="14:15" ht="12.75" customHeight="1">
      <c r="N1608" s="213"/>
      <c r="O1608" s="213"/>
    </row>
    <row r="1609" spans="14:15" ht="12.75" customHeight="1">
      <c r="N1609" s="213"/>
      <c r="O1609" s="213"/>
    </row>
    <row r="1610" spans="14:15" ht="12.75" customHeight="1">
      <c r="N1610" s="213"/>
      <c r="O1610" s="213"/>
    </row>
    <row r="1611" spans="14:15" ht="12.75" customHeight="1">
      <c r="N1611" s="213"/>
      <c r="O1611" s="213"/>
    </row>
    <row r="1612" spans="14:15" ht="12.75" customHeight="1">
      <c r="N1612" s="213"/>
      <c r="O1612" s="213"/>
    </row>
    <row r="1613" spans="14:15" ht="12.75" customHeight="1">
      <c r="N1613" s="213"/>
      <c r="O1613" s="213"/>
    </row>
    <row r="1614" spans="14:15" ht="12.75" customHeight="1">
      <c r="N1614" s="213"/>
      <c r="O1614" s="213"/>
    </row>
    <row r="1615" spans="14:15" ht="12.75" customHeight="1">
      <c r="N1615" s="213"/>
      <c r="O1615" s="213"/>
    </row>
    <row r="1616" spans="14:15" ht="12.75" customHeight="1">
      <c r="N1616" s="213"/>
      <c r="O1616" s="213"/>
    </row>
    <row r="1617" spans="14:15" ht="12.75" customHeight="1">
      <c r="N1617" s="213"/>
      <c r="O1617" s="213"/>
    </row>
    <row r="1618" spans="14:15" ht="12.75" customHeight="1">
      <c r="N1618" s="213"/>
      <c r="O1618" s="213"/>
    </row>
    <row r="1619" spans="14:15" ht="12.75" customHeight="1">
      <c r="N1619" s="213"/>
      <c r="O1619" s="213"/>
    </row>
    <row r="1620" spans="14:15" ht="12.75" customHeight="1">
      <c r="N1620" s="213"/>
      <c r="O1620" s="213"/>
    </row>
    <row r="1621" spans="14:15" ht="12.75" customHeight="1">
      <c r="N1621" s="213"/>
      <c r="O1621" s="213"/>
    </row>
    <row r="1622" spans="14:15" ht="12.75" customHeight="1">
      <c r="N1622" s="213"/>
      <c r="O1622" s="213"/>
    </row>
    <row r="1623" spans="14:15" ht="12.75" customHeight="1">
      <c r="N1623" s="213"/>
      <c r="O1623" s="213"/>
    </row>
    <row r="1624" spans="14:15" ht="12.75" customHeight="1">
      <c r="N1624" s="213"/>
      <c r="O1624" s="213"/>
    </row>
    <row r="1625" spans="14:15" ht="12.75" customHeight="1">
      <c r="N1625" s="213"/>
      <c r="O1625" s="213"/>
    </row>
    <row r="1626" spans="14:15" ht="12.75" customHeight="1">
      <c r="N1626" s="213"/>
      <c r="O1626" s="213"/>
    </row>
    <row r="1627" spans="14:15" ht="12.75" customHeight="1">
      <c r="N1627" s="213"/>
      <c r="O1627" s="213"/>
    </row>
    <row r="1628" spans="14:15" ht="12.75" customHeight="1">
      <c r="N1628" s="213"/>
      <c r="O1628" s="213"/>
    </row>
    <row r="1629" spans="14:15" ht="12.75" customHeight="1">
      <c r="N1629" s="213"/>
      <c r="O1629" s="213"/>
    </row>
    <row r="1630" spans="14:15" ht="12.75" customHeight="1">
      <c r="N1630" s="213"/>
      <c r="O1630" s="213"/>
    </row>
    <row r="1631" spans="14:15" ht="12.75" customHeight="1">
      <c r="N1631" s="213"/>
      <c r="O1631" s="213"/>
    </row>
    <row r="1632" spans="14:15" ht="12.75" customHeight="1">
      <c r="N1632" s="213"/>
      <c r="O1632" s="213"/>
    </row>
    <row r="1633" spans="14:15" ht="12.75" customHeight="1">
      <c r="N1633" s="213"/>
      <c r="O1633" s="213"/>
    </row>
    <row r="1634" spans="14:15" ht="12.75" customHeight="1">
      <c r="N1634" s="213"/>
      <c r="O1634" s="213"/>
    </row>
    <row r="1635" spans="14:15" ht="12.75" customHeight="1">
      <c r="N1635" s="213"/>
      <c r="O1635" s="213"/>
    </row>
    <row r="1636" spans="14:15" ht="12.75" customHeight="1">
      <c r="N1636" s="213"/>
      <c r="O1636" s="213"/>
    </row>
    <row r="1637" spans="14:15" ht="12.75" customHeight="1">
      <c r="N1637" s="213"/>
      <c r="O1637" s="213"/>
    </row>
    <row r="1638" spans="14:15" ht="12.75" customHeight="1">
      <c r="N1638" s="213"/>
      <c r="O1638" s="213"/>
    </row>
    <row r="1639" spans="14:15" ht="12.75" customHeight="1">
      <c r="N1639" s="213"/>
      <c r="O1639" s="213"/>
    </row>
    <row r="1640" spans="14:15" ht="12.75" customHeight="1">
      <c r="N1640" s="213"/>
      <c r="O1640" s="213"/>
    </row>
    <row r="1641" spans="14:15" ht="12.75" customHeight="1">
      <c r="N1641" s="213"/>
      <c r="O1641" s="213"/>
    </row>
    <row r="1642" spans="14:15" ht="12.75" customHeight="1">
      <c r="N1642" s="213"/>
      <c r="O1642" s="213"/>
    </row>
    <row r="1643" spans="14:15" ht="12.75" customHeight="1">
      <c r="N1643" s="213"/>
      <c r="O1643" s="213"/>
    </row>
    <row r="1644" spans="14:15" ht="12.75" customHeight="1">
      <c r="N1644" s="213"/>
      <c r="O1644" s="213"/>
    </row>
    <row r="1645" spans="14:15" ht="12.75" customHeight="1">
      <c r="N1645" s="213"/>
      <c r="O1645" s="213"/>
    </row>
    <row r="1646" spans="14:15" ht="12.75" customHeight="1">
      <c r="N1646" s="213"/>
      <c r="O1646" s="213"/>
    </row>
    <row r="1647" spans="14:15" ht="12.75" customHeight="1">
      <c r="N1647" s="213"/>
      <c r="O1647" s="213"/>
    </row>
    <row r="1648" spans="14:15" ht="12.75" customHeight="1">
      <c r="N1648" s="213"/>
      <c r="O1648" s="213"/>
    </row>
    <row r="1649" spans="14:15" ht="12.75" customHeight="1">
      <c r="N1649" s="213"/>
      <c r="O1649" s="213"/>
    </row>
    <row r="1650" spans="14:15" ht="12.75" customHeight="1">
      <c r="N1650" s="213"/>
      <c r="O1650" s="213"/>
    </row>
    <row r="1651" spans="14:15" ht="12.75" customHeight="1">
      <c r="N1651" s="213"/>
      <c r="O1651" s="213"/>
    </row>
    <row r="1652" spans="14:15" ht="12.75" customHeight="1">
      <c r="N1652" s="213"/>
      <c r="O1652" s="213"/>
    </row>
    <row r="1653" spans="14:15" ht="12.75" customHeight="1">
      <c r="N1653" s="213"/>
      <c r="O1653" s="213"/>
    </row>
    <row r="1654" spans="14:15" ht="12.75" customHeight="1">
      <c r="N1654" s="213"/>
      <c r="O1654" s="213"/>
    </row>
    <row r="1655" spans="14:15" ht="12.75" customHeight="1">
      <c r="N1655" s="213"/>
      <c r="O1655" s="213"/>
    </row>
    <row r="1656" spans="14:15" ht="12.75" customHeight="1">
      <c r="N1656" s="213"/>
      <c r="O1656" s="213"/>
    </row>
    <row r="1657" spans="14:15" ht="12.75" customHeight="1">
      <c r="N1657" s="213"/>
      <c r="O1657" s="213"/>
    </row>
    <row r="1658" spans="14:15" ht="12.75" customHeight="1">
      <c r="N1658" s="213"/>
      <c r="O1658" s="213"/>
    </row>
    <row r="1659" spans="14:15" ht="12.75" customHeight="1">
      <c r="N1659" s="213"/>
      <c r="O1659" s="213"/>
    </row>
    <row r="1660" spans="14:15" ht="12.75" customHeight="1">
      <c r="N1660" s="213"/>
      <c r="O1660" s="213"/>
    </row>
    <row r="1661" spans="14:15" ht="12.75" customHeight="1">
      <c r="N1661" s="213"/>
      <c r="O1661" s="213"/>
    </row>
    <row r="1662" spans="14:15" ht="12.75" customHeight="1">
      <c r="N1662" s="213"/>
      <c r="O1662" s="213"/>
    </row>
    <row r="1663" spans="14:15" ht="12.75" customHeight="1">
      <c r="N1663" s="213"/>
      <c r="O1663" s="213"/>
    </row>
    <row r="1664" spans="14:15" ht="12.75" customHeight="1">
      <c r="N1664" s="213"/>
      <c r="O1664" s="213"/>
    </row>
    <row r="1665" spans="14:15" ht="12.75" customHeight="1">
      <c r="N1665" s="213"/>
      <c r="O1665" s="213"/>
    </row>
    <row r="1666" spans="14:15" ht="12.75" customHeight="1">
      <c r="N1666" s="213"/>
      <c r="O1666" s="213"/>
    </row>
    <row r="1667" spans="14:15" ht="12.75" customHeight="1">
      <c r="N1667" s="213"/>
      <c r="O1667" s="213"/>
    </row>
    <row r="1668" spans="14:15" ht="12.75" customHeight="1">
      <c r="N1668" s="213"/>
      <c r="O1668" s="213"/>
    </row>
    <row r="1669" spans="14:15" ht="12.75" customHeight="1">
      <c r="N1669" s="213"/>
      <c r="O1669" s="213"/>
    </row>
    <row r="1670" spans="14:15" ht="12.75" customHeight="1">
      <c r="N1670" s="213"/>
      <c r="O1670" s="213"/>
    </row>
    <row r="1671" spans="14:15" ht="12.75" customHeight="1">
      <c r="N1671" s="213"/>
      <c r="O1671" s="213"/>
    </row>
    <row r="1672" spans="14:15" ht="12.75" customHeight="1">
      <c r="N1672" s="213"/>
      <c r="O1672" s="213"/>
    </row>
    <row r="1673" spans="14:15" ht="12.75" customHeight="1">
      <c r="N1673" s="213"/>
      <c r="O1673" s="213"/>
    </row>
    <row r="1674" spans="14:15" ht="12.75" customHeight="1">
      <c r="N1674" s="213"/>
      <c r="O1674" s="213"/>
    </row>
    <row r="1675" spans="14:15" ht="12.75" customHeight="1">
      <c r="N1675" s="213"/>
      <c r="O1675" s="213"/>
    </row>
    <row r="1676" spans="14:15" ht="12.75" customHeight="1">
      <c r="N1676" s="213"/>
      <c r="O1676" s="213"/>
    </row>
    <row r="1677" spans="14:15" ht="12.75" customHeight="1">
      <c r="N1677" s="213"/>
      <c r="O1677" s="213"/>
    </row>
    <row r="1678" spans="14:15" ht="12.75" customHeight="1">
      <c r="N1678" s="213"/>
      <c r="O1678" s="213"/>
    </row>
    <row r="1679" spans="14:15" ht="12.75" customHeight="1">
      <c r="N1679" s="213"/>
      <c r="O1679" s="213"/>
    </row>
    <row r="1680" spans="14:15" ht="12.75" customHeight="1">
      <c r="N1680" s="213"/>
      <c r="O1680" s="213"/>
    </row>
    <row r="1681" spans="14:15" ht="12.75" customHeight="1">
      <c r="N1681" s="213"/>
      <c r="O1681" s="213"/>
    </row>
    <row r="1682" spans="14:15" ht="12.75" customHeight="1">
      <c r="N1682" s="213"/>
      <c r="O1682" s="213"/>
    </row>
    <row r="1683" spans="14:15" ht="12.75" customHeight="1">
      <c r="N1683" s="213"/>
      <c r="O1683" s="213"/>
    </row>
    <row r="1684" spans="14:15" ht="12.75" customHeight="1">
      <c r="N1684" s="213"/>
      <c r="O1684" s="213"/>
    </row>
    <row r="1685" spans="14:15" ht="12.75" customHeight="1">
      <c r="N1685" s="213"/>
      <c r="O1685" s="213"/>
    </row>
    <row r="1686" spans="14:15" ht="12.75" customHeight="1">
      <c r="N1686" s="213"/>
      <c r="O1686" s="213"/>
    </row>
    <row r="1687" spans="14:15" ht="12.75" customHeight="1">
      <c r="N1687" s="213"/>
      <c r="O1687" s="213"/>
    </row>
    <row r="1688" spans="14:15" ht="12.75" customHeight="1">
      <c r="N1688" s="213"/>
      <c r="O1688" s="213"/>
    </row>
    <row r="1689" spans="14:15" ht="12.75" customHeight="1">
      <c r="N1689" s="213"/>
      <c r="O1689" s="213"/>
    </row>
    <row r="1690" spans="14:15" ht="12.75" customHeight="1">
      <c r="N1690" s="213"/>
      <c r="O1690" s="213"/>
    </row>
    <row r="1691" spans="14:15" ht="12.75" customHeight="1">
      <c r="N1691" s="213"/>
      <c r="O1691" s="213"/>
    </row>
    <row r="1692" spans="14:15" ht="12.75" customHeight="1">
      <c r="N1692" s="213"/>
      <c r="O1692" s="213"/>
    </row>
    <row r="1693" spans="14:15" ht="12.75" customHeight="1">
      <c r="N1693" s="213"/>
      <c r="O1693" s="213"/>
    </row>
    <row r="1694" spans="14:15" ht="12.75" customHeight="1">
      <c r="N1694" s="213"/>
      <c r="O1694" s="213"/>
    </row>
    <row r="1695" spans="14:15" ht="12.75" customHeight="1">
      <c r="N1695" s="213"/>
      <c r="O1695" s="213"/>
    </row>
    <row r="1696" spans="14:15" ht="12.75" customHeight="1">
      <c r="N1696" s="213"/>
      <c r="O1696" s="213"/>
    </row>
    <row r="1697" spans="14:15" ht="12.75" customHeight="1">
      <c r="N1697" s="213"/>
      <c r="O1697" s="213"/>
    </row>
    <row r="1698" spans="14:15" ht="12.75" customHeight="1">
      <c r="N1698" s="213"/>
      <c r="O1698" s="213"/>
    </row>
    <row r="1699" spans="14:15" ht="12.75" customHeight="1">
      <c r="N1699" s="213"/>
      <c r="O1699" s="213"/>
    </row>
    <row r="1700" spans="14:15" ht="12.75" customHeight="1">
      <c r="N1700" s="213"/>
      <c r="O1700" s="213"/>
    </row>
    <row r="1701" spans="14:15" ht="12.75" customHeight="1">
      <c r="N1701" s="213"/>
      <c r="O1701" s="213"/>
    </row>
    <row r="1702" spans="14:15" ht="12.75" customHeight="1">
      <c r="N1702" s="213"/>
      <c r="O1702" s="213"/>
    </row>
    <row r="1703" spans="14:15" ht="12.75" customHeight="1">
      <c r="N1703" s="213"/>
      <c r="O1703" s="213"/>
    </row>
    <row r="1704" spans="14:15" ht="12.75" customHeight="1">
      <c r="N1704" s="213"/>
      <c r="O1704" s="213"/>
    </row>
    <row r="1705" spans="14:15" ht="12.75" customHeight="1">
      <c r="N1705" s="213"/>
      <c r="O1705" s="213"/>
    </row>
    <row r="1706" spans="14:15" ht="12.75" customHeight="1">
      <c r="N1706" s="213"/>
      <c r="O1706" s="213"/>
    </row>
    <row r="1707" spans="14:15" ht="12.75" customHeight="1">
      <c r="N1707" s="213"/>
      <c r="O1707" s="213"/>
    </row>
    <row r="1708" spans="14:15" ht="12.75" customHeight="1">
      <c r="N1708" s="213"/>
      <c r="O1708" s="213"/>
    </row>
    <row r="1709" spans="14:15" ht="12.75" customHeight="1">
      <c r="N1709" s="213"/>
      <c r="O1709" s="213"/>
    </row>
    <row r="1710" spans="14:15" ht="12.75" customHeight="1">
      <c r="N1710" s="213"/>
      <c r="O1710" s="213"/>
    </row>
    <row r="1711" spans="14:15" ht="12.75" customHeight="1">
      <c r="N1711" s="213"/>
      <c r="O1711" s="213"/>
    </row>
    <row r="1712" spans="14:15" ht="12.75" customHeight="1">
      <c r="N1712" s="213"/>
      <c r="O1712" s="213"/>
    </row>
    <row r="1713" spans="14:15" ht="12.75" customHeight="1">
      <c r="N1713" s="213"/>
      <c r="O1713" s="213"/>
    </row>
    <row r="1714" spans="14:15" ht="12.75" customHeight="1">
      <c r="N1714" s="213"/>
      <c r="O1714" s="213"/>
    </row>
    <row r="1715" spans="14:15" ht="12.75" customHeight="1">
      <c r="N1715" s="213"/>
      <c r="O1715" s="213"/>
    </row>
    <row r="1716" spans="14:15" ht="12.75" customHeight="1">
      <c r="N1716" s="213"/>
      <c r="O1716" s="213"/>
    </row>
    <row r="1717" spans="14:15" ht="12.75" customHeight="1">
      <c r="N1717" s="213"/>
      <c r="O1717" s="213"/>
    </row>
    <row r="1718" spans="14:15" ht="12.75" customHeight="1">
      <c r="N1718" s="213"/>
      <c r="O1718" s="213"/>
    </row>
    <row r="1719" spans="14:15" ht="12.75" customHeight="1">
      <c r="N1719" s="213"/>
      <c r="O1719" s="213"/>
    </row>
    <row r="1720" spans="14:15" ht="12.75" customHeight="1">
      <c r="N1720" s="213"/>
      <c r="O1720" s="213"/>
    </row>
    <row r="1721" spans="14:15" ht="12.75" customHeight="1">
      <c r="N1721" s="213"/>
      <c r="O1721" s="213"/>
    </row>
    <row r="1722" spans="14:15" ht="12.75" customHeight="1">
      <c r="N1722" s="213"/>
      <c r="O1722" s="213"/>
    </row>
    <row r="1723" spans="14:15" ht="12.75" customHeight="1">
      <c r="N1723" s="213"/>
      <c r="O1723" s="213"/>
    </row>
    <row r="1724" spans="14:15" ht="12.75" customHeight="1">
      <c r="N1724" s="213"/>
      <c r="O1724" s="213"/>
    </row>
    <row r="1725" spans="14:15" ht="12.75" customHeight="1">
      <c r="N1725" s="213"/>
      <c r="O1725" s="213"/>
    </row>
    <row r="1726" spans="14:15" ht="12.75" customHeight="1">
      <c r="N1726" s="213"/>
      <c r="O1726" s="213"/>
    </row>
    <row r="1727" spans="14:15" ht="12.75" customHeight="1">
      <c r="N1727" s="213"/>
      <c r="O1727" s="213"/>
    </row>
    <row r="1728" spans="14:15" ht="12.75" customHeight="1">
      <c r="N1728" s="213"/>
      <c r="O1728" s="213"/>
    </row>
    <row r="1729" spans="14:15" ht="12.75" customHeight="1">
      <c r="N1729" s="213"/>
      <c r="O1729" s="213"/>
    </row>
    <row r="1730" spans="14:15" ht="12.75" customHeight="1">
      <c r="N1730" s="213"/>
      <c r="O1730" s="213"/>
    </row>
    <row r="1731" spans="14:15" ht="12.75" customHeight="1">
      <c r="N1731" s="213"/>
      <c r="O1731" s="213"/>
    </row>
    <row r="1732" spans="14:15" ht="12.75" customHeight="1">
      <c r="N1732" s="213"/>
      <c r="O1732" s="213"/>
    </row>
    <row r="1733" spans="14:15" ht="12.75" customHeight="1">
      <c r="N1733" s="213"/>
      <c r="O1733" s="213"/>
    </row>
    <row r="1734" spans="14:15" ht="12.75" customHeight="1">
      <c r="N1734" s="213"/>
      <c r="O1734" s="213"/>
    </row>
    <row r="1735" spans="14:15" ht="12.75" customHeight="1">
      <c r="N1735" s="213"/>
      <c r="O1735" s="213"/>
    </row>
    <row r="1736" spans="14:15" ht="12.75" customHeight="1">
      <c r="N1736" s="213"/>
      <c r="O1736" s="213"/>
    </row>
    <row r="1737" spans="14:15" ht="12.75" customHeight="1">
      <c r="N1737" s="213"/>
      <c r="O1737" s="213"/>
    </row>
    <row r="1738" spans="14:15" ht="12.75" customHeight="1">
      <c r="N1738" s="213"/>
      <c r="O1738" s="213"/>
    </row>
    <row r="1739" spans="14:15" ht="12.75" customHeight="1">
      <c r="N1739" s="213"/>
      <c r="O1739" s="213"/>
    </row>
    <row r="1740" spans="14:15" ht="12.75" customHeight="1">
      <c r="N1740" s="213"/>
      <c r="O1740" s="213"/>
    </row>
    <row r="1741" spans="14:15" ht="12.75" customHeight="1">
      <c r="N1741" s="213"/>
      <c r="O1741" s="213"/>
    </row>
    <row r="1742" spans="14:15" ht="12.75" customHeight="1">
      <c r="N1742" s="213"/>
      <c r="O1742" s="213"/>
    </row>
    <row r="1743" spans="14:15" ht="12.75" customHeight="1">
      <c r="N1743" s="213"/>
      <c r="O1743" s="213"/>
    </row>
    <row r="1744" spans="14:15" ht="12.75" customHeight="1">
      <c r="N1744" s="213"/>
      <c r="O1744" s="213"/>
    </row>
    <row r="1745" spans="14:15" ht="12.75" customHeight="1">
      <c r="N1745" s="213"/>
      <c r="O1745" s="213"/>
    </row>
    <row r="1746" spans="14:15" ht="12.75" customHeight="1">
      <c r="N1746" s="213"/>
      <c r="O1746" s="213"/>
    </row>
    <row r="1747" spans="14:15" ht="12.75" customHeight="1">
      <c r="N1747" s="213"/>
      <c r="O1747" s="213"/>
    </row>
    <row r="1748" spans="14:15" ht="12.75" customHeight="1">
      <c r="N1748" s="213"/>
      <c r="O1748" s="213"/>
    </row>
    <row r="1749" spans="14:15" ht="12.75" customHeight="1">
      <c r="N1749" s="213"/>
      <c r="O1749" s="213"/>
    </row>
    <row r="1750" spans="14:15" ht="12.75" customHeight="1">
      <c r="N1750" s="213"/>
      <c r="O1750" s="213"/>
    </row>
    <row r="1751" spans="14:15" ht="12.75" customHeight="1">
      <c r="N1751" s="213"/>
      <c r="O1751" s="213"/>
    </row>
    <row r="1752" spans="14:15" ht="12.75" customHeight="1">
      <c r="N1752" s="213"/>
      <c r="O1752" s="213"/>
    </row>
    <row r="1753" spans="14:15" ht="12.75" customHeight="1">
      <c r="N1753" s="213"/>
      <c r="O1753" s="213"/>
    </row>
    <row r="1754" spans="14:15" ht="12.75" customHeight="1">
      <c r="N1754" s="213"/>
      <c r="O1754" s="213"/>
    </row>
    <row r="1755" spans="14:15" ht="12.75" customHeight="1">
      <c r="N1755" s="213"/>
      <c r="O1755" s="213"/>
    </row>
    <row r="1756" spans="14:15" ht="12.75" customHeight="1">
      <c r="N1756" s="213"/>
      <c r="O1756" s="213"/>
    </row>
    <row r="1757" spans="14:15" ht="12.75" customHeight="1">
      <c r="N1757" s="213"/>
      <c r="O1757" s="213"/>
    </row>
    <row r="1758" spans="14:15" ht="12.75" customHeight="1">
      <c r="N1758" s="213"/>
      <c r="O1758" s="213"/>
    </row>
    <row r="1759" spans="14:15" ht="12.75" customHeight="1">
      <c r="N1759" s="213"/>
      <c r="O1759" s="213"/>
    </row>
    <row r="1760" spans="14:15" ht="12.75" customHeight="1">
      <c r="N1760" s="213"/>
      <c r="O1760" s="213"/>
    </row>
    <row r="1761" spans="14:15" ht="12.75" customHeight="1">
      <c r="N1761" s="213"/>
      <c r="O1761" s="213"/>
    </row>
    <row r="1762" spans="14:15" ht="12.75" customHeight="1">
      <c r="N1762" s="213"/>
      <c r="O1762" s="213"/>
    </row>
    <row r="1763" spans="14:15" ht="12.75" customHeight="1">
      <c r="N1763" s="213"/>
      <c r="O1763" s="213"/>
    </row>
    <row r="1764" spans="14:15" ht="12.75" customHeight="1">
      <c r="N1764" s="213"/>
      <c r="O1764" s="213"/>
    </row>
    <row r="1765" spans="14:15" ht="12.75" customHeight="1">
      <c r="N1765" s="213"/>
      <c r="O1765" s="213"/>
    </row>
    <row r="1766" spans="14:15" ht="12.75" customHeight="1">
      <c r="N1766" s="213"/>
      <c r="O1766" s="213"/>
    </row>
    <row r="1767" spans="14:15" ht="12.75" customHeight="1">
      <c r="N1767" s="213"/>
      <c r="O1767" s="213"/>
    </row>
    <row r="1768" spans="14:15" ht="12.75" customHeight="1">
      <c r="N1768" s="213"/>
      <c r="O1768" s="213"/>
    </row>
    <row r="1769" spans="14:15" ht="12.75" customHeight="1">
      <c r="N1769" s="213"/>
      <c r="O1769" s="213"/>
    </row>
    <row r="1770" spans="14:15" ht="12.75" customHeight="1">
      <c r="N1770" s="213"/>
      <c r="O1770" s="213"/>
    </row>
    <row r="1771" spans="14:15" ht="12.75" customHeight="1">
      <c r="N1771" s="213"/>
      <c r="O1771" s="213"/>
    </row>
    <row r="1772" spans="14:15" ht="12.75" customHeight="1">
      <c r="N1772" s="213"/>
      <c r="O1772" s="213"/>
    </row>
    <row r="1773" spans="14:15" ht="12.75" customHeight="1">
      <c r="N1773" s="213"/>
      <c r="O1773" s="213"/>
    </row>
    <row r="1774" spans="14:15" ht="12.75" customHeight="1">
      <c r="N1774" s="213"/>
      <c r="O1774" s="213"/>
    </row>
    <row r="1775" spans="14:15" ht="12.75" customHeight="1">
      <c r="N1775" s="213"/>
      <c r="O1775" s="213"/>
    </row>
    <row r="1776" spans="14:15" ht="12.75" customHeight="1">
      <c r="N1776" s="213"/>
      <c r="O1776" s="213"/>
    </row>
    <row r="1777" spans="14:15" ht="12.75" customHeight="1">
      <c r="N1777" s="213"/>
      <c r="O1777" s="213"/>
    </row>
    <row r="1778" spans="14:15" ht="12.75" customHeight="1">
      <c r="N1778" s="213"/>
      <c r="O1778" s="213"/>
    </row>
    <row r="1779" spans="14:15" ht="12.75" customHeight="1">
      <c r="N1779" s="213"/>
      <c r="O1779" s="213"/>
    </row>
    <row r="1780" spans="14:15" ht="12.75" customHeight="1">
      <c r="N1780" s="213"/>
      <c r="O1780" s="213"/>
    </row>
    <row r="1781" spans="14:15" ht="12.75" customHeight="1">
      <c r="N1781" s="213"/>
      <c r="O1781" s="213"/>
    </row>
    <row r="1782" spans="14:15" ht="12.75" customHeight="1">
      <c r="N1782" s="213"/>
      <c r="O1782" s="213"/>
    </row>
    <row r="1783" spans="14:15" ht="12.75" customHeight="1">
      <c r="N1783" s="213"/>
      <c r="O1783" s="213"/>
    </row>
    <row r="1784" spans="14:15" ht="12.75" customHeight="1">
      <c r="N1784" s="213"/>
      <c r="O1784" s="213"/>
    </row>
    <row r="1785" spans="14:15" ht="12.75" customHeight="1">
      <c r="N1785" s="213"/>
      <c r="O1785" s="213"/>
    </row>
    <row r="1786" spans="14:15" ht="12.75" customHeight="1">
      <c r="N1786" s="213"/>
      <c r="O1786" s="213"/>
    </row>
    <row r="1787" spans="14:15" ht="12.75" customHeight="1">
      <c r="N1787" s="213"/>
      <c r="O1787" s="213"/>
    </row>
    <row r="1788" spans="14:15" ht="12.75" customHeight="1">
      <c r="N1788" s="213"/>
      <c r="O1788" s="213"/>
    </row>
    <row r="1789" spans="14:15" ht="12.75" customHeight="1">
      <c r="N1789" s="213"/>
      <c r="O1789" s="213"/>
    </row>
    <row r="1790" spans="14:15" ht="12.75" customHeight="1">
      <c r="N1790" s="213"/>
      <c r="O1790" s="213"/>
    </row>
    <row r="1791" spans="14:15" ht="12.75" customHeight="1">
      <c r="N1791" s="213"/>
      <c r="O1791" s="213"/>
    </row>
    <row r="1792" spans="14:15" ht="12.75" customHeight="1">
      <c r="N1792" s="213"/>
      <c r="O1792" s="213"/>
    </row>
    <row r="1793" spans="14:15" ht="12.75" customHeight="1">
      <c r="N1793" s="213"/>
      <c r="O1793" s="213"/>
    </row>
    <row r="1794" spans="14:15" ht="12.75" customHeight="1">
      <c r="N1794" s="213"/>
      <c r="O1794" s="213"/>
    </row>
    <row r="1795" spans="14:15" ht="12.75" customHeight="1">
      <c r="N1795" s="213"/>
      <c r="O1795" s="213"/>
    </row>
    <row r="1796" spans="14:15" ht="12.75" customHeight="1">
      <c r="N1796" s="213"/>
      <c r="O1796" s="213"/>
    </row>
    <row r="1797" spans="14:15" ht="12.75" customHeight="1">
      <c r="N1797" s="213"/>
      <c r="O1797" s="213"/>
    </row>
    <row r="1798" spans="14:15" ht="12.75" customHeight="1">
      <c r="N1798" s="213"/>
      <c r="O1798" s="213"/>
    </row>
    <row r="1799" spans="14:15" ht="12.75" customHeight="1">
      <c r="N1799" s="213"/>
      <c r="O1799" s="213"/>
    </row>
    <row r="1800" spans="14:15" ht="12.75" customHeight="1">
      <c r="N1800" s="213"/>
      <c r="O1800" s="213"/>
    </row>
    <row r="1801" spans="14:15" ht="12.75" customHeight="1">
      <c r="N1801" s="213"/>
      <c r="O1801" s="213"/>
    </row>
    <row r="1802" spans="14:15" ht="12.75" customHeight="1">
      <c r="N1802" s="213"/>
      <c r="O1802" s="213"/>
    </row>
    <row r="1803" spans="14:15" ht="12.75" customHeight="1">
      <c r="N1803" s="213"/>
      <c r="O1803" s="213"/>
    </row>
    <row r="1804" spans="14:15" ht="12.75" customHeight="1">
      <c r="N1804" s="213"/>
      <c r="O1804" s="213"/>
    </row>
    <row r="1805" spans="14:15" ht="12.75" customHeight="1">
      <c r="N1805" s="213"/>
      <c r="O1805" s="213"/>
    </row>
    <row r="1806" spans="14:15" ht="12.75" customHeight="1">
      <c r="N1806" s="213"/>
      <c r="O1806" s="213"/>
    </row>
    <row r="1807" spans="14:15" ht="12.75" customHeight="1">
      <c r="N1807" s="213"/>
      <c r="O1807" s="213"/>
    </row>
    <row r="1808" spans="14:15" ht="12.75" customHeight="1">
      <c r="N1808" s="213"/>
      <c r="O1808" s="213"/>
    </row>
    <row r="1809" spans="14:15" ht="12.75" customHeight="1">
      <c r="N1809" s="213"/>
      <c r="O1809" s="213"/>
    </row>
    <row r="1810" spans="14:15" ht="12.75" customHeight="1">
      <c r="N1810" s="213"/>
      <c r="O1810" s="213"/>
    </row>
    <row r="1811" spans="14:15" ht="12.75" customHeight="1">
      <c r="N1811" s="213"/>
      <c r="O1811" s="213"/>
    </row>
    <row r="1812" spans="14:15" ht="12.75" customHeight="1">
      <c r="N1812" s="213"/>
      <c r="O1812" s="213"/>
    </row>
    <row r="1813" spans="14:15" ht="12.75" customHeight="1">
      <c r="N1813" s="213"/>
      <c r="O1813" s="213"/>
    </row>
    <row r="1814" spans="14:15" ht="12.75" customHeight="1">
      <c r="N1814" s="213"/>
      <c r="O1814" s="213"/>
    </row>
    <row r="1815" spans="14:15" ht="12.75" customHeight="1">
      <c r="N1815" s="213"/>
      <c r="O1815" s="213"/>
    </row>
    <row r="1816" spans="14:15" ht="12.75" customHeight="1">
      <c r="N1816" s="213"/>
      <c r="O1816" s="213"/>
    </row>
    <row r="1817" spans="14:15" ht="12.75" customHeight="1">
      <c r="N1817" s="213"/>
      <c r="O1817" s="213"/>
    </row>
    <row r="1818" spans="14:15" ht="12.75" customHeight="1">
      <c r="N1818" s="213"/>
      <c r="O1818" s="213"/>
    </row>
    <row r="1819" spans="14:15" ht="12.75" customHeight="1">
      <c r="N1819" s="213"/>
      <c r="O1819" s="213"/>
    </row>
    <row r="1820" spans="14:15" ht="12.75" customHeight="1">
      <c r="N1820" s="213"/>
      <c r="O1820" s="213"/>
    </row>
    <row r="1821" spans="14:15" ht="12.75" customHeight="1">
      <c r="N1821" s="213"/>
      <c r="O1821" s="213"/>
    </row>
    <row r="1822" spans="14:15" ht="12.75" customHeight="1">
      <c r="N1822" s="213"/>
      <c r="O1822" s="213"/>
    </row>
    <row r="1823" spans="14:15" ht="12.75" customHeight="1">
      <c r="N1823" s="213"/>
      <c r="O1823" s="213"/>
    </row>
    <row r="1824" spans="14:15" ht="12.75" customHeight="1">
      <c r="N1824" s="213"/>
      <c r="O1824" s="213"/>
    </row>
    <row r="1825" spans="14:15" ht="12.75" customHeight="1">
      <c r="N1825" s="213"/>
      <c r="O1825" s="213"/>
    </row>
    <row r="1826" spans="14:15" ht="12.75" customHeight="1">
      <c r="N1826" s="213"/>
      <c r="O1826" s="213"/>
    </row>
    <row r="1827" spans="14:15" ht="12.75" customHeight="1">
      <c r="N1827" s="213"/>
      <c r="O1827" s="213"/>
    </row>
    <row r="1828" spans="14:15" ht="12.75" customHeight="1">
      <c r="N1828" s="213"/>
      <c r="O1828" s="213"/>
    </row>
    <row r="1829" spans="14:15" ht="12.75" customHeight="1">
      <c r="N1829" s="213"/>
      <c r="O1829" s="213"/>
    </row>
    <row r="1830" spans="14:15" ht="12.75" customHeight="1">
      <c r="N1830" s="213"/>
      <c r="O1830" s="213"/>
    </row>
    <row r="1831" spans="14:15" ht="12.75" customHeight="1">
      <c r="N1831" s="213"/>
      <c r="O1831" s="213"/>
    </row>
    <row r="1832" spans="14:15" ht="12.75" customHeight="1">
      <c r="N1832" s="213"/>
      <c r="O1832" s="213"/>
    </row>
    <row r="1833" spans="14:15" ht="12.75" customHeight="1">
      <c r="N1833" s="213"/>
      <c r="O1833" s="213"/>
    </row>
    <row r="1834" spans="14:15" ht="12.75" customHeight="1">
      <c r="N1834" s="213"/>
      <c r="O1834" s="213"/>
    </row>
    <row r="1835" spans="14:15" ht="12.75" customHeight="1">
      <c r="N1835" s="213"/>
      <c r="O1835" s="213"/>
    </row>
    <row r="1836" spans="14:15" ht="12.75" customHeight="1">
      <c r="N1836" s="213"/>
      <c r="O1836" s="213"/>
    </row>
    <row r="1837" spans="14:15" ht="12.75" customHeight="1">
      <c r="N1837" s="213"/>
      <c r="O1837" s="213"/>
    </row>
    <row r="1838" spans="14:15" ht="12.75" customHeight="1">
      <c r="N1838" s="213"/>
      <c r="O1838" s="213"/>
    </row>
    <row r="1839" spans="14:15" ht="12.75" customHeight="1">
      <c r="N1839" s="213"/>
      <c r="O1839" s="213"/>
    </row>
    <row r="1840" spans="14:15" ht="12.75" customHeight="1">
      <c r="N1840" s="213"/>
      <c r="O1840" s="213"/>
    </row>
    <row r="1841" spans="14:15" ht="12.75" customHeight="1">
      <c r="N1841" s="213"/>
      <c r="O1841" s="213"/>
    </row>
    <row r="1842" spans="14:15" ht="12.75" customHeight="1">
      <c r="N1842" s="213"/>
      <c r="O1842" s="213"/>
    </row>
    <row r="1843" spans="14:15" ht="12.75" customHeight="1">
      <c r="N1843" s="213"/>
      <c r="O1843" s="213"/>
    </row>
    <row r="1844" spans="14:15" ht="12.75" customHeight="1">
      <c r="N1844" s="213"/>
      <c r="O1844" s="213"/>
    </row>
    <row r="1845" spans="14:15" ht="12.75" customHeight="1">
      <c r="N1845" s="213"/>
      <c r="O1845" s="213"/>
    </row>
    <row r="1846" spans="14:15" ht="12.75" customHeight="1">
      <c r="N1846" s="213"/>
      <c r="O1846" s="213"/>
    </row>
    <row r="1847" spans="14:15" ht="12.75" customHeight="1">
      <c r="N1847" s="213"/>
      <c r="O1847" s="213"/>
    </row>
    <row r="1848" spans="14:15" ht="12.75" customHeight="1">
      <c r="N1848" s="213"/>
      <c r="O1848" s="213"/>
    </row>
    <row r="1849" spans="14:15" ht="12.75" customHeight="1">
      <c r="N1849" s="213"/>
      <c r="O1849" s="213"/>
    </row>
    <row r="1850" spans="14:15" ht="12.75" customHeight="1">
      <c r="N1850" s="213"/>
      <c r="O1850" s="213"/>
    </row>
    <row r="1851" spans="14:15" ht="12.75" customHeight="1">
      <c r="N1851" s="213"/>
      <c r="O1851" s="213"/>
    </row>
    <row r="1852" spans="14:15" ht="12.75" customHeight="1">
      <c r="N1852" s="213"/>
      <c r="O1852" s="213"/>
    </row>
    <row r="1853" spans="14:15" ht="12.75" customHeight="1">
      <c r="N1853" s="213"/>
      <c r="O1853" s="213"/>
    </row>
    <row r="1854" spans="14:15" ht="12.75" customHeight="1">
      <c r="N1854" s="213"/>
      <c r="O1854" s="213"/>
    </row>
    <row r="1855" spans="14:15" ht="12.75" customHeight="1">
      <c r="N1855" s="213"/>
      <c r="O1855" s="213"/>
    </row>
    <row r="1856" spans="14:15" ht="12.75" customHeight="1">
      <c r="N1856" s="213"/>
      <c r="O1856" s="213"/>
    </row>
    <row r="1857" spans="14:15" ht="12.75" customHeight="1">
      <c r="N1857" s="213"/>
      <c r="O1857" s="213"/>
    </row>
    <row r="1858" spans="14:15" ht="12.75" customHeight="1">
      <c r="N1858" s="213"/>
      <c r="O1858" s="213"/>
    </row>
    <row r="1859" spans="14:15" ht="12.75" customHeight="1">
      <c r="N1859" s="213"/>
      <c r="O1859" s="213"/>
    </row>
    <row r="1860" spans="14:15" ht="12.75" customHeight="1">
      <c r="N1860" s="213"/>
      <c r="O1860" s="213"/>
    </row>
    <row r="1861" spans="14:15" ht="12.75" customHeight="1">
      <c r="N1861" s="213"/>
      <c r="O1861" s="213"/>
    </row>
    <row r="1862" spans="14:15" ht="12.75" customHeight="1">
      <c r="N1862" s="213"/>
      <c r="O1862" s="213"/>
    </row>
    <row r="1863" spans="14:15" ht="12.75" customHeight="1">
      <c r="N1863" s="213"/>
      <c r="O1863" s="213"/>
    </row>
    <row r="1864" spans="14:15" ht="12.75" customHeight="1">
      <c r="N1864" s="213"/>
      <c r="O1864" s="213"/>
    </row>
    <row r="1865" spans="14:15" ht="12.75" customHeight="1">
      <c r="N1865" s="213"/>
      <c r="O1865" s="213"/>
    </row>
    <row r="1866" spans="14:15" ht="12.75" customHeight="1">
      <c r="N1866" s="213"/>
      <c r="O1866" s="213"/>
    </row>
    <row r="1867" spans="14:15" ht="12.75" customHeight="1">
      <c r="N1867" s="213"/>
      <c r="O1867" s="213"/>
    </row>
    <row r="1868" spans="14:15" ht="12.75" customHeight="1">
      <c r="N1868" s="213"/>
      <c r="O1868" s="213"/>
    </row>
    <row r="1869" spans="14:15" ht="12.75" customHeight="1">
      <c r="N1869" s="213"/>
      <c r="O1869" s="213"/>
    </row>
    <row r="1870" spans="14:15" ht="12.75" customHeight="1">
      <c r="N1870" s="213"/>
      <c r="O1870" s="213"/>
    </row>
    <row r="1871" spans="14:15" ht="12.75" customHeight="1">
      <c r="N1871" s="213"/>
      <c r="O1871" s="213"/>
    </row>
    <row r="1872" spans="14:15" ht="12.75" customHeight="1">
      <c r="N1872" s="213"/>
      <c r="O1872" s="213"/>
    </row>
    <row r="1873" spans="14:15" ht="12.75" customHeight="1">
      <c r="N1873" s="213"/>
      <c r="O1873" s="213"/>
    </row>
    <row r="1874" spans="14:15" ht="12.75" customHeight="1">
      <c r="N1874" s="213"/>
      <c r="O1874" s="213"/>
    </row>
    <row r="1875" spans="14:15" ht="12.75" customHeight="1">
      <c r="N1875" s="213"/>
      <c r="O1875" s="213"/>
    </row>
    <row r="1876" spans="14:15" ht="12.75" customHeight="1">
      <c r="N1876" s="213"/>
      <c r="O1876" s="213"/>
    </row>
    <row r="1877" spans="14:15" ht="12.75" customHeight="1">
      <c r="N1877" s="213"/>
      <c r="O1877" s="213"/>
    </row>
    <row r="1878" spans="14:15" ht="12.75" customHeight="1">
      <c r="N1878" s="213"/>
      <c r="O1878" s="213"/>
    </row>
    <row r="1879" spans="14:15" ht="12.75" customHeight="1">
      <c r="N1879" s="213"/>
      <c r="O1879" s="213"/>
    </row>
    <row r="1880" spans="14:15" ht="12.75" customHeight="1">
      <c r="N1880" s="213"/>
      <c r="O1880" s="213"/>
    </row>
    <row r="1881" spans="14:15" ht="12.75" customHeight="1">
      <c r="N1881" s="213"/>
      <c r="O1881" s="213"/>
    </row>
    <row r="1882" spans="14:15" ht="12.75" customHeight="1">
      <c r="N1882" s="213"/>
      <c r="O1882" s="213"/>
    </row>
    <row r="1883" spans="14:15" ht="12.75" customHeight="1">
      <c r="N1883" s="213"/>
      <c r="O1883" s="213"/>
    </row>
    <row r="1884" spans="14:15" ht="12.75" customHeight="1">
      <c r="N1884" s="213"/>
      <c r="O1884" s="213"/>
    </row>
    <row r="1885" spans="14:15" ht="12.75" customHeight="1">
      <c r="N1885" s="213"/>
      <c r="O1885" s="213"/>
    </row>
    <row r="1886" spans="14:15" ht="12.75" customHeight="1">
      <c r="N1886" s="213"/>
      <c r="O1886" s="213"/>
    </row>
    <row r="1887" spans="14:15" ht="12.75" customHeight="1">
      <c r="N1887" s="213"/>
      <c r="O1887" s="213"/>
    </row>
    <row r="1888" spans="14:15" ht="12.75" customHeight="1">
      <c r="N1888" s="213"/>
      <c r="O1888" s="213"/>
    </row>
    <row r="1889" spans="14:15" ht="12.75" customHeight="1">
      <c r="N1889" s="213"/>
      <c r="O1889" s="213"/>
    </row>
    <row r="1890" spans="14:15" ht="12.75" customHeight="1">
      <c r="N1890" s="213"/>
      <c r="O1890" s="213"/>
    </row>
    <row r="1891" spans="14:15" ht="12.75" customHeight="1">
      <c r="N1891" s="213"/>
      <c r="O1891" s="213"/>
    </row>
    <row r="1892" spans="14:15" ht="12.75" customHeight="1">
      <c r="N1892" s="213"/>
      <c r="O1892" s="213"/>
    </row>
    <row r="1893" spans="14:15" ht="12.75" customHeight="1">
      <c r="N1893" s="213"/>
      <c r="O1893" s="213"/>
    </row>
    <row r="1894" spans="14:15" ht="12.75" customHeight="1">
      <c r="N1894" s="213"/>
      <c r="O1894" s="213"/>
    </row>
    <row r="1895" spans="14:15" ht="12.75" customHeight="1">
      <c r="N1895" s="213"/>
      <c r="O1895" s="213"/>
    </row>
    <row r="1896" spans="14:15" ht="12.75" customHeight="1">
      <c r="N1896" s="213"/>
      <c r="O1896" s="213"/>
    </row>
    <row r="1897" spans="14:15" ht="12.75" customHeight="1">
      <c r="N1897" s="213"/>
      <c r="O1897" s="213"/>
    </row>
    <row r="1898" spans="14:15" ht="12.75" customHeight="1">
      <c r="N1898" s="213"/>
      <c r="O1898" s="213"/>
    </row>
    <row r="1899" spans="14:15" ht="12.75" customHeight="1">
      <c r="N1899" s="213"/>
      <c r="O1899" s="213"/>
    </row>
    <row r="1900" spans="14:15" ht="12.75" customHeight="1">
      <c r="N1900" s="213"/>
      <c r="O1900" s="213"/>
    </row>
    <row r="1901" spans="14:15" ht="12.75" customHeight="1">
      <c r="N1901" s="213"/>
      <c r="O1901" s="213"/>
    </row>
    <row r="1902" spans="14:15" ht="12.75" customHeight="1">
      <c r="N1902" s="213"/>
      <c r="O1902" s="213"/>
    </row>
    <row r="1903" spans="14:15" ht="12.75" customHeight="1">
      <c r="N1903" s="213"/>
      <c r="O1903" s="213"/>
    </row>
    <row r="1904" spans="14:15" ht="12.75" customHeight="1">
      <c r="N1904" s="213"/>
      <c r="O1904" s="213"/>
    </row>
    <row r="1905" spans="14:15" ht="12.75" customHeight="1">
      <c r="N1905" s="213"/>
      <c r="O1905" s="213"/>
    </row>
    <row r="1906" spans="14:15" ht="12.75" customHeight="1">
      <c r="N1906" s="213"/>
      <c r="O1906" s="213"/>
    </row>
    <row r="1907" spans="14:15" ht="12.75" customHeight="1">
      <c r="N1907" s="213"/>
      <c r="O1907" s="213"/>
    </row>
    <row r="1908" spans="14:15" ht="12.75" customHeight="1">
      <c r="N1908" s="213"/>
      <c r="O1908" s="213"/>
    </row>
    <row r="1909" spans="14:15" ht="12.75" customHeight="1">
      <c r="N1909" s="213"/>
      <c r="O1909" s="213"/>
    </row>
    <row r="1910" spans="14:15" ht="12.75" customHeight="1">
      <c r="N1910" s="213"/>
      <c r="O1910" s="213"/>
    </row>
    <row r="1911" spans="14:15" ht="12.75" customHeight="1">
      <c r="N1911" s="213"/>
      <c r="O1911" s="213"/>
    </row>
    <row r="1912" spans="14:15" ht="12.75" customHeight="1">
      <c r="N1912" s="213"/>
      <c r="O1912" s="213"/>
    </row>
    <row r="1913" spans="14:15" ht="12.75" customHeight="1">
      <c r="N1913" s="213"/>
      <c r="O1913" s="213"/>
    </row>
    <row r="1914" spans="14:15" ht="12.75" customHeight="1">
      <c r="N1914" s="213"/>
      <c r="O1914" s="213"/>
    </row>
    <row r="1915" spans="14:15" ht="12.75" customHeight="1">
      <c r="N1915" s="213"/>
      <c r="O1915" s="213"/>
    </row>
    <row r="1916" spans="14:15" ht="12.75" customHeight="1">
      <c r="N1916" s="213"/>
      <c r="O1916" s="213"/>
    </row>
    <row r="1917" spans="14:15" ht="12.75" customHeight="1">
      <c r="N1917" s="213"/>
      <c r="O1917" s="213"/>
    </row>
    <row r="1918" spans="14:15" ht="12.75" customHeight="1">
      <c r="N1918" s="213"/>
      <c r="O1918" s="213"/>
    </row>
    <row r="1919" spans="14:15" ht="12.75" customHeight="1">
      <c r="N1919" s="213"/>
      <c r="O1919" s="213"/>
    </row>
    <row r="1920" spans="14:15" ht="12.75" customHeight="1">
      <c r="N1920" s="213"/>
      <c r="O1920" s="213"/>
    </row>
    <row r="1921" spans="14:15" ht="12.75" customHeight="1">
      <c r="N1921" s="213"/>
      <c r="O1921" s="213"/>
    </row>
    <row r="1922" spans="14:15" ht="12.75" customHeight="1">
      <c r="N1922" s="213"/>
      <c r="O1922" s="213"/>
    </row>
    <row r="1923" spans="14:15" ht="12.75" customHeight="1">
      <c r="N1923" s="213"/>
      <c r="O1923" s="213"/>
    </row>
    <row r="1924" spans="14:15" ht="12.75" customHeight="1">
      <c r="N1924" s="213"/>
      <c r="O1924" s="213"/>
    </row>
    <row r="1925" spans="14:15" ht="12.75" customHeight="1">
      <c r="N1925" s="213"/>
      <c r="O1925" s="213"/>
    </row>
    <row r="1926" spans="14:15" ht="12.75" customHeight="1">
      <c r="N1926" s="213"/>
      <c r="O1926" s="213"/>
    </row>
    <row r="1927" spans="14:15" ht="12.75" customHeight="1">
      <c r="N1927" s="213"/>
      <c r="O1927" s="213"/>
    </row>
    <row r="1928" spans="14:15" ht="12.75" customHeight="1">
      <c r="N1928" s="213"/>
      <c r="O1928" s="213"/>
    </row>
    <row r="1929" spans="14:15" ht="12.75" customHeight="1">
      <c r="N1929" s="213"/>
      <c r="O1929" s="213"/>
    </row>
    <row r="1930" spans="14:15" ht="12.75" customHeight="1">
      <c r="N1930" s="213"/>
      <c r="O1930" s="213"/>
    </row>
    <row r="1931" spans="14:15" ht="12.75" customHeight="1">
      <c r="N1931" s="213"/>
      <c r="O1931" s="213"/>
    </row>
    <row r="1932" spans="14:15" ht="12.75" customHeight="1">
      <c r="N1932" s="213"/>
      <c r="O1932" s="213"/>
    </row>
    <row r="1933" spans="14:15" ht="12.75" customHeight="1">
      <c r="N1933" s="213"/>
      <c r="O1933" s="213"/>
    </row>
    <row r="1934" spans="14:15" ht="12.75" customHeight="1">
      <c r="N1934" s="213"/>
      <c r="O1934" s="213"/>
    </row>
    <row r="1935" spans="14:15" ht="12.75" customHeight="1">
      <c r="N1935" s="213"/>
      <c r="O1935" s="213"/>
    </row>
    <row r="1936" spans="14:15" ht="12.75" customHeight="1">
      <c r="N1936" s="213"/>
      <c r="O1936" s="213"/>
    </row>
    <row r="1937" spans="14:15" ht="12.75" customHeight="1">
      <c r="N1937" s="213"/>
      <c r="O1937" s="213"/>
    </row>
    <row r="1938" spans="14:15" ht="12.75" customHeight="1">
      <c r="N1938" s="213"/>
      <c r="O1938" s="213"/>
    </row>
    <row r="1939" spans="14:15" ht="12.75" customHeight="1">
      <c r="N1939" s="213"/>
      <c r="O1939" s="213"/>
    </row>
    <row r="1940" spans="14:15" ht="12.75" customHeight="1">
      <c r="N1940" s="213"/>
      <c r="O1940" s="213"/>
    </row>
    <row r="1941" spans="14:15" ht="12.75" customHeight="1">
      <c r="N1941" s="213"/>
      <c r="O1941" s="213"/>
    </row>
    <row r="1942" spans="14:15" ht="12.75" customHeight="1">
      <c r="N1942" s="213"/>
      <c r="O1942" s="213"/>
    </row>
    <row r="1943" spans="14:15" ht="12.75" customHeight="1">
      <c r="N1943" s="213"/>
      <c r="O1943" s="213"/>
    </row>
    <row r="1944" spans="14:15" ht="12.75" customHeight="1">
      <c r="N1944" s="213"/>
      <c r="O1944" s="213"/>
    </row>
    <row r="1945" spans="14:15" ht="12.75" customHeight="1">
      <c r="N1945" s="213"/>
      <c r="O1945" s="213"/>
    </row>
    <row r="1946" spans="14:15" ht="12.75" customHeight="1">
      <c r="N1946" s="213"/>
      <c r="O1946" s="213"/>
    </row>
    <row r="1947" spans="14:15" ht="12.75" customHeight="1">
      <c r="N1947" s="213"/>
      <c r="O1947" s="213"/>
    </row>
    <row r="1948" spans="14:15" ht="12.75" customHeight="1">
      <c r="N1948" s="213"/>
      <c r="O1948" s="213"/>
    </row>
    <row r="1949" spans="14:15" ht="12.75" customHeight="1">
      <c r="N1949" s="213"/>
      <c r="O1949" s="213"/>
    </row>
    <row r="1950" spans="14:15" ht="12.75" customHeight="1">
      <c r="N1950" s="213"/>
      <c r="O1950" s="213"/>
    </row>
    <row r="1951" spans="14:15" ht="12.75" customHeight="1">
      <c r="N1951" s="213"/>
      <c r="O1951" s="213"/>
    </row>
    <row r="1952" spans="14:15" ht="12.75" customHeight="1">
      <c r="N1952" s="213"/>
      <c r="O1952" s="213"/>
    </row>
    <row r="1953" spans="14:15" ht="12.75" customHeight="1">
      <c r="N1953" s="213"/>
      <c r="O1953" s="213"/>
    </row>
    <row r="1954" spans="14:15" ht="12.75" customHeight="1">
      <c r="N1954" s="213"/>
      <c r="O1954" s="213"/>
    </row>
    <row r="1955" spans="14:15" ht="12.75" customHeight="1">
      <c r="N1955" s="213"/>
      <c r="O1955" s="213"/>
    </row>
    <row r="1956" spans="14:15" ht="12.75" customHeight="1">
      <c r="N1956" s="213"/>
      <c r="O1956" s="213"/>
    </row>
    <row r="1957" spans="14:15" ht="12.75" customHeight="1">
      <c r="N1957" s="213"/>
      <c r="O1957" s="213"/>
    </row>
    <row r="1958" spans="14:15" ht="12.75" customHeight="1">
      <c r="N1958" s="213"/>
      <c r="O1958" s="213"/>
    </row>
    <row r="1959" spans="14:15" ht="12.75" customHeight="1">
      <c r="N1959" s="213"/>
      <c r="O1959" s="213"/>
    </row>
    <row r="1960" spans="14:15" ht="12.75" customHeight="1">
      <c r="N1960" s="213"/>
      <c r="O1960" s="213"/>
    </row>
    <row r="1961" spans="14:15" ht="12.75" customHeight="1">
      <c r="N1961" s="213"/>
      <c r="O1961" s="213"/>
    </row>
    <row r="1962" spans="14:15" ht="12.75" customHeight="1">
      <c r="N1962" s="213"/>
      <c r="O1962" s="213"/>
    </row>
    <row r="1963" spans="14:15" ht="12.75" customHeight="1">
      <c r="N1963" s="213"/>
      <c r="O1963" s="213"/>
    </row>
    <row r="1964" spans="14:15" ht="12.75" customHeight="1">
      <c r="N1964" s="213"/>
      <c r="O1964" s="213"/>
    </row>
    <row r="1965" spans="14:15" ht="12.75" customHeight="1">
      <c r="N1965" s="213"/>
      <c r="O1965" s="213"/>
    </row>
    <row r="1966" spans="14:15" ht="12.75" customHeight="1">
      <c r="N1966" s="213"/>
      <c r="O1966" s="213"/>
    </row>
    <row r="1967" spans="14:15" ht="12.75" customHeight="1">
      <c r="N1967" s="213"/>
      <c r="O1967" s="213"/>
    </row>
    <row r="1968" spans="14:15" ht="12.75" customHeight="1">
      <c r="N1968" s="213"/>
      <c r="O1968" s="213"/>
    </row>
    <row r="1969" spans="14:15" ht="12.75" customHeight="1">
      <c r="N1969" s="213"/>
      <c r="O1969" s="213"/>
    </row>
    <row r="1970" spans="14:15" ht="12.75" customHeight="1">
      <c r="N1970" s="213"/>
      <c r="O1970" s="213"/>
    </row>
    <row r="1971" spans="14:15" ht="12.75" customHeight="1">
      <c r="N1971" s="213"/>
      <c r="O1971" s="213"/>
    </row>
    <row r="1972" spans="14:15" ht="12.75" customHeight="1">
      <c r="N1972" s="213"/>
      <c r="O1972" s="213"/>
    </row>
    <row r="1973" spans="14:15" ht="12.75" customHeight="1">
      <c r="N1973" s="213"/>
      <c r="O1973" s="213"/>
    </row>
    <row r="1974" spans="14:15" ht="12.75" customHeight="1">
      <c r="N1974" s="213"/>
      <c r="O1974" s="213"/>
    </row>
    <row r="1975" spans="14:15" ht="12.75" customHeight="1">
      <c r="N1975" s="213"/>
      <c r="O1975" s="213"/>
    </row>
    <row r="1976" spans="14:15" ht="12.75" customHeight="1">
      <c r="N1976" s="213"/>
      <c r="O1976" s="213"/>
    </row>
    <row r="1977" spans="14:15" ht="12.75" customHeight="1">
      <c r="N1977" s="213"/>
      <c r="O1977" s="213"/>
    </row>
    <row r="1978" spans="14:15" ht="12.75" customHeight="1">
      <c r="N1978" s="213"/>
      <c r="O1978" s="213"/>
    </row>
    <row r="1979" spans="14:15" ht="12.75" customHeight="1">
      <c r="N1979" s="213"/>
      <c r="O1979" s="213"/>
    </row>
    <row r="1980" spans="14:15" ht="12.75" customHeight="1">
      <c r="N1980" s="213"/>
      <c r="O1980" s="213"/>
    </row>
    <row r="1981" spans="14:15" ht="12.75" customHeight="1">
      <c r="N1981" s="213"/>
      <c r="O1981" s="213"/>
    </row>
    <row r="1982" spans="14:15" ht="12.75" customHeight="1">
      <c r="N1982" s="213"/>
      <c r="O1982" s="213"/>
    </row>
    <row r="1983" spans="14:15" ht="12.75" customHeight="1">
      <c r="N1983" s="213"/>
      <c r="O1983" s="213"/>
    </row>
    <row r="1984" spans="14:15" ht="12.75" customHeight="1">
      <c r="N1984" s="213"/>
      <c r="O1984" s="213"/>
    </row>
    <row r="1985" spans="14:15" ht="12.75" customHeight="1">
      <c r="N1985" s="213"/>
      <c r="O1985" s="213"/>
    </row>
    <row r="1986" spans="14:15" ht="12.75" customHeight="1">
      <c r="N1986" s="213"/>
      <c r="O1986" s="213"/>
    </row>
    <row r="1987" spans="14:15" ht="12.75" customHeight="1">
      <c r="N1987" s="213"/>
      <c r="O1987" s="213"/>
    </row>
    <row r="1988" spans="14:15" ht="12.75" customHeight="1">
      <c r="N1988" s="213"/>
      <c r="O1988" s="213"/>
    </row>
    <row r="1989" spans="14:15" ht="12.75" customHeight="1">
      <c r="N1989" s="213"/>
      <c r="O1989" s="213"/>
    </row>
    <row r="1990" spans="14:15" ht="12.75" customHeight="1">
      <c r="N1990" s="213"/>
      <c r="O1990" s="213"/>
    </row>
    <row r="1991" spans="14:15" ht="12.75" customHeight="1">
      <c r="N1991" s="213"/>
      <c r="O1991" s="213"/>
    </row>
    <row r="1992" spans="14:15" ht="12.75" customHeight="1">
      <c r="N1992" s="213"/>
      <c r="O1992" s="213"/>
    </row>
    <row r="1993" spans="14:15" ht="12.75" customHeight="1">
      <c r="N1993" s="213"/>
      <c r="O1993" s="213"/>
    </row>
    <row r="1994" spans="14:15" ht="12.75" customHeight="1">
      <c r="N1994" s="213"/>
      <c r="O1994" s="213"/>
    </row>
    <row r="1995" spans="14:15" ht="12.75" customHeight="1">
      <c r="N1995" s="213"/>
      <c r="O1995" s="213"/>
    </row>
    <row r="1996" spans="14:15" ht="12.75" customHeight="1">
      <c r="N1996" s="213"/>
      <c r="O1996" s="213"/>
    </row>
    <row r="1997" spans="14:15" ht="12.75" customHeight="1">
      <c r="N1997" s="213"/>
      <c r="O1997" s="213"/>
    </row>
    <row r="1998" spans="14:15" ht="12.75" customHeight="1">
      <c r="N1998" s="213"/>
      <c r="O1998" s="213"/>
    </row>
    <row r="1999" spans="14:15" ht="12.75" customHeight="1">
      <c r="N1999" s="213"/>
      <c r="O1999" s="213"/>
    </row>
    <row r="2000" spans="14:15" ht="12.75" customHeight="1">
      <c r="N2000" s="213"/>
      <c r="O2000" s="213"/>
    </row>
    <row r="2001" spans="14:15" ht="12.75" customHeight="1">
      <c r="N2001" s="213"/>
      <c r="O2001" s="213"/>
    </row>
    <row r="2002" spans="14:15" ht="12.75" customHeight="1">
      <c r="N2002" s="213"/>
      <c r="O2002" s="213"/>
    </row>
    <row r="2003" spans="14:15" ht="12.75" customHeight="1">
      <c r="N2003" s="213"/>
      <c r="O2003" s="213"/>
    </row>
    <row r="2004" spans="14:15" ht="12.75" customHeight="1">
      <c r="N2004" s="213"/>
      <c r="O2004" s="213"/>
    </row>
    <row r="2005" spans="14:15" ht="12.75" customHeight="1">
      <c r="N2005" s="213"/>
      <c r="O2005" s="213"/>
    </row>
    <row r="2006" spans="14:15" ht="12.75" customHeight="1">
      <c r="N2006" s="213"/>
      <c r="O2006" s="213"/>
    </row>
    <row r="2007" spans="14:15" ht="12.75" customHeight="1">
      <c r="N2007" s="213"/>
      <c r="O2007" s="213"/>
    </row>
    <row r="2008" spans="14:15" ht="12.75" customHeight="1">
      <c r="N2008" s="213"/>
      <c r="O2008" s="213"/>
    </row>
    <row r="2009" spans="14:15" ht="12.75" customHeight="1">
      <c r="N2009" s="213"/>
      <c r="O2009" s="213"/>
    </row>
    <row r="2010" spans="14:15" ht="12.75" customHeight="1">
      <c r="N2010" s="213"/>
      <c r="O2010" s="213"/>
    </row>
    <row r="2011" spans="14:15" ht="12.75" customHeight="1">
      <c r="N2011" s="213"/>
      <c r="O2011" s="213"/>
    </row>
    <row r="2012" spans="14:15" ht="12.75" customHeight="1">
      <c r="N2012" s="213"/>
      <c r="O2012" s="213"/>
    </row>
    <row r="2013" spans="14:15" ht="12.75" customHeight="1">
      <c r="N2013" s="213"/>
      <c r="O2013" s="213"/>
    </row>
    <row r="2014" spans="14:15" ht="12.75" customHeight="1">
      <c r="N2014" s="213"/>
      <c r="O2014" s="213"/>
    </row>
    <row r="2015" spans="14:15" ht="12.75" customHeight="1">
      <c r="N2015" s="213"/>
      <c r="O2015" s="213"/>
    </row>
    <row r="2016" spans="14:15" ht="12.75" customHeight="1">
      <c r="N2016" s="213"/>
      <c r="O2016" s="213"/>
    </row>
    <row r="2017" spans="14:15" ht="12.75" customHeight="1">
      <c r="N2017" s="213"/>
      <c r="O2017" s="213"/>
    </row>
    <row r="2018" spans="14:15" ht="12.75" customHeight="1">
      <c r="N2018" s="213"/>
      <c r="O2018" s="213"/>
    </row>
    <row r="2019" spans="14:15" ht="12.75" customHeight="1">
      <c r="N2019" s="213"/>
      <c r="O2019" s="213"/>
    </row>
    <row r="2020" spans="14:15" ht="12.75" customHeight="1">
      <c r="N2020" s="213"/>
      <c r="O2020" s="213"/>
    </row>
    <row r="2021" spans="14:15" ht="12.75" customHeight="1">
      <c r="N2021" s="213"/>
      <c r="O2021" s="213"/>
    </row>
    <row r="2022" spans="14:15" ht="12.75" customHeight="1">
      <c r="N2022" s="213"/>
      <c r="O2022" s="213"/>
    </row>
    <row r="2023" spans="14:15" ht="12.75" customHeight="1">
      <c r="N2023" s="213"/>
      <c r="O2023" s="213"/>
    </row>
    <row r="2024" spans="14:15" ht="12.75" customHeight="1">
      <c r="N2024" s="213"/>
      <c r="O2024" s="213"/>
    </row>
    <row r="2025" spans="14:15" ht="12.75" customHeight="1">
      <c r="N2025" s="213"/>
      <c r="O2025" s="213"/>
    </row>
    <row r="2026" spans="14:15" ht="12.75" customHeight="1">
      <c r="N2026" s="213"/>
      <c r="O2026" s="213"/>
    </row>
    <row r="2027" spans="14:15" ht="12.75" customHeight="1">
      <c r="N2027" s="213"/>
      <c r="O2027" s="213"/>
    </row>
    <row r="2028" spans="14:15" ht="12.75" customHeight="1">
      <c r="N2028" s="213"/>
      <c r="O2028" s="213"/>
    </row>
    <row r="2029" spans="14:15" ht="12.75" customHeight="1">
      <c r="N2029" s="213"/>
      <c r="O2029" s="213"/>
    </row>
    <row r="2030" spans="14:15" ht="12.75" customHeight="1">
      <c r="N2030" s="213"/>
      <c r="O2030" s="213"/>
    </row>
    <row r="2031" spans="14:15" ht="12.75" customHeight="1">
      <c r="N2031" s="213"/>
      <c r="O2031" s="213"/>
    </row>
    <row r="2032" spans="14:15" ht="12.75" customHeight="1">
      <c r="N2032" s="213"/>
      <c r="O2032" s="213"/>
    </row>
    <row r="2033" spans="14:15" ht="12.75" customHeight="1">
      <c r="N2033" s="213"/>
      <c r="O2033" s="213"/>
    </row>
    <row r="2034" spans="14:15" ht="12.75" customHeight="1">
      <c r="N2034" s="213"/>
      <c r="O2034" s="213"/>
    </row>
    <row r="2035" spans="14:15" ht="12.75" customHeight="1">
      <c r="N2035" s="213"/>
      <c r="O2035" s="213"/>
    </row>
    <row r="2036" spans="14:15" ht="12.75" customHeight="1">
      <c r="N2036" s="213"/>
      <c r="O2036" s="213"/>
    </row>
    <row r="2037" spans="14:15" ht="12.75" customHeight="1">
      <c r="N2037" s="213"/>
      <c r="O2037" s="213"/>
    </row>
    <row r="2038" spans="14:15" ht="12.75" customHeight="1">
      <c r="N2038" s="213"/>
      <c r="O2038" s="213"/>
    </row>
    <row r="2039" spans="14:15" ht="12.75" customHeight="1">
      <c r="N2039" s="213"/>
      <c r="O2039" s="213"/>
    </row>
    <row r="2040" spans="14:15" ht="12.75" customHeight="1">
      <c r="N2040" s="213"/>
      <c r="O2040" s="213"/>
    </row>
    <row r="2041" spans="14:15" ht="12.75" customHeight="1">
      <c r="N2041" s="213"/>
      <c r="O2041" s="213"/>
    </row>
    <row r="2042" spans="14:15" ht="12.75" customHeight="1">
      <c r="N2042" s="213"/>
      <c r="O2042" s="213"/>
    </row>
    <row r="2043" spans="14:15" ht="12.75" customHeight="1">
      <c r="N2043" s="213"/>
      <c r="O2043" s="213"/>
    </row>
    <row r="2044" spans="14:15" ht="12.75" customHeight="1">
      <c r="N2044" s="213"/>
      <c r="O2044" s="213"/>
    </row>
    <row r="2045" spans="14:15" ht="12.75" customHeight="1">
      <c r="N2045" s="213"/>
      <c r="O2045" s="213"/>
    </row>
    <row r="2046" spans="14:15" ht="12.75" customHeight="1">
      <c r="N2046" s="213"/>
      <c r="O2046" s="213"/>
    </row>
    <row r="2047" spans="14:15" ht="12.75" customHeight="1">
      <c r="N2047" s="213"/>
      <c r="O2047" s="213"/>
    </row>
    <row r="2048" spans="14:15" ht="12.75" customHeight="1">
      <c r="N2048" s="213"/>
      <c r="O2048" s="213"/>
    </row>
    <row r="2049" spans="14:15" ht="12.75" customHeight="1">
      <c r="N2049" s="213"/>
      <c r="O2049" s="213"/>
    </row>
    <row r="2050" spans="14:15" ht="12.75" customHeight="1">
      <c r="N2050" s="213"/>
      <c r="O2050" s="213"/>
    </row>
    <row r="2051" spans="14:15" ht="12.75" customHeight="1">
      <c r="N2051" s="213"/>
      <c r="O2051" s="213"/>
    </row>
    <row r="2052" spans="14:15" ht="12.75" customHeight="1">
      <c r="N2052" s="213"/>
      <c r="O2052" s="213"/>
    </row>
    <row r="2053" spans="14:15" ht="12.75" customHeight="1">
      <c r="N2053" s="213"/>
      <c r="O2053" s="213"/>
    </row>
    <row r="2054" spans="14:15" ht="12.75" customHeight="1">
      <c r="N2054" s="213"/>
      <c r="O2054" s="213"/>
    </row>
    <row r="2055" spans="14:15" ht="12.75" customHeight="1">
      <c r="N2055" s="213"/>
      <c r="O2055" s="213"/>
    </row>
    <row r="2056" spans="14:15" ht="12.75" customHeight="1">
      <c r="N2056" s="213"/>
      <c r="O2056" s="213"/>
    </row>
    <row r="2057" spans="14:15" ht="12.75" customHeight="1">
      <c r="N2057" s="213"/>
      <c r="O2057" s="213"/>
    </row>
    <row r="2058" spans="14:15" ht="12.75" customHeight="1">
      <c r="N2058" s="213"/>
      <c r="O2058" s="213"/>
    </row>
    <row r="2059" spans="14:15" ht="12.75" customHeight="1">
      <c r="N2059" s="213"/>
      <c r="O2059" s="213"/>
    </row>
    <row r="2060" spans="14:15" ht="12.75" customHeight="1">
      <c r="N2060" s="213"/>
      <c r="O2060" s="213"/>
    </row>
    <row r="2061" spans="14:15" ht="12.75" customHeight="1">
      <c r="N2061" s="213"/>
      <c r="O2061" s="213"/>
    </row>
    <row r="2062" spans="14:15" ht="12.75" customHeight="1">
      <c r="N2062" s="213"/>
      <c r="O2062" s="213"/>
    </row>
    <row r="2063" spans="14:15" ht="12.75" customHeight="1">
      <c r="N2063" s="213"/>
      <c r="O2063" s="213"/>
    </row>
    <row r="2064" spans="14:15" ht="12.75" customHeight="1">
      <c r="N2064" s="213"/>
      <c r="O2064" s="213"/>
    </row>
    <row r="2065" spans="14:15" ht="12.75" customHeight="1">
      <c r="N2065" s="213"/>
      <c r="O2065" s="213"/>
    </row>
    <row r="2066" spans="14:15" ht="12.75" customHeight="1">
      <c r="N2066" s="213"/>
      <c r="O2066" s="213"/>
    </row>
    <row r="2067" spans="14:15" ht="12.75" customHeight="1">
      <c r="N2067" s="213"/>
      <c r="O2067" s="213"/>
    </row>
    <row r="2068" spans="14:15" ht="12.75" customHeight="1">
      <c r="N2068" s="213"/>
      <c r="O2068" s="213"/>
    </row>
    <row r="2069" spans="14:15" ht="12.75" customHeight="1">
      <c r="N2069" s="213"/>
      <c r="O2069" s="213"/>
    </row>
    <row r="2070" spans="14:15" ht="12.75" customHeight="1">
      <c r="N2070" s="213"/>
      <c r="O2070" s="213"/>
    </row>
    <row r="2071" spans="14:15" ht="12.75" customHeight="1">
      <c r="N2071" s="213"/>
      <c r="O2071" s="213"/>
    </row>
    <row r="2072" spans="14:15" ht="12.75" customHeight="1">
      <c r="N2072" s="213"/>
      <c r="O2072" s="213"/>
    </row>
    <row r="2073" spans="14:15" ht="12.75" customHeight="1">
      <c r="N2073" s="213"/>
      <c r="O2073" s="213"/>
    </row>
    <row r="2074" spans="14:15" ht="12.75" customHeight="1">
      <c r="N2074" s="213"/>
      <c r="O2074" s="213"/>
    </row>
    <row r="2075" spans="14:15" ht="12.75" customHeight="1">
      <c r="N2075" s="213"/>
      <c r="O2075" s="213"/>
    </row>
    <row r="2076" spans="14:15" ht="12.75" customHeight="1">
      <c r="N2076" s="213"/>
      <c r="O2076" s="213"/>
    </row>
    <row r="2077" spans="14:15" ht="12.75" customHeight="1">
      <c r="N2077" s="213"/>
      <c r="O2077" s="213"/>
    </row>
    <row r="2078" spans="14:15" ht="12.75" customHeight="1">
      <c r="N2078" s="213"/>
      <c r="O2078" s="213"/>
    </row>
    <row r="2079" spans="14:15" ht="12.75" customHeight="1">
      <c r="N2079" s="213"/>
      <c r="O2079" s="213"/>
    </row>
    <row r="2080" spans="14:15" ht="12.75" customHeight="1">
      <c r="N2080" s="213"/>
      <c r="O2080" s="213"/>
    </row>
    <row r="2081" spans="14:15" ht="12.75" customHeight="1">
      <c r="N2081" s="213"/>
      <c r="O2081" s="213"/>
    </row>
    <row r="2082" spans="14:15" ht="12.75" customHeight="1">
      <c r="N2082" s="213"/>
      <c r="O2082" s="213"/>
    </row>
    <row r="2083" spans="14:15" ht="12.75" customHeight="1">
      <c r="N2083" s="213"/>
      <c r="O2083" s="213"/>
    </row>
    <row r="2084" spans="14:15" ht="12.75" customHeight="1">
      <c r="N2084" s="213"/>
      <c r="O2084" s="213"/>
    </row>
    <row r="2085" spans="14:15" ht="12.75" customHeight="1">
      <c r="N2085" s="213"/>
      <c r="O2085" s="213"/>
    </row>
    <row r="2086" spans="14:15" ht="12.75" customHeight="1">
      <c r="N2086" s="213"/>
      <c r="O2086" s="213"/>
    </row>
    <row r="2087" spans="14:15" ht="12.75" customHeight="1">
      <c r="N2087" s="213"/>
      <c r="O2087" s="213"/>
    </row>
    <row r="2088" spans="14:15" ht="12.75" customHeight="1">
      <c r="N2088" s="213"/>
      <c r="O2088" s="213"/>
    </row>
    <row r="2089" spans="14:15" ht="12.75" customHeight="1">
      <c r="N2089" s="213"/>
      <c r="O2089" s="213"/>
    </row>
    <row r="2090" spans="14:15" ht="12.75" customHeight="1">
      <c r="N2090" s="213"/>
      <c r="O2090" s="213"/>
    </row>
    <row r="2091" spans="14:15" ht="12.75" customHeight="1">
      <c r="N2091" s="213"/>
      <c r="O2091" s="213"/>
    </row>
    <row r="2092" spans="14:15" ht="12.75" customHeight="1">
      <c r="N2092" s="213"/>
      <c r="O2092" s="213"/>
    </row>
    <row r="2093" spans="14:15" ht="12.75" customHeight="1">
      <c r="N2093" s="213"/>
      <c r="O2093" s="213"/>
    </row>
    <row r="2094" spans="14:15" ht="12.75" customHeight="1">
      <c r="N2094" s="213"/>
      <c r="O2094" s="213"/>
    </row>
    <row r="2095" spans="14:15" ht="12.75" customHeight="1">
      <c r="N2095" s="213"/>
      <c r="O2095" s="213"/>
    </row>
    <row r="2096" spans="14:15" ht="12.75" customHeight="1">
      <c r="N2096" s="213"/>
      <c r="O2096" s="213"/>
    </row>
    <row r="2097" spans="14:15" ht="12.75" customHeight="1">
      <c r="N2097" s="213"/>
      <c r="O2097" s="213"/>
    </row>
    <row r="2098" spans="14:15" ht="12.75" customHeight="1">
      <c r="N2098" s="213"/>
      <c r="O2098" s="213"/>
    </row>
    <row r="2099" spans="14:15" ht="12.75" customHeight="1">
      <c r="N2099" s="213"/>
      <c r="O2099" s="213"/>
    </row>
    <row r="2100" spans="14:15" ht="12.75" customHeight="1">
      <c r="N2100" s="213"/>
      <c r="O2100" s="213"/>
    </row>
    <row r="2101" spans="14:15" ht="12.75" customHeight="1">
      <c r="N2101" s="213"/>
      <c r="O2101" s="213"/>
    </row>
    <row r="2102" spans="14:15" ht="12.75" customHeight="1">
      <c r="N2102" s="213"/>
      <c r="O2102" s="213"/>
    </row>
    <row r="2103" spans="14:15" ht="12.75" customHeight="1">
      <c r="N2103" s="213"/>
      <c r="O2103" s="213"/>
    </row>
    <row r="2104" spans="14:15" ht="12.75" customHeight="1">
      <c r="N2104" s="213"/>
      <c r="O2104" s="213"/>
    </row>
    <row r="2105" spans="14:15" ht="12.75" customHeight="1">
      <c r="N2105" s="213"/>
      <c r="O2105" s="213"/>
    </row>
    <row r="2106" spans="14:15" ht="12.75" customHeight="1">
      <c r="N2106" s="213"/>
      <c r="O2106" s="213"/>
    </row>
    <row r="2107" spans="14:15" ht="12.75" customHeight="1">
      <c r="N2107" s="213"/>
      <c r="O2107" s="213"/>
    </row>
    <row r="2108" spans="14:15" ht="12.75" customHeight="1">
      <c r="N2108" s="213"/>
      <c r="O2108" s="213"/>
    </row>
    <row r="2109" spans="14:15" ht="12.75" customHeight="1">
      <c r="N2109" s="213"/>
      <c r="O2109" s="213"/>
    </row>
    <row r="2110" spans="14:15" ht="12.75" customHeight="1">
      <c r="N2110" s="213"/>
      <c r="O2110" s="213"/>
    </row>
    <row r="2111" spans="14:15" ht="12.75" customHeight="1">
      <c r="N2111" s="213"/>
      <c r="O2111" s="213"/>
    </row>
    <row r="2112" spans="14:15" ht="12.75" customHeight="1">
      <c r="N2112" s="213"/>
      <c r="O2112" s="213"/>
    </row>
    <row r="2113" spans="14:15" ht="12.75" customHeight="1">
      <c r="N2113" s="213"/>
      <c r="O2113" s="213"/>
    </row>
    <row r="2114" spans="14:15" ht="12.75" customHeight="1">
      <c r="N2114" s="213"/>
      <c r="O2114" s="213"/>
    </row>
    <row r="2115" spans="14:15" ht="12.75" customHeight="1">
      <c r="N2115" s="213"/>
      <c r="O2115" s="213"/>
    </row>
    <row r="2116" spans="14:15" ht="12.75" customHeight="1">
      <c r="N2116" s="213"/>
      <c r="O2116" s="213"/>
    </row>
    <row r="2117" spans="14:15" ht="12.75" customHeight="1">
      <c r="N2117" s="213"/>
      <c r="O2117" s="213"/>
    </row>
    <row r="2118" spans="14:15" ht="12.75" customHeight="1">
      <c r="N2118" s="213"/>
      <c r="O2118" s="213"/>
    </row>
    <row r="2119" spans="14:15" ht="12.75" customHeight="1">
      <c r="N2119" s="213"/>
      <c r="O2119" s="213"/>
    </row>
    <row r="2120" spans="14:15" ht="12.75" customHeight="1">
      <c r="N2120" s="213"/>
      <c r="O2120" s="213"/>
    </row>
    <row r="2121" spans="14:15" ht="12.75" customHeight="1">
      <c r="N2121" s="213"/>
      <c r="O2121" s="213"/>
    </row>
    <row r="2122" spans="14:15" ht="12.75" customHeight="1">
      <c r="N2122" s="213"/>
      <c r="O2122" s="213"/>
    </row>
    <row r="2123" spans="14:15" ht="12.75" customHeight="1">
      <c r="N2123" s="213"/>
      <c r="O2123" s="213"/>
    </row>
    <row r="2124" spans="14:15" ht="12.75" customHeight="1">
      <c r="N2124" s="213"/>
      <c r="O2124" s="213"/>
    </row>
    <row r="2125" spans="14:15" ht="12.75" customHeight="1">
      <c r="N2125" s="213"/>
      <c r="O2125" s="213"/>
    </row>
    <row r="2126" spans="14:15" ht="12.75" customHeight="1">
      <c r="N2126" s="213"/>
      <c r="O2126" s="213"/>
    </row>
    <row r="2127" spans="14:15" ht="12.75" customHeight="1">
      <c r="N2127" s="213"/>
      <c r="O2127" s="213"/>
    </row>
    <row r="2128" spans="14:15" ht="12.75" customHeight="1">
      <c r="N2128" s="213"/>
      <c r="O2128" s="213"/>
    </row>
    <row r="2129" spans="14:15" ht="12.75" customHeight="1">
      <c r="N2129" s="213"/>
      <c r="O2129" s="213"/>
    </row>
    <row r="2130" spans="14:15" ht="12.75" customHeight="1">
      <c r="N2130" s="213"/>
      <c r="O2130" s="213"/>
    </row>
    <row r="2131" spans="14:15" ht="12.75" customHeight="1">
      <c r="N2131" s="213"/>
      <c r="O2131" s="213"/>
    </row>
    <row r="2132" spans="14:15" ht="12.75" customHeight="1">
      <c r="N2132" s="213"/>
      <c r="O2132" s="213"/>
    </row>
    <row r="2133" spans="14:15" ht="12.75" customHeight="1">
      <c r="N2133" s="213"/>
      <c r="O2133" s="213"/>
    </row>
    <row r="2134" spans="14:15" ht="12.75" customHeight="1">
      <c r="N2134" s="213"/>
      <c r="O2134" s="213"/>
    </row>
    <row r="2135" spans="14:15" ht="12.75" customHeight="1">
      <c r="N2135" s="213"/>
      <c r="O2135" s="213"/>
    </row>
    <row r="2136" spans="14:15" ht="12.75" customHeight="1">
      <c r="N2136" s="213"/>
      <c r="O2136" s="213"/>
    </row>
    <row r="2137" spans="14:15" ht="12.75" customHeight="1">
      <c r="N2137" s="213"/>
      <c r="O2137" s="213"/>
    </row>
    <row r="2138" spans="14:15" ht="12.75" customHeight="1">
      <c r="N2138" s="213"/>
      <c r="O2138" s="213"/>
    </row>
    <row r="2139" spans="14:15" ht="12.75" customHeight="1">
      <c r="N2139" s="213"/>
      <c r="O2139" s="213"/>
    </row>
    <row r="2140" spans="14:15" ht="12.75" customHeight="1">
      <c r="N2140" s="213"/>
      <c r="O2140" s="213"/>
    </row>
    <row r="2141" spans="14:15" ht="12.75" customHeight="1">
      <c r="N2141" s="213"/>
      <c r="O2141" s="213"/>
    </row>
    <row r="2142" spans="14:15" ht="12.75" customHeight="1">
      <c r="N2142" s="213"/>
      <c r="O2142" s="213"/>
    </row>
    <row r="2143" spans="14:15" ht="12.75" customHeight="1">
      <c r="N2143" s="213"/>
      <c r="O2143" s="213"/>
    </row>
    <row r="2144" spans="14:15" ht="12.75" customHeight="1">
      <c r="N2144" s="213"/>
      <c r="O2144" s="213"/>
    </row>
    <row r="2145" spans="14:15" ht="12.75" customHeight="1">
      <c r="N2145" s="213"/>
      <c r="O2145" s="213"/>
    </row>
    <row r="2146" spans="14:15" ht="12.75" customHeight="1">
      <c r="N2146" s="213"/>
      <c r="O2146" s="213"/>
    </row>
    <row r="2147" spans="14:15" ht="12.75" customHeight="1">
      <c r="N2147" s="213"/>
      <c r="O2147" s="213"/>
    </row>
    <row r="2148" spans="14:15" ht="12.75" customHeight="1">
      <c r="N2148" s="213"/>
      <c r="O2148" s="213"/>
    </row>
    <row r="2149" spans="14:15" ht="12.75" customHeight="1">
      <c r="N2149" s="213"/>
      <c r="O2149" s="213"/>
    </row>
    <row r="2150" spans="14:15" ht="12.75" customHeight="1">
      <c r="N2150" s="213"/>
      <c r="O2150" s="213"/>
    </row>
    <row r="2151" spans="14:15" ht="12.75" customHeight="1">
      <c r="N2151" s="213"/>
      <c r="O2151" s="213"/>
    </row>
    <row r="2152" spans="14:15" ht="12.75" customHeight="1">
      <c r="N2152" s="213"/>
      <c r="O2152" s="213"/>
    </row>
    <row r="2153" spans="14:15" ht="12.75" customHeight="1">
      <c r="N2153" s="213"/>
      <c r="O2153" s="213"/>
    </row>
    <row r="2154" spans="14:15" ht="12.75" customHeight="1">
      <c r="N2154" s="213"/>
      <c r="O2154" s="213"/>
    </row>
    <row r="2155" spans="14:15" ht="12.75" customHeight="1">
      <c r="N2155" s="213"/>
      <c r="O2155" s="213"/>
    </row>
    <row r="2156" spans="14:15" ht="12.75" customHeight="1">
      <c r="N2156" s="213"/>
      <c r="O2156" s="213"/>
    </row>
    <row r="2157" spans="14:15" ht="12.75" customHeight="1">
      <c r="N2157" s="213"/>
      <c r="O2157" s="213"/>
    </row>
    <row r="2158" spans="14:15" ht="12.75" customHeight="1">
      <c r="N2158" s="213"/>
      <c r="O2158" s="213"/>
    </row>
    <row r="2159" spans="14:15" ht="12.75" customHeight="1">
      <c r="N2159" s="213"/>
      <c r="O2159" s="213"/>
    </row>
    <row r="2160" spans="14:15" ht="12.75" customHeight="1">
      <c r="N2160" s="213"/>
      <c r="O2160" s="213"/>
    </row>
    <row r="2161" spans="14:15" ht="12.75" customHeight="1">
      <c r="N2161" s="213"/>
      <c r="O2161" s="213"/>
    </row>
    <row r="2162" spans="14:15" ht="12.75" customHeight="1">
      <c r="N2162" s="213"/>
      <c r="O2162" s="213"/>
    </row>
    <row r="2163" spans="14:15" ht="12.75" customHeight="1">
      <c r="N2163" s="213"/>
      <c r="O2163" s="213"/>
    </row>
    <row r="2164" spans="14:15" ht="12.75" customHeight="1">
      <c r="N2164" s="213"/>
      <c r="O2164" s="213"/>
    </row>
    <row r="2165" spans="14:15" ht="12.75" customHeight="1">
      <c r="N2165" s="213"/>
      <c r="O2165" s="213"/>
    </row>
    <row r="2166" spans="14:15" ht="12.75" customHeight="1">
      <c r="N2166" s="213"/>
      <c r="O2166" s="213"/>
    </row>
    <row r="2167" spans="14:15" ht="12.75" customHeight="1">
      <c r="N2167" s="213"/>
      <c r="O2167" s="213"/>
    </row>
    <row r="2168" spans="14:15" ht="12.75" customHeight="1">
      <c r="N2168" s="213"/>
      <c r="O2168" s="213"/>
    </row>
    <row r="2169" spans="14:15" ht="12.75" customHeight="1">
      <c r="N2169" s="213"/>
      <c r="O2169" s="213"/>
    </row>
    <row r="2170" spans="14:15" ht="12.75" customHeight="1">
      <c r="N2170" s="213"/>
      <c r="O2170" s="213"/>
    </row>
    <row r="2171" spans="14:15" ht="12.75" customHeight="1">
      <c r="N2171" s="213"/>
      <c r="O2171" s="213"/>
    </row>
    <row r="2172" spans="14:15" ht="12.75" customHeight="1">
      <c r="N2172" s="213"/>
      <c r="O2172" s="213"/>
    </row>
    <row r="2173" spans="14:15" ht="12.75" customHeight="1">
      <c r="N2173" s="213"/>
      <c r="O2173" s="213"/>
    </row>
    <row r="2174" spans="14:15" ht="12.75" customHeight="1">
      <c r="N2174" s="213"/>
      <c r="O2174" s="213"/>
    </row>
    <row r="2175" spans="14:15" ht="12.75" customHeight="1">
      <c r="N2175" s="213"/>
      <c r="O2175" s="213"/>
    </row>
    <row r="2176" spans="14:15" ht="12.75" customHeight="1">
      <c r="N2176" s="213"/>
      <c r="O2176" s="213"/>
    </row>
    <row r="2177" spans="14:15" ht="12.75" customHeight="1">
      <c r="N2177" s="213"/>
      <c r="O2177" s="213"/>
    </row>
    <row r="2178" spans="14:15" ht="12.75" customHeight="1">
      <c r="N2178" s="213"/>
      <c r="O2178" s="213"/>
    </row>
    <row r="2179" spans="14:15" ht="12.75" customHeight="1">
      <c r="N2179" s="213"/>
      <c r="O2179" s="213"/>
    </row>
    <row r="2180" spans="14:15" ht="12.75" customHeight="1">
      <c r="N2180" s="213"/>
      <c r="O2180" s="213"/>
    </row>
    <row r="2181" spans="14:15" ht="12.75" customHeight="1">
      <c r="N2181" s="213"/>
      <c r="O2181" s="213"/>
    </row>
    <row r="2182" spans="14:15" ht="12.75" customHeight="1">
      <c r="N2182" s="213"/>
      <c r="O2182" s="213"/>
    </row>
    <row r="2183" spans="14:15" ht="12.75" customHeight="1">
      <c r="N2183" s="213"/>
      <c r="O2183" s="213"/>
    </row>
    <row r="2184" spans="14:15" ht="12.75" customHeight="1">
      <c r="N2184" s="213"/>
      <c r="O2184" s="213"/>
    </row>
    <row r="2185" spans="14:15" ht="12.75" customHeight="1">
      <c r="N2185" s="213"/>
      <c r="O2185" s="213"/>
    </row>
    <row r="2186" spans="14:15" ht="12.75" customHeight="1">
      <c r="N2186" s="213"/>
      <c r="O2186" s="213"/>
    </row>
    <row r="2187" spans="14:15" ht="12.75" customHeight="1">
      <c r="N2187" s="213"/>
      <c r="O2187" s="213"/>
    </row>
    <row r="2188" spans="14:15" ht="12.75" customHeight="1">
      <c r="N2188" s="213"/>
      <c r="O2188" s="213"/>
    </row>
    <row r="2189" spans="14:15" ht="12.75" customHeight="1">
      <c r="N2189" s="213"/>
      <c r="O2189" s="213"/>
    </row>
    <row r="2190" spans="14:15" ht="12.75" customHeight="1">
      <c r="N2190" s="213"/>
      <c r="O2190" s="213"/>
    </row>
    <row r="2191" spans="14:15" ht="12.75" customHeight="1">
      <c r="N2191" s="213"/>
      <c r="O2191" s="213"/>
    </row>
    <row r="2192" spans="14:15" ht="12.75" customHeight="1">
      <c r="N2192" s="213"/>
      <c r="O2192" s="213"/>
    </row>
    <row r="2193" spans="14:15" ht="12.75" customHeight="1">
      <c r="N2193" s="213"/>
      <c r="O2193" s="213"/>
    </row>
    <row r="2194" spans="14:15" ht="12.75" customHeight="1">
      <c r="N2194" s="213"/>
      <c r="O2194" s="213"/>
    </row>
    <row r="2195" spans="14:15" ht="12.75" customHeight="1">
      <c r="N2195" s="213"/>
      <c r="O2195" s="213"/>
    </row>
    <row r="2196" spans="14:15" ht="12.75" customHeight="1">
      <c r="N2196" s="213"/>
      <c r="O2196" s="213"/>
    </row>
    <row r="2197" spans="14:15" ht="12.75" customHeight="1">
      <c r="N2197" s="213"/>
      <c r="O2197" s="213"/>
    </row>
    <row r="2198" spans="14:15" ht="12.75" customHeight="1">
      <c r="N2198" s="213"/>
      <c r="O2198" s="213"/>
    </row>
    <row r="2199" spans="14:15" ht="12.75" customHeight="1">
      <c r="N2199" s="213"/>
      <c r="O2199" s="213"/>
    </row>
    <row r="2200" spans="14:15" ht="12.75" customHeight="1">
      <c r="N2200" s="213"/>
      <c r="O2200" s="213"/>
    </row>
    <row r="2201" spans="14:15" ht="12.75" customHeight="1">
      <c r="N2201" s="213"/>
      <c r="O2201" s="213"/>
    </row>
    <row r="2202" spans="14:15" ht="12.75" customHeight="1">
      <c r="N2202" s="213"/>
      <c r="O2202" s="213"/>
    </row>
    <row r="2203" spans="14:15" ht="12.75" customHeight="1">
      <c r="N2203" s="213"/>
      <c r="O2203" s="213"/>
    </row>
    <row r="2204" spans="14:15" ht="12.75" customHeight="1">
      <c r="N2204" s="213"/>
      <c r="O2204" s="213"/>
    </row>
    <row r="2205" spans="14:15" ht="12.75" customHeight="1">
      <c r="N2205" s="213"/>
      <c r="O2205" s="213"/>
    </row>
    <row r="2206" spans="14:15" ht="12.75" customHeight="1">
      <c r="N2206" s="213"/>
      <c r="O2206" s="213"/>
    </row>
    <row r="2207" spans="14:15" ht="12.75" customHeight="1">
      <c r="N2207" s="213"/>
      <c r="O2207" s="213"/>
    </row>
    <row r="2208" spans="14:15" ht="12.75" customHeight="1">
      <c r="N2208" s="213"/>
      <c r="O2208" s="213"/>
    </row>
    <row r="2209" spans="14:15" ht="12.75" customHeight="1">
      <c r="N2209" s="213"/>
      <c r="O2209" s="213"/>
    </row>
    <row r="2210" spans="14:15" ht="12.75" customHeight="1">
      <c r="N2210" s="213"/>
      <c r="O2210" s="213"/>
    </row>
    <row r="2211" spans="14:15" ht="12.75" customHeight="1">
      <c r="N2211" s="213"/>
      <c r="O2211" s="213"/>
    </row>
    <row r="2212" spans="14:15" ht="12.75" customHeight="1">
      <c r="N2212" s="213"/>
      <c r="O2212" s="213"/>
    </row>
    <row r="2213" spans="14:15" ht="12.75" customHeight="1">
      <c r="N2213" s="213"/>
      <c r="O2213" s="213"/>
    </row>
    <row r="2214" spans="14:15" ht="12.75" customHeight="1">
      <c r="N2214" s="213"/>
      <c r="O2214" s="213"/>
    </row>
    <row r="2215" spans="14:15" ht="12.75" customHeight="1">
      <c r="N2215" s="213"/>
      <c r="O2215" s="213"/>
    </row>
    <row r="2216" spans="14:15" ht="12.75" customHeight="1">
      <c r="N2216" s="213"/>
      <c r="O2216" s="213"/>
    </row>
    <row r="2217" spans="14:15" ht="12.75" customHeight="1">
      <c r="N2217" s="213"/>
      <c r="O2217" s="213"/>
    </row>
    <row r="2218" spans="14:15" ht="12.75" customHeight="1">
      <c r="N2218" s="213"/>
      <c r="O2218" s="213"/>
    </row>
    <row r="2219" spans="14:15" ht="12.75" customHeight="1">
      <c r="N2219" s="213"/>
      <c r="O2219" s="213"/>
    </row>
    <row r="2220" spans="14:15" ht="12.75" customHeight="1">
      <c r="N2220" s="213"/>
      <c r="O2220" s="213"/>
    </row>
    <row r="2221" spans="14:15" ht="12.75" customHeight="1">
      <c r="N2221" s="213"/>
      <c r="O2221" s="213"/>
    </row>
    <row r="2222" spans="14:15" ht="12.75" customHeight="1">
      <c r="N2222" s="213"/>
      <c r="O2222" s="213"/>
    </row>
    <row r="2223" spans="14:15" ht="12.75" customHeight="1">
      <c r="N2223" s="213"/>
      <c r="O2223" s="213"/>
    </row>
    <row r="2224" spans="14:15" ht="12.75" customHeight="1">
      <c r="N2224" s="213"/>
      <c r="O2224" s="213"/>
    </row>
    <row r="2225" spans="14:15" ht="12.75" customHeight="1">
      <c r="N2225" s="213"/>
      <c r="O2225" s="213"/>
    </row>
    <row r="2226" spans="14:15" ht="12.75" customHeight="1">
      <c r="N2226" s="213"/>
      <c r="O2226" s="213"/>
    </row>
    <row r="2227" spans="14:15" ht="12.75" customHeight="1">
      <c r="N2227" s="213"/>
      <c r="O2227" s="213"/>
    </row>
    <row r="2228" spans="14:15" ht="12.75" customHeight="1">
      <c r="N2228" s="213"/>
      <c r="O2228" s="213"/>
    </row>
    <row r="2229" spans="14:15" ht="12.75" customHeight="1">
      <c r="N2229" s="213"/>
      <c r="O2229" s="213"/>
    </row>
    <row r="2230" spans="14:15" ht="12.75" customHeight="1">
      <c r="N2230" s="213"/>
      <c r="O2230" s="213"/>
    </row>
    <row r="2231" spans="14:15" ht="12.75" customHeight="1">
      <c r="N2231" s="213"/>
      <c r="O2231" s="213"/>
    </row>
    <row r="2232" spans="14:15" ht="12.75" customHeight="1">
      <c r="N2232" s="213"/>
      <c r="O2232" s="213"/>
    </row>
    <row r="2233" spans="14:15" ht="12.75" customHeight="1">
      <c r="N2233" s="213"/>
      <c r="O2233" s="213"/>
    </row>
    <row r="2234" spans="14:15" ht="12.75" customHeight="1">
      <c r="N2234" s="213"/>
      <c r="O2234" s="213"/>
    </row>
    <row r="2235" spans="14:15" ht="12.75" customHeight="1">
      <c r="N2235" s="213"/>
      <c r="O2235" s="213"/>
    </row>
    <row r="2236" spans="14:15" ht="12.75" customHeight="1">
      <c r="N2236" s="213"/>
      <c r="O2236" s="213"/>
    </row>
    <row r="2237" spans="14:15" ht="12.75" customHeight="1">
      <c r="N2237" s="213"/>
      <c r="O2237" s="213"/>
    </row>
    <row r="2238" spans="14:15" ht="12.75" customHeight="1">
      <c r="N2238" s="213"/>
      <c r="O2238" s="213"/>
    </row>
    <row r="2239" spans="14:15" ht="12.75" customHeight="1">
      <c r="N2239" s="213"/>
      <c r="O2239" s="213"/>
    </row>
    <row r="2240" spans="14:15" ht="12.75" customHeight="1">
      <c r="N2240" s="213"/>
      <c r="O2240" s="213"/>
    </row>
    <row r="2241" spans="14:15" ht="12.75" customHeight="1">
      <c r="N2241" s="213"/>
      <c r="O2241" s="213"/>
    </row>
    <row r="2242" spans="14:15" ht="12.75" customHeight="1">
      <c r="N2242" s="213"/>
      <c r="O2242" s="213"/>
    </row>
    <row r="2243" spans="14:15" ht="12.75" customHeight="1">
      <c r="N2243" s="213"/>
      <c r="O2243" s="213"/>
    </row>
    <row r="2244" spans="14:15" ht="12.75" customHeight="1">
      <c r="N2244" s="213"/>
      <c r="O2244" s="213"/>
    </row>
    <row r="2245" spans="14:15" ht="12.75" customHeight="1">
      <c r="N2245" s="213"/>
      <c r="O2245" s="213"/>
    </row>
    <row r="2246" spans="14:15" ht="12.75" customHeight="1">
      <c r="N2246" s="213"/>
      <c r="O2246" s="213"/>
    </row>
    <row r="2247" spans="14:15" ht="12.75" customHeight="1">
      <c r="N2247" s="213"/>
      <c r="O2247" s="213"/>
    </row>
    <row r="2248" spans="14:15" ht="12.75" customHeight="1">
      <c r="N2248" s="213"/>
      <c r="O2248" s="213"/>
    </row>
    <row r="2249" spans="14:15" ht="12.75" customHeight="1">
      <c r="N2249" s="213"/>
      <c r="O2249" s="213"/>
    </row>
    <row r="2250" spans="14:15" ht="12.75" customHeight="1">
      <c r="N2250" s="213"/>
      <c r="O2250" s="213"/>
    </row>
    <row r="2251" spans="14:15" ht="12.75" customHeight="1">
      <c r="N2251" s="213"/>
      <c r="O2251" s="213"/>
    </row>
    <row r="2252" spans="14:15" ht="12.75" customHeight="1">
      <c r="N2252" s="213"/>
      <c r="O2252" s="213"/>
    </row>
    <row r="2253" spans="14:15" ht="12.75" customHeight="1">
      <c r="N2253" s="213"/>
      <c r="O2253" s="213"/>
    </row>
    <row r="2254" spans="14:15" ht="12.75" customHeight="1">
      <c r="N2254" s="213"/>
      <c r="O2254" s="213"/>
    </row>
    <row r="2255" spans="14:15" ht="12.75" customHeight="1">
      <c r="N2255" s="213"/>
      <c r="O2255" s="213"/>
    </row>
    <row r="2256" spans="14:15" ht="12.75" customHeight="1">
      <c r="N2256" s="213"/>
      <c r="O2256" s="213"/>
    </row>
    <row r="2257" spans="14:15" ht="12.75" customHeight="1">
      <c r="N2257" s="213"/>
      <c r="O2257" s="213"/>
    </row>
    <row r="2258" spans="14:15" ht="12.75" customHeight="1">
      <c r="N2258" s="213"/>
      <c r="O2258" s="213"/>
    </row>
    <row r="2259" spans="14:15" ht="12.75" customHeight="1">
      <c r="N2259" s="213"/>
      <c r="O2259" s="213"/>
    </row>
    <row r="2260" spans="14:15" ht="12.75" customHeight="1">
      <c r="N2260" s="213"/>
      <c r="O2260" s="213"/>
    </row>
    <row r="2261" spans="14:15" ht="12.75" customHeight="1">
      <c r="N2261" s="213"/>
      <c r="O2261" s="213"/>
    </row>
    <row r="2262" spans="14:15" ht="12.75" customHeight="1">
      <c r="N2262" s="213"/>
      <c r="O2262" s="213"/>
    </row>
    <row r="2263" spans="14:15" ht="12.75" customHeight="1">
      <c r="N2263" s="213"/>
      <c r="O2263" s="213"/>
    </row>
    <row r="2264" spans="14:15" ht="12.75" customHeight="1">
      <c r="N2264" s="213"/>
      <c r="O2264" s="213"/>
    </row>
    <row r="2265" spans="14:15" ht="12.75" customHeight="1">
      <c r="N2265" s="213"/>
      <c r="O2265" s="213"/>
    </row>
    <row r="2266" spans="14:15" ht="12.75" customHeight="1">
      <c r="N2266" s="213"/>
      <c r="O2266" s="213"/>
    </row>
    <row r="2267" spans="14:15" ht="12.75" customHeight="1">
      <c r="N2267" s="213"/>
      <c r="O2267" s="213"/>
    </row>
    <row r="2268" spans="14:15" ht="12.75" customHeight="1">
      <c r="N2268" s="213"/>
      <c r="O2268" s="213"/>
    </row>
    <row r="2269" spans="14:15" ht="12.75" customHeight="1">
      <c r="N2269" s="213"/>
      <c r="O2269" s="213"/>
    </row>
    <row r="2270" spans="14:15" ht="12.75" customHeight="1">
      <c r="N2270" s="213"/>
      <c r="O2270" s="213"/>
    </row>
    <row r="2271" spans="14:15" ht="12.75" customHeight="1">
      <c r="N2271" s="213"/>
      <c r="O2271" s="213"/>
    </row>
    <row r="2272" spans="14:15" ht="12.75" customHeight="1">
      <c r="N2272" s="213"/>
      <c r="O2272" s="213"/>
    </row>
    <row r="2273" spans="14:15" ht="12.75" customHeight="1">
      <c r="N2273" s="213"/>
      <c r="O2273" s="213"/>
    </row>
    <row r="2274" spans="14:15" ht="12.75" customHeight="1">
      <c r="N2274" s="213"/>
      <c r="O2274" s="213"/>
    </row>
    <row r="2275" spans="14:15" ht="12.75" customHeight="1">
      <c r="N2275" s="213"/>
      <c r="O2275" s="213"/>
    </row>
    <row r="2276" spans="14:15" ht="12.75" customHeight="1">
      <c r="N2276" s="213"/>
      <c r="O2276" s="213"/>
    </row>
    <row r="2277" spans="14:15" ht="12.75" customHeight="1">
      <c r="N2277" s="213"/>
      <c r="O2277" s="213"/>
    </row>
    <row r="2278" spans="14:15" ht="12.75" customHeight="1">
      <c r="N2278" s="213"/>
      <c r="O2278" s="213"/>
    </row>
    <row r="2279" spans="14:15" ht="12.75" customHeight="1">
      <c r="N2279" s="213"/>
      <c r="O2279" s="213"/>
    </row>
    <row r="2280" spans="14:15" ht="12.75" customHeight="1">
      <c r="N2280" s="213"/>
      <c r="O2280" s="213"/>
    </row>
    <row r="2281" spans="14:15" ht="12.75" customHeight="1">
      <c r="N2281" s="213"/>
      <c r="O2281" s="213"/>
    </row>
    <row r="2282" spans="14:15" ht="12.75" customHeight="1">
      <c r="N2282" s="213"/>
      <c r="O2282" s="213"/>
    </row>
    <row r="2283" spans="14:15" ht="12.75" customHeight="1">
      <c r="N2283" s="213"/>
      <c r="O2283" s="213"/>
    </row>
    <row r="2284" spans="14:15" ht="12.75" customHeight="1">
      <c r="N2284" s="213"/>
      <c r="O2284" s="213"/>
    </row>
    <row r="2285" spans="14:15" ht="12.75" customHeight="1">
      <c r="N2285" s="213"/>
      <c r="O2285" s="213"/>
    </row>
    <row r="2286" spans="14:15" ht="12.75" customHeight="1">
      <c r="N2286" s="213"/>
      <c r="O2286" s="213"/>
    </row>
    <row r="2287" spans="14:15" ht="12.75" customHeight="1">
      <c r="N2287" s="213"/>
      <c r="O2287" s="213"/>
    </row>
    <row r="2288" spans="14:15" ht="12.75" customHeight="1">
      <c r="N2288" s="213"/>
      <c r="O2288" s="213"/>
    </row>
    <row r="2289" spans="14:15" ht="12.75" customHeight="1">
      <c r="N2289" s="213"/>
      <c r="O2289" s="213"/>
    </row>
    <row r="2290" spans="14:15" ht="12.75" customHeight="1">
      <c r="N2290" s="213"/>
      <c r="O2290" s="213"/>
    </row>
    <row r="2291" spans="14:15" ht="12.75" customHeight="1">
      <c r="N2291" s="213"/>
      <c r="O2291" s="213"/>
    </row>
    <row r="2292" spans="14:15" ht="12.75" customHeight="1">
      <c r="N2292" s="213"/>
      <c r="O2292" s="213"/>
    </row>
    <row r="2293" spans="14:15" ht="12.75" customHeight="1">
      <c r="N2293" s="213"/>
      <c r="O2293" s="213"/>
    </row>
    <row r="2294" spans="14:15" ht="12.75" customHeight="1">
      <c r="N2294" s="213"/>
      <c r="O2294" s="213"/>
    </row>
    <row r="2295" spans="14:15" ht="12.75" customHeight="1">
      <c r="N2295" s="213"/>
      <c r="O2295" s="213"/>
    </row>
    <row r="2296" spans="14:15" ht="12.75" customHeight="1">
      <c r="N2296" s="213"/>
      <c r="O2296" s="213"/>
    </row>
    <row r="2297" spans="14:15" ht="12.75" customHeight="1">
      <c r="N2297" s="213"/>
      <c r="O2297" s="213"/>
    </row>
    <row r="2298" spans="14:15" ht="12.75" customHeight="1">
      <c r="N2298" s="213"/>
      <c r="O2298" s="213"/>
    </row>
    <row r="2299" spans="14:15" ht="12.75" customHeight="1">
      <c r="N2299" s="213"/>
      <c r="O2299" s="213"/>
    </row>
    <row r="2300" spans="14:15" ht="12.75" customHeight="1">
      <c r="N2300" s="213"/>
      <c r="O2300" s="213"/>
    </row>
    <row r="2301" spans="14:15" ht="12.75" customHeight="1">
      <c r="N2301" s="213"/>
      <c r="O2301" s="213"/>
    </row>
    <row r="2302" spans="14:15" ht="12.75" customHeight="1">
      <c r="N2302" s="213"/>
      <c r="O2302" s="213"/>
    </row>
    <row r="2303" spans="14:15" ht="12.75" customHeight="1">
      <c r="N2303" s="213"/>
      <c r="O2303" s="213"/>
    </row>
    <row r="2304" spans="14:15" ht="12.75" customHeight="1">
      <c r="N2304" s="213"/>
      <c r="O2304" s="213"/>
    </row>
    <row r="2305" spans="14:15" ht="12.75" customHeight="1">
      <c r="N2305" s="213"/>
      <c r="O2305" s="213"/>
    </row>
    <row r="2306" spans="14:15" ht="12.75" customHeight="1">
      <c r="N2306" s="213"/>
      <c r="O2306" s="213"/>
    </row>
    <row r="2307" spans="14:15" ht="12.75" customHeight="1">
      <c r="N2307" s="213"/>
      <c r="O2307" s="213"/>
    </row>
    <row r="2308" spans="14:15" ht="12.75" customHeight="1">
      <c r="N2308" s="213"/>
      <c r="O2308" s="213"/>
    </row>
    <row r="2309" spans="14:15" ht="12.75" customHeight="1">
      <c r="N2309" s="213"/>
      <c r="O2309" s="213"/>
    </row>
    <row r="2310" spans="14:15" ht="12.75" customHeight="1">
      <c r="N2310" s="213"/>
      <c r="O2310" s="213"/>
    </row>
    <row r="2311" spans="14:15" ht="12.75" customHeight="1">
      <c r="N2311" s="213"/>
      <c r="O2311" s="213"/>
    </row>
    <row r="2312" spans="14:15" ht="12.75" customHeight="1">
      <c r="N2312" s="213"/>
      <c r="O2312" s="213"/>
    </row>
    <row r="2313" spans="14:15" ht="12.75" customHeight="1">
      <c r="N2313" s="213"/>
      <c r="O2313" s="213"/>
    </row>
    <row r="2314" spans="14:15" ht="12.75" customHeight="1">
      <c r="N2314" s="213"/>
      <c r="O2314" s="213"/>
    </row>
    <row r="2315" spans="14:15" ht="12.75" customHeight="1">
      <c r="N2315" s="213"/>
      <c r="O2315" s="213"/>
    </row>
    <row r="2316" spans="14:15" ht="12.75" customHeight="1">
      <c r="N2316" s="213"/>
      <c r="O2316" s="213"/>
    </row>
    <row r="2317" spans="14:15" ht="12.75" customHeight="1">
      <c r="N2317" s="213"/>
      <c r="O2317" s="213"/>
    </row>
    <row r="2318" spans="14:15" ht="12.75" customHeight="1">
      <c r="N2318" s="213"/>
      <c r="O2318" s="213"/>
    </row>
    <row r="2319" spans="14:15" ht="12.75" customHeight="1">
      <c r="N2319" s="213"/>
      <c r="O2319" s="213"/>
    </row>
    <row r="2320" spans="14:15" ht="12.75" customHeight="1">
      <c r="N2320" s="213"/>
      <c r="O2320" s="213"/>
    </row>
    <row r="2321" spans="14:15" ht="12.75" customHeight="1">
      <c r="N2321" s="213"/>
      <c r="O2321" s="213"/>
    </row>
    <row r="2322" spans="14:15" ht="12.75" customHeight="1">
      <c r="N2322" s="213"/>
      <c r="O2322" s="213"/>
    </row>
    <row r="2323" spans="14:15" ht="12.75" customHeight="1">
      <c r="N2323" s="213"/>
      <c r="O2323" s="213"/>
    </row>
    <row r="2324" spans="14:15" ht="12.75" customHeight="1">
      <c r="N2324" s="213"/>
      <c r="O2324" s="213"/>
    </row>
    <row r="2325" spans="14:15" ht="12.75" customHeight="1">
      <c r="N2325" s="213"/>
      <c r="O2325" s="213"/>
    </row>
    <row r="2326" spans="14:15" ht="12.75" customHeight="1">
      <c r="N2326" s="213"/>
      <c r="O2326" s="213"/>
    </row>
    <row r="2327" spans="14:15" ht="12.75" customHeight="1">
      <c r="N2327" s="213"/>
      <c r="O2327" s="213"/>
    </row>
    <row r="2328" spans="14:15" ht="12.75" customHeight="1">
      <c r="N2328" s="213"/>
      <c r="O2328" s="213"/>
    </row>
    <row r="2329" spans="14:15" ht="12.75" customHeight="1">
      <c r="N2329" s="213"/>
      <c r="O2329" s="213"/>
    </row>
    <row r="2330" spans="14:15" ht="12.75" customHeight="1">
      <c r="N2330" s="213"/>
      <c r="O2330" s="213"/>
    </row>
    <row r="2331" spans="14:15" ht="12.75" customHeight="1">
      <c r="N2331" s="213"/>
      <c r="O2331" s="213"/>
    </row>
    <row r="2332" spans="14:15" ht="12.75" customHeight="1">
      <c r="N2332" s="213"/>
      <c r="O2332" s="213"/>
    </row>
    <row r="2333" spans="14:15" ht="12.75" customHeight="1">
      <c r="N2333" s="213"/>
      <c r="O2333" s="213"/>
    </row>
    <row r="2334" spans="14:15" ht="12.75" customHeight="1">
      <c r="N2334" s="213"/>
      <c r="O2334" s="213"/>
    </row>
    <row r="2335" spans="14:15" ht="12.75" customHeight="1">
      <c r="N2335" s="213"/>
      <c r="O2335" s="213"/>
    </row>
    <row r="2336" spans="14:15" ht="12.75" customHeight="1">
      <c r="N2336" s="213"/>
      <c r="O2336" s="213"/>
    </row>
    <row r="2337" spans="14:15" ht="12.75" customHeight="1">
      <c r="N2337" s="213"/>
      <c r="O2337" s="213"/>
    </row>
    <row r="2338" spans="14:15" ht="12.75" customHeight="1">
      <c r="N2338" s="213"/>
      <c r="O2338" s="213"/>
    </row>
    <row r="2339" spans="14:15" ht="12.75" customHeight="1">
      <c r="N2339" s="213"/>
      <c r="O2339" s="213"/>
    </row>
    <row r="2340" spans="14:15" ht="12.75" customHeight="1">
      <c r="N2340" s="213"/>
      <c r="O2340" s="213"/>
    </row>
    <row r="2341" spans="14:15" ht="12.75" customHeight="1">
      <c r="N2341" s="213"/>
      <c r="O2341" s="213"/>
    </row>
    <row r="2342" spans="14:15" ht="12.75" customHeight="1">
      <c r="N2342" s="213"/>
      <c r="O2342" s="213"/>
    </row>
    <row r="2343" spans="14:15" ht="12.75" customHeight="1">
      <c r="N2343" s="213"/>
      <c r="O2343" s="213"/>
    </row>
    <row r="2344" spans="14:15" ht="12.75" customHeight="1">
      <c r="N2344" s="213"/>
      <c r="O2344" s="213"/>
    </row>
    <row r="2345" spans="14:15" ht="12.75" customHeight="1">
      <c r="N2345" s="213"/>
      <c r="O2345" s="213"/>
    </row>
    <row r="2346" spans="14:15" ht="12.75" customHeight="1">
      <c r="N2346" s="213"/>
      <c r="O2346" s="213"/>
    </row>
    <row r="2347" spans="14:15" ht="12.75" customHeight="1">
      <c r="N2347" s="213"/>
      <c r="O2347" s="213"/>
    </row>
    <row r="2348" spans="14:15" ht="12.75" customHeight="1">
      <c r="N2348" s="213"/>
      <c r="O2348" s="213"/>
    </row>
    <row r="2349" spans="14:15" ht="12.75" customHeight="1">
      <c r="N2349" s="213"/>
      <c r="O2349" s="213"/>
    </row>
    <row r="2350" spans="14:15" ht="12.75" customHeight="1">
      <c r="N2350" s="213"/>
      <c r="O2350" s="213"/>
    </row>
    <row r="2351" spans="14:15" ht="12.75" customHeight="1">
      <c r="N2351" s="213"/>
      <c r="O2351" s="213"/>
    </row>
    <row r="2352" spans="14:15" ht="12.75" customHeight="1">
      <c r="N2352" s="213"/>
      <c r="O2352" s="213"/>
    </row>
    <row r="2353" spans="14:15" ht="12.75" customHeight="1">
      <c r="N2353" s="213"/>
      <c r="O2353" s="213"/>
    </row>
    <row r="2354" spans="14:15" ht="12.75" customHeight="1">
      <c r="N2354" s="213"/>
      <c r="O2354" s="213"/>
    </row>
    <row r="2355" spans="14:15" ht="12.75" customHeight="1">
      <c r="N2355" s="213"/>
      <c r="O2355" s="213"/>
    </row>
    <row r="2356" spans="14:15" ht="12.75" customHeight="1">
      <c r="N2356" s="213"/>
      <c r="O2356" s="213"/>
    </row>
    <row r="2357" spans="14:15" ht="12.75" customHeight="1">
      <c r="N2357" s="213"/>
      <c r="O2357" s="213"/>
    </row>
    <row r="2358" spans="14:15" ht="12.75" customHeight="1">
      <c r="N2358" s="213"/>
      <c r="O2358" s="213"/>
    </row>
    <row r="2359" spans="14:15" ht="12.75" customHeight="1">
      <c r="N2359" s="213"/>
      <c r="O2359" s="213"/>
    </row>
    <row r="2360" spans="14:15" ht="12.75" customHeight="1">
      <c r="N2360" s="213"/>
      <c r="O2360" s="213"/>
    </row>
    <row r="2361" spans="14:15" ht="12.75" customHeight="1">
      <c r="N2361" s="213"/>
      <c r="O2361" s="213"/>
    </row>
    <row r="2362" spans="14:15" ht="12.75" customHeight="1">
      <c r="N2362" s="213"/>
      <c r="O2362" s="213"/>
    </row>
    <row r="2363" spans="14:15" ht="12.75" customHeight="1">
      <c r="N2363" s="213"/>
      <c r="O2363" s="213"/>
    </row>
    <row r="2364" spans="14:15" ht="12.75" customHeight="1">
      <c r="N2364" s="213"/>
      <c r="O2364" s="213"/>
    </row>
    <row r="2365" spans="14:15" ht="12.75" customHeight="1">
      <c r="N2365" s="213"/>
      <c r="O2365" s="213"/>
    </row>
    <row r="2366" spans="14:15" ht="12.75" customHeight="1">
      <c r="N2366" s="213"/>
      <c r="O2366" s="213"/>
    </row>
    <row r="2367" spans="14:15" ht="12.75" customHeight="1">
      <c r="N2367" s="213"/>
      <c r="O2367" s="213"/>
    </row>
    <row r="2368" spans="14:15" ht="12.75" customHeight="1">
      <c r="N2368" s="213"/>
      <c r="O2368" s="213"/>
    </row>
    <row r="2369" spans="14:15" ht="12.75" customHeight="1">
      <c r="N2369" s="213"/>
      <c r="O2369" s="213"/>
    </row>
    <row r="2370" spans="14:15" ht="12.75" customHeight="1">
      <c r="N2370" s="213"/>
      <c r="O2370" s="213"/>
    </row>
    <row r="2371" spans="14:15" ht="12.75" customHeight="1">
      <c r="N2371" s="213"/>
      <c r="O2371" s="213"/>
    </row>
    <row r="2372" spans="14:15" ht="12.75" customHeight="1">
      <c r="N2372" s="213"/>
      <c r="O2372" s="213"/>
    </row>
    <row r="2373" spans="14:15" ht="12.75" customHeight="1">
      <c r="N2373" s="213"/>
      <c r="O2373" s="213"/>
    </row>
    <row r="2374" spans="14:15" ht="12.75" customHeight="1">
      <c r="N2374" s="213"/>
      <c r="O2374" s="213"/>
    </row>
    <row r="2375" spans="14:15" ht="12.75" customHeight="1">
      <c r="N2375" s="213"/>
      <c r="O2375" s="213"/>
    </row>
    <row r="2376" spans="14:15" ht="12.75" customHeight="1">
      <c r="N2376" s="213"/>
      <c r="O2376" s="213"/>
    </row>
    <row r="2377" spans="14:15" ht="12.75" customHeight="1">
      <c r="N2377" s="213"/>
      <c r="O2377" s="213"/>
    </row>
    <row r="2378" spans="14:15" ht="12.75" customHeight="1">
      <c r="N2378" s="213"/>
      <c r="O2378" s="213"/>
    </row>
    <row r="2379" spans="14:15" ht="12.75" customHeight="1">
      <c r="N2379" s="213"/>
      <c r="O2379" s="213"/>
    </row>
    <row r="2380" spans="14:15" ht="12.75" customHeight="1">
      <c r="N2380" s="213"/>
      <c r="O2380" s="213"/>
    </row>
    <row r="2381" spans="14:15" ht="12.75" customHeight="1">
      <c r="N2381" s="213"/>
      <c r="O2381" s="213"/>
    </row>
    <row r="2382" spans="14:15" ht="12.75" customHeight="1">
      <c r="N2382" s="213"/>
      <c r="O2382" s="213"/>
    </row>
    <row r="2383" spans="14:15" ht="12.75" customHeight="1">
      <c r="N2383" s="213"/>
      <c r="O2383" s="213"/>
    </row>
    <row r="2384" spans="14:15" ht="12.75" customHeight="1">
      <c r="N2384" s="213"/>
      <c r="O2384" s="213"/>
    </row>
    <row r="2385" spans="14:15" ht="12.75" customHeight="1">
      <c r="N2385" s="213"/>
      <c r="O2385" s="213"/>
    </row>
    <row r="2386" spans="14:15" ht="12.75" customHeight="1">
      <c r="N2386" s="213"/>
      <c r="O2386" s="213"/>
    </row>
    <row r="2387" spans="14:15" ht="12.75" customHeight="1">
      <c r="N2387" s="213"/>
      <c r="O2387" s="213"/>
    </row>
    <row r="2388" spans="14:15" ht="12.75" customHeight="1">
      <c r="N2388" s="213"/>
      <c r="O2388" s="213"/>
    </row>
    <row r="2389" spans="14:15" ht="12.75" customHeight="1">
      <c r="N2389" s="213"/>
      <c r="O2389" s="213"/>
    </row>
    <row r="2390" spans="14:15" ht="12.75" customHeight="1">
      <c r="N2390" s="213"/>
      <c r="O2390" s="213"/>
    </row>
    <row r="2391" spans="14:15" ht="12.75" customHeight="1">
      <c r="N2391" s="213"/>
      <c r="O2391" s="213"/>
    </row>
    <row r="2392" spans="14:15" ht="12.75" customHeight="1">
      <c r="N2392" s="213"/>
      <c r="O2392" s="213"/>
    </row>
    <row r="2393" spans="14:15" ht="12.75" customHeight="1">
      <c r="N2393" s="213"/>
      <c r="O2393" s="213"/>
    </row>
    <row r="2394" spans="14:15" ht="12.75" customHeight="1">
      <c r="N2394" s="213"/>
      <c r="O2394" s="213"/>
    </row>
    <row r="2395" spans="14:15" ht="12.75" customHeight="1">
      <c r="N2395" s="213"/>
      <c r="O2395" s="213"/>
    </row>
    <row r="2396" spans="14:15" ht="12.75" customHeight="1">
      <c r="N2396" s="213"/>
      <c r="O2396" s="213"/>
    </row>
    <row r="2397" spans="14:15" ht="12.75" customHeight="1">
      <c r="N2397" s="213"/>
      <c r="O2397" s="213"/>
    </row>
    <row r="2398" spans="14:15" ht="12.75" customHeight="1">
      <c r="N2398" s="213"/>
      <c r="O2398" s="213"/>
    </row>
    <row r="2399" spans="14:15" ht="12.75" customHeight="1">
      <c r="N2399" s="213"/>
      <c r="O2399" s="213"/>
    </row>
    <row r="2400" spans="14:15" ht="12.75" customHeight="1">
      <c r="N2400" s="213"/>
      <c r="O2400" s="213"/>
    </row>
    <row r="2401" spans="14:15" ht="12.75" customHeight="1">
      <c r="N2401" s="213"/>
      <c r="O2401" s="213"/>
    </row>
    <row r="2402" spans="14:15" ht="12.75" customHeight="1">
      <c r="N2402" s="213"/>
      <c r="O2402" s="213"/>
    </row>
    <row r="2403" spans="14:15" ht="12.75" customHeight="1">
      <c r="N2403" s="213"/>
      <c r="O2403" s="213"/>
    </row>
    <row r="2404" spans="14:15" ht="12.75" customHeight="1">
      <c r="N2404" s="213"/>
      <c r="O2404" s="213"/>
    </row>
    <row r="2405" spans="14:15" ht="12.75" customHeight="1">
      <c r="N2405" s="213"/>
      <c r="O2405" s="213"/>
    </row>
    <row r="2406" spans="14:15" ht="12.75" customHeight="1">
      <c r="N2406" s="213"/>
      <c r="O2406" s="213"/>
    </row>
    <row r="2407" spans="14:15" ht="12.75" customHeight="1">
      <c r="N2407" s="213"/>
      <c r="O2407" s="213"/>
    </row>
    <row r="2408" spans="14:15" ht="12.75" customHeight="1">
      <c r="N2408" s="213"/>
      <c r="O2408" s="213"/>
    </row>
    <row r="2409" spans="14:15" ht="12.75" customHeight="1">
      <c r="N2409" s="213"/>
      <c r="O2409" s="213"/>
    </row>
    <row r="2410" spans="14:15" ht="12.75" customHeight="1">
      <c r="N2410" s="213"/>
      <c r="O2410" s="213"/>
    </row>
    <row r="2411" spans="14:15" ht="12.75" customHeight="1">
      <c r="N2411" s="213"/>
      <c r="O2411" s="213"/>
    </row>
    <row r="2412" spans="14:15" ht="12.75" customHeight="1">
      <c r="N2412" s="213"/>
      <c r="O2412" s="213"/>
    </row>
    <row r="2413" spans="14:15" ht="12.75" customHeight="1">
      <c r="N2413" s="213"/>
      <c r="O2413" s="213"/>
    </row>
    <row r="2414" spans="14:15" ht="12.75" customHeight="1">
      <c r="N2414" s="213"/>
      <c r="O2414" s="213"/>
    </row>
    <row r="2415" spans="14:15" ht="12.75" customHeight="1">
      <c r="N2415" s="213"/>
      <c r="O2415" s="213"/>
    </row>
    <row r="2416" spans="14:15" ht="12.75" customHeight="1">
      <c r="N2416" s="213"/>
      <c r="O2416" s="213"/>
    </row>
    <row r="2417" spans="14:15" ht="12.75" customHeight="1">
      <c r="N2417" s="213"/>
      <c r="O2417" s="213"/>
    </row>
    <row r="2418" spans="14:15" ht="12.75" customHeight="1">
      <c r="N2418" s="213"/>
      <c r="O2418" s="213"/>
    </row>
    <row r="2419" spans="14:15" ht="12.75" customHeight="1">
      <c r="N2419" s="213"/>
      <c r="O2419" s="213"/>
    </row>
    <row r="2420" spans="14:15" ht="12.75" customHeight="1">
      <c r="N2420" s="213"/>
      <c r="O2420" s="213"/>
    </row>
    <row r="2421" spans="14:15" ht="12.75" customHeight="1">
      <c r="N2421" s="213"/>
      <c r="O2421" s="213"/>
    </row>
    <row r="2422" spans="14:15" ht="12.75" customHeight="1">
      <c r="N2422" s="213"/>
      <c r="O2422" s="213"/>
    </row>
    <row r="2423" spans="14:15" ht="12.75" customHeight="1">
      <c r="N2423" s="213"/>
      <c r="O2423" s="213"/>
    </row>
    <row r="2424" spans="14:15" ht="12.75" customHeight="1">
      <c r="N2424" s="213"/>
      <c r="O2424" s="213"/>
    </row>
    <row r="2425" spans="14:15" ht="12.75" customHeight="1">
      <c r="N2425" s="213"/>
      <c r="O2425" s="213"/>
    </row>
    <row r="2426" spans="14:15" ht="12.75" customHeight="1">
      <c r="N2426" s="213"/>
      <c r="O2426" s="213"/>
    </row>
    <row r="2427" spans="14:15" ht="12.75" customHeight="1">
      <c r="N2427" s="213"/>
      <c r="O2427" s="213"/>
    </row>
    <row r="2428" spans="14:15" ht="12.75" customHeight="1">
      <c r="N2428" s="213"/>
      <c r="O2428" s="213"/>
    </row>
    <row r="2429" spans="14:15" ht="12.75" customHeight="1">
      <c r="N2429" s="213"/>
      <c r="O2429" s="213"/>
    </row>
    <row r="2430" spans="14:15" ht="12.75" customHeight="1">
      <c r="N2430" s="213"/>
      <c r="O2430" s="213"/>
    </row>
    <row r="2431" spans="14:15" ht="12.75" customHeight="1">
      <c r="N2431" s="213"/>
      <c r="O2431" s="213"/>
    </row>
    <row r="2432" spans="14:15" ht="12.75" customHeight="1">
      <c r="N2432" s="213"/>
      <c r="O2432" s="213"/>
    </row>
    <row r="2433" spans="14:15" ht="12.75" customHeight="1">
      <c r="N2433" s="213"/>
      <c r="O2433" s="213"/>
    </row>
    <row r="2434" spans="14:15" ht="12.75" customHeight="1">
      <c r="N2434" s="213"/>
      <c r="O2434" s="213"/>
    </row>
    <row r="2435" spans="14:15" ht="12.75" customHeight="1">
      <c r="N2435" s="213"/>
      <c r="O2435" s="213"/>
    </row>
    <row r="2436" spans="14:15" ht="12.75" customHeight="1">
      <c r="N2436" s="213"/>
      <c r="O2436" s="213"/>
    </row>
    <row r="2437" spans="14:15" ht="12.75" customHeight="1">
      <c r="N2437" s="213"/>
      <c r="O2437" s="213"/>
    </row>
    <row r="2438" spans="14:15" ht="12.75" customHeight="1">
      <c r="N2438" s="213"/>
      <c r="O2438" s="213"/>
    </row>
    <row r="2439" spans="14:15" ht="12.75" customHeight="1">
      <c r="N2439" s="213"/>
      <c r="O2439" s="213"/>
    </row>
    <row r="2440" spans="14:15" ht="12.75" customHeight="1">
      <c r="N2440" s="213"/>
      <c r="O2440" s="213"/>
    </row>
    <row r="2441" spans="14:15" ht="12.75" customHeight="1">
      <c r="N2441" s="213"/>
      <c r="O2441" s="213"/>
    </row>
    <row r="2442" spans="14:15" ht="12.75" customHeight="1">
      <c r="N2442" s="213"/>
      <c r="O2442" s="213"/>
    </row>
    <row r="2443" spans="14:15" ht="12.75" customHeight="1">
      <c r="N2443" s="213"/>
      <c r="O2443" s="213"/>
    </row>
    <row r="2444" spans="14:15" ht="12.75" customHeight="1">
      <c r="N2444" s="213"/>
      <c r="O2444" s="213"/>
    </row>
    <row r="2445" spans="14:15" ht="12.75" customHeight="1">
      <c r="N2445" s="213"/>
      <c r="O2445" s="213"/>
    </row>
    <row r="2446" spans="14:15" ht="12.75" customHeight="1">
      <c r="N2446" s="213"/>
      <c r="O2446" s="213"/>
    </row>
    <row r="2447" spans="14:15" ht="12.75" customHeight="1">
      <c r="N2447" s="213"/>
      <c r="O2447" s="213"/>
    </row>
    <row r="2448" spans="14:15" ht="12.75" customHeight="1">
      <c r="N2448" s="213"/>
      <c r="O2448" s="213"/>
    </row>
    <row r="2449" spans="14:15" ht="12.75" customHeight="1">
      <c r="N2449" s="213"/>
      <c r="O2449" s="213"/>
    </row>
    <row r="2450" spans="14:15" ht="12.75" customHeight="1">
      <c r="N2450" s="213"/>
      <c r="O2450" s="213"/>
    </row>
    <row r="2451" spans="14:15" ht="12.75" customHeight="1">
      <c r="N2451" s="213"/>
      <c r="O2451" s="213"/>
    </row>
    <row r="2452" spans="14:15" ht="12.75" customHeight="1">
      <c r="N2452" s="213"/>
      <c r="O2452" s="213"/>
    </row>
    <row r="2453" spans="14:15" ht="12.75" customHeight="1">
      <c r="N2453" s="213"/>
      <c r="O2453" s="213"/>
    </row>
    <row r="2454" spans="14:15" ht="12.75" customHeight="1">
      <c r="N2454" s="213"/>
      <c r="O2454" s="213"/>
    </row>
    <row r="2455" spans="14:15" ht="12.75" customHeight="1">
      <c r="N2455" s="213"/>
      <c r="O2455" s="213"/>
    </row>
    <row r="2456" spans="14:15" ht="12.75" customHeight="1">
      <c r="N2456" s="213"/>
      <c r="O2456" s="213"/>
    </row>
    <row r="2457" spans="14:15" ht="12.75" customHeight="1">
      <c r="N2457" s="213"/>
      <c r="O2457" s="213"/>
    </row>
    <row r="2458" spans="14:15" ht="12.75" customHeight="1">
      <c r="N2458" s="213"/>
      <c r="O2458" s="213"/>
    </row>
    <row r="2459" spans="14:15" ht="12.75" customHeight="1">
      <c r="N2459" s="213"/>
      <c r="O2459" s="213"/>
    </row>
    <row r="2460" spans="14:15" ht="12.75" customHeight="1">
      <c r="N2460" s="213"/>
      <c r="O2460" s="213"/>
    </row>
    <row r="2461" spans="14:15" ht="12.75" customHeight="1">
      <c r="N2461" s="213"/>
      <c r="O2461" s="213"/>
    </row>
    <row r="2462" spans="14:15" ht="12.75" customHeight="1">
      <c r="N2462" s="213"/>
      <c r="O2462" s="213"/>
    </row>
    <row r="2463" spans="14:15" ht="12.75" customHeight="1">
      <c r="N2463" s="213"/>
      <c r="O2463" s="213"/>
    </row>
    <row r="2464" spans="14:15" ht="12.75" customHeight="1">
      <c r="N2464" s="213"/>
      <c r="O2464" s="213"/>
    </row>
    <row r="2465" spans="14:15" ht="12.75" customHeight="1">
      <c r="N2465" s="213"/>
      <c r="O2465" s="213"/>
    </row>
    <row r="2466" spans="14:15" ht="12.75" customHeight="1">
      <c r="N2466" s="213"/>
      <c r="O2466" s="213"/>
    </row>
    <row r="2467" spans="14:15" ht="12.75" customHeight="1">
      <c r="N2467" s="213"/>
      <c r="O2467" s="213"/>
    </row>
    <row r="2468" spans="14:15" ht="12.75" customHeight="1">
      <c r="N2468" s="213"/>
      <c r="O2468" s="213"/>
    </row>
    <row r="2469" spans="14:15" ht="12.75" customHeight="1">
      <c r="N2469" s="213"/>
      <c r="O2469" s="213"/>
    </row>
    <row r="2470" spans="14:15" ht="12.75" customHeight="1">
      <c r="N2470" s="213"/>
      <c r="O2470" s="213"/>
    </row>
    <row r="2471" spans="14:15" ht="12.75" customHeight="1">
      <c r="N2471" s="213"/>
      <c r="O2471" s="213"/>
    </row>
    <row r="2472" spans="14:15" ht="12.75" customHeight="1">
      <c r="N2472" s="213"/>
      <c r="O2472" s="213"/>
    </row>
    <row r="2473" spans="14:15" ht="12.75" customHeight="1">
      <c r="N2473" s="213"/>
      <c r="O2473" s="213"/>
    </row>
    <row r="2474" spans="14:15" ht="12.75" customHeight="1">
      <c r="N2474" s="213"/>
      <c r="O2474" s="213"/>
    </row>
    <row r="2475" spans="14:15" ht="12.75" customHeight="1">
      <c r="N2475" s="213"/>
      <c r="O2475" s="213"/>
    </row>
    <row r="2476" spans="14:15" ht="12.75" customHeight="1">
      <c r="N2476" s="213"/>
      <c r="O2476" s="213"/>
    </row>
    <row r="2477" spans="14:15" ht="12.75" customHeight="1">
      <c r="N2477" s="213"/>
      <c r="O2477" s="213"/>
    </row>
    <row r="2478" spans="14:15" ht="12.75" customHeight="1">
      <c r="N2478" s="213"/>
      <c r="O2478" s="213"/>
    </row>
    <row r="2479" spans="14:15" ht="12.75" customHeight="1">
      <c r="N2479" s="213"/>
      <c r="O2479" s="213"/>
    </row>
    <row r="2480" spans="14:15" ht="12.75" customHeight="1">
      <c r="N2480" s="213"/>
      <c r="O2480" s="213"/>
    </row>
    <row r="2481" spans="14:15" ht="12.75" customHeight="1">
      <c r="N2481" s="213"/>
      <c r="O2481" s="213"/>
    </row>
    <row r="2482" spans="14:15" ht="12.75" customHeight="1">
      <c r="N2482" s="213"/>
      <c r="O2482" s="213"/>
    </row>
    <row r="2483" spans="14:15" ht="12.75" customHeight="1">
      <c r="N2483" s="213"/>
      <c r="O2483" s="213"/>
    </row>
    <row r="2484" spans="14:15" ht="12.75" customHeight="1">
      <c r="N2484" s="213"/>
      <c r="O2484" s="213"/>
    </row>
    <row r="2485" spans="14:15" ht="12.75" customHeight="1">
      <c r="N2485" s="213"/>
      <c r="O2485" s="213"/>
    </row>
    <row r="2486" spans="14:15" ht="12.75" customHeight="1">
      <c r="N2486" s="213"/>
      <c r="O2486" s="213"/>
    </row>
    <row r="2487" spans="14:15" ht="12.75" customHeight="1">
      <c r="N2487" s="213"/>
      <c r="O2487" s="213"/>
    </row>
    <row r="2488" spans="14:15" ht="12.75" customHeight="1">
      <c r="N2488" s="213"/>
      <c r="O2488" s="213"/>
    </row>
    <row r="2489" spans="14:15" ht="12.75" customHeight="1">
      <c r="N2489" s="213"/>
      <c r="O2489" s="213"/>
    </row>
    <row r="2490" spans="14:15" ht="12.75" customHeight="1">
      <c r="N2490" s="213"/>
      <c r="O2490" s="213"/>
    </row>
    <row r="2491" spans="14:15" ht="12.75" customHeight="1">
      <c r="N2491" s="213"/>
      <c r="O2491" s="213"/>
    </row>
    <row r="2492" spans="14:15" ht="12.75" customHeight="1">
      <c r="N2492" s="213"/>
      <c r="O2492" s="213"/>
    </row>
    <row r="2493" spans="14:15" ht="12.75" customHeight="1">
      <c r="N2493" s="213"/>
      <c r="O2493" s="213"/>
    </row>
    <row r="2494" spans="14:15" ht="12.75" customHeight="1">
      <c r="N2494" s="213"/>
      <c r="O2494" s="213"/>
    </row>
    <row r="2495" spans="14:15" ht="12.75" customHeight="1">
      <c r="N2495" s="213"/>
      <c r="O2495" s="213"/>
    </row>
    <row r="2496" spans="14:15" ht="12.75" customHeight="1">
      <c r="N2496" s="213"/>
      <c r="O2496" s="213"/>
    </row>
    <row r="2497" spans="14:15" ht="12.75" customHeight="1">
      <c r="N2497" s="213"/>
      <c r="O2497" s="213"/>
    </row>
    <row r="2498" spans="14:15" ht="12.75" customHeight="1">
      <c r="N2498" s="213"/>
      <c r="O2498" s="213"/>
    </row>
    <row r="2499" spans="14:15" ht="12.75" customHeight="1">
      <c r="N2499" s="213"/>
      <c r="O2499" s="213"/>
    </row>
    <row r="2500" spans="14:15" ht="12.75" customHeight="1">
      <c r="N2500" s="213"/>
      <c r="O2500" s="213"/>
    </row>
    <row r="2501" spans="14:15" ht="12.75" customHeight="1">
      <c r="N2501" s="213"/>
      <c r="O2501" s="213"/>
    </row>
    <row r="2502" spans="14:15" ht="12.75" customHeight="1">
      <c r="N2502" s="213"/>
      <c r="O2502" s="213"/>
    </row>
    <row r="2503" spans="14:15" ht="12.75" customHeight="1">
      <c r="N2503" s="213"/>
      <c r="O2503" s="213"/>
    </row>
    <row r="2504" spans="14:15" ht="12.75" customHeight="1">
      <c r="N2504" s="213"/>
      <c r="O2504" s="213"/>
    </row>
    <row r="2505" spans="14:15" ht="12.75" customHeight="1">
      <c r="N2505" s="213"/>
      <c r="O2505" s="213"/>
    </row>
    <row r="2506" spans="14:15" ht="12.75" customHeight="1">
      <c r="N2506" s="213"/>
      <c r="O2506" s="213"/>
    </row>
    <row r="2507" spans="14:15" ht="12.75" customHeight="1">
      <c r="N2507" s="213"/>
      <c r="O2507" s="213"/>
    </row>
    <row r="2508" spans="14:15" ht="12.75" customHeight="1">
      <c r="N2508" s="213"/>
      <c r="O2508" s="213"/>
    </row>
    <row r="2509" spans="14:15" ht="12.75" customHeight="1">
      <c r="N2509" s="213"/>
      <c r="O2509" s="213"/>
    </row>
    <row r="2510" spans="14:15" ht="12.75" customHeight="1">
      <c r="N2510" s="213"/>
      <c r="O2510" s="213"/>
    </row>
    <row r="2511" spans="14:15" ht="12.75" customHeight="1">
      <c r="N2511" s="213"/>
      <c r="O2511" s="213"/>
    </row>
    <row r="2512" spans="14:15" ht="12.75" customHeight="1">
      <c r="N2512" s="213"/>
      <c r="O2512" s="213"/>
    </row>
    <row r="2513" spans="14:15" ht="12.75" customHeight="1">
      <c r="N2513" s="213"/>
      <c r="O2513" s="213"/>
    </row>
    <row r="2514" spans="14:15" ht="12.75" customHeight="1">
      <c r="N2514" s="213"/>
      <c r="O2514" s="213"/>
    </row>
    <row r="2515" spans="14:15" ht="12.75" customHeight="1">
      <c r="N2515" s="213"/>
      <c r="O2515" s="213"/>
    </row>
    <row r="2516" spans="14:15" ht="12.75" customHeight="1">
      <c r="N2516" s="213"/>
      <c r="O2516" s="213"/>
    </row>
    <row r="2517" spans="14:15" ht="12.75" customHeight="1">
      <c r="N2517" s="213"/>
      <c r="O2517" s="213"/>
    </row>
    <row r="2518" spans="14:15" ht="12.75" customHeight="1">
      <c r="N2518" s="213"/>
      <c r="O2518" s="213"/>
    </row>
    <row r="2519" spans="14:15" ht="12.75" customHeight="1">
      <c r="N2519" s="213"/>
      <c r="O2519" s="213"/>
    </row>
    <row r="2520" spans="14:15" ht="12.75" customHeight="1">
      <c r="N2520" s="213"/>
      <c r="O2520" s="213"/>
    </row>
    <row r="2521" spans="14:15" ht="12.75" customHeight="1">
      <c r="N2521" s="213"/>
      <c r="O2521" s="213"/>
    </row>
    <row r="2522" spans="14:15" ht="12.75" customHeight="1">
      <c r="N2522" s="213"/>
      <c r="O2522" s="213"/>
    </row>
    <row r="2523" spans="14:15" ht="12.75" customHeight="1">
      <c r="N2523" s="213"/>
      <c r="O2523" s="213"/>
    </row>
    <row r="2524" spans="14:15" ht="12.75" customHeight="1">
      <c r="N2524" s="213"/>
      <c r="O2524" s="213"/>
    </row>
    <row r="2525" spans="14:15" ht="12.75" customHeight="1">
      <c r="N2525" s="213"/>
      <c r="O2525" s="213"/>
    </row>
    <row r="2526" spans="14:15" ht="12.75" customHeight="1">
      <c r="N2526" s="213"/>
      <c r="O2526" s="213"/>
    </row>
    <row r="2527" spans="14:15" ht="12.75" customHeight="1">
      <c r="N2527" s="213"/>
      <c r="O2527" s="213"/>
    </row>
    <row r="2528" spans="14:15" ht="12.75" customHeight="1">
      <c r="N2528" s="213"/>
      <c r="O2528" s="213"/>
    </row>
    <row r="2529" spans="14:15" ht="12.75" customHeight="1">
      <c r="N2529" s="213"/>
      <c r="O2529" s="213"/>
    </row>
    <row r="2530" spans="14:15" ht="12.75" customHeight="1">
      <c r="N2530" s="213"/>
      <c r="O2530" s="213"/>
    </row>
    <row r="2531" spans="14:15" ht="12.75" customHeight="1">
      <c r="N2531" s="213"/>
      <c r="O2531" s="213"/>
    </row>
    <row r="2532" spans="14:15" ht="12.75" customHeight="1">
      <c r="N2532" s="213"/>
      <c r="O2532" s="213"/>
    </row>
    <row r="2533" spans="14:15" ht="12.75" customHeight="1">
      <c r="N2533" s="213"/>
      <c r="O2533" s="213"/>
    </row>
    <row r="2534" spans="14:15" ht="12.75" customHeight="1">
      <c r="N2534" s="213"/>
      <c r="O2534" s="213"/>
    </row>
    <row r="2535" spans="14:15" ht="12.75" customHeight="1">
      <c r="N2535" s="213"/>
      <c r="O2535" s="213"/>
    </row>
    <row r="2536" spans="14:15" ht="12.75" customHeight="1">
      <c r="N2536" s="213"/>
      <c r="O2536" s="213"/>
    </row>
    <row r="2537" spans="14:15" ht="12.75" customHeight="1">
      <c r="N2537" s="213"/>
      <c r="O2537" s="213"/>
    </row>
    <row r="2538" spans="14:15" ht="12.75" customHeight="1">
      <c r="N2538" s="213"/>
      <c r="O2538" s="213"/>
    </row>
    <row r="2539" spans="14:15" ht="12.75" customHeight="1">
      <c r="N2539" s="213"/>
      <c r="O2539" s="213"/>
    </row>
    <row r="2540" spans="14:15" ht="12.75" customHeight="1">
      <c r="N2540" s="213"/>
      <c r="O2540" s="213"/>
    </row>
    <row r="2541" spans="14:15" ht="12.75" customHeight="1">
      <c r="N2541" s="213"/>
      <c r="O2541" s="213"/>
    </row>
    <row r="2542" spans="14:15" ht="12.75" customHeight="1">
      <c r="N2542" s="213"/>
      <c r="O2542" s="213"/>
    </row>
    <row r="2543" spans="14:15" ht="12.75" customHeight="1">
      <c r="N2543" s="213"/>
      <c r="O2543" s="213"/>
    </row>
    <row r="2544" spans="14:15" ht="12.75" customHeight="1">
      <c r="N2544" s="213"/>
      <c r="O2544" s="213"/>
    </row>
    <row r="2545" spans="14:15" ht="12.75" customHeight="1">
      <c r="N2545" s="213"/>
      <c r="O2545" s="213"/>
    </row>
    <row r="2546" spans="14:15" ht="12.75" customHeight="1">
      <c r="N2546" s="213"/>
      <c r="O2546" s="213"/>
    </row>
    <row r="2547" spans="14:15" ht="12.75" customHeight="1">
      <c r="N2547" s="213"/>
      <c r="O2547" s="213"/>
    </row>
    <row r="2548" spans="14:15" ht="12.75" customHeight="1">
      <c r="N2548" s="213"/>
      <c r="O2548" s="213"/>
    </row>
    <row r="2549" spans="14:15" ht="12.75" customHeight="1">
      <c r="N2549" s="213"/>
      <c r="O2549" s="213"/>
    </row>
    <row r="2550" spans="14:15" ht="12.75" customHeight="1">
      <c r="N2550" s="213"/>
      <c r="O2550" s="213"/>
    </row>
    <row r="2551" spans="14:15" ht="12.75" customHeight="1">
      <c r="N2551" s="213"/>
      <c r="O2551" s="213"/>
    </row>
    <row r="2552" spans="14:15" ht="12.75" customHeight="1">
      <c r="N2552" s="213"/>
      <c r="O2552" s="213"/>
    </row>
    <row r="2553" spans="14:15" ht="12.75" customHeight="1">
      <c r="N2553" s="213"/>
      <c r="O2553" s="213"/>
    </row>
    <row r="2554" spans="14:15" ht="12.75" customHeight="1">
      <c r="N2554" s="213"/>
      <c r="O2554" s="213"/>
    </row>
    <row r="2555" spans="14:15" ht="12.75" customHeight="1">
      <c r="N2555" s="213"/>
      <c r="O2555" s="213"/>
    </row>
    <row r="2556" spans="14:15" ht="12.75" customHeight="1">
      <c r="N2556" s="213"/>
      <c r="O2556" s="213"/>
    </row>
    <row r="2557" spans="14:15" ht="12.75" customHeight="1">
      <c r="N2557" s="213"/>
      <c r="O2557" s="213"/>
    </row>
    <row r="2558" spans="14:15" ht="12.75" customHeight="1">
      <c r="N2558" s="213"/>
      <c r="O2558" s="213"/>
    </row>
    <row r="2559" spans="14:15" ht="12.75" customHeight="1">
      <c r="N2559" s="213"/>
      <c r="O2559" s="213"/>
    </row>
    <row r="2560" spans="14:15" ht="12.75" customHeight="1">
      <c r="N2560" s="213"/>
      <c r="O2560" s="213"/>
    </row>
    <row r="2561" spans="14:15" ht="12.75" customHeight="1">
      <c r="N2561" s="213"/>
      <c r="O2561" s="213"/>
    </row>
    <row r="2562" spans="14:15" ht="12.75" customHeight="1">
      <c r="N2562" s="213"/>
      <c r="O2562" s="213"/>
    </row>
    <row r="2563" spans="14:15" ht="12.75" customHeight="1">
      <c r="N2563" s="213"/>
      <c r="O2563" s="213"/>
    </row>
    <row r="2564" spans="14:15" ht="12.75" customHeight="1">
      <c r="N2564" s="213"/>
      <c r="O2564" s="213"/>
    </row>
    <row r="2565" spans="14:15" ht="12.75" customHeight="1">
      <c r="N2565" s="213"/>
      <c r="O2565" s="213"/>
    </row>
    <row r="2566" spans="14:15" ht="12.75" customHeight="1">
      <c r="N2566" s="213"/>
      <c r="O2566" s="213"/>
    </row>
    <row r="2567" spans="14:15" ht="12.75" customHeight="1">
      <c r="N2567" s="213"/>
      <c r="O2567" s="213"/>
    </row>
    <row r="2568" spans="14:15" ht="12.75" customHeight="1">
      <c r="N2568" s="213"/>
      <c r="O2568" s="213"/>
    </row>
    <row r="2569" spans="14:15" ht="12.75" customHeight="1">
      <c r="N2569" s="213"/>
      <c r="O2569" s="213"/>
    </row>
    <row r="2570" spans="14:15" ht="12.75" customHeight="1">
      <c r="N2570" s="213"/>
      <c r="O2570" s="213"/>
    </row>
    <row r="2571" spans="14:15" ht="12.75" customHeight="1">
      <c r="N2571" s="213"/>
      <c r="O2571" s="213"/>
    </row>
    <row r="2572" spans="14:15" ht="12.75" customHeight="1">
      <c r="N2572" s="213"/>
      <c r="O2572" s="213"/>
    </row>
    <row r="2573" spans="14:15" ht="12.75" customHeight="1">
      <c r="N2573" s="213"/>
      <c r="O2573" s="213"/>
    </row>
    <row r="2574" spans="14:15" ht="12.75" customHeight="1">
      <c r="N2574" s="213"/>
      <c r="O2574" s="213"/>
    </row>
    <row r="2575" spans="14:15" ht="12.75" customHeight="1">
      <c r="N2575" s="213"/>
      <c r="O2575" s="213"/>
    </row>
    <row r="2576" spans="14:15" ht="12.75" customHeight="1">
      <c r="N2576" s="213"/>
      <c r="O2576" s="213"/>
    </row>
    <row r="2577" spans="14:15" ht="12.75" customHeight="1">
      <c r="N2577" s="213"/>
      <c r="O2577" s="213"/>
    </row>
    <row r="2578" spans="14:15" ht="12.75" customHeight="1">
      <c r="N2578" s="213"/>
      <c r="O2578" s="213"/>
    </row>
    <row r="2579" spans="14:15" ht="12.75" customHeight="1">
      <c r="N2579" s="213"/>
      <c r="O2579" s="213"/>
    </row>
    <row r="2580" spans="14:15" ht="12.75" customHeight="1">
      <c r="N2580" s="213"/>
      <c r="O2580" s="213"/>
    </row>
    <row r="2581" spans="14:15" ht="12.75" customHeight="1">
      <c r="N2581" s="213"/>
      <c r="O2581" s="213"/>
    </row>
    <row r="2582" spans="14:15" ht="12.75" customHeight="1">
      <c r="N2582" s="213"/>
      <c r="O2582" s="213"/>
    </row>
    <row r="2583" spans="14:15" ht="12.75" customHeight="1">
      <c r="N2583" s="213"/>
      <c r="O2583" s="213"/>
    </row>
    <row r="2584" spans="14:15" ht="12.75" customHeight="1">
      <c r="N2584" s="213"/>
      <c r="O2584" s="213"/>
    </row>
    <row r="2585" spans="14:15" ht="12.75" customHeight="1">
      <c r="N2585" s="213"/>
      <c r="O2585" s="213"/>
    </row>
    <row r="2586" spans="14:15" ht="12.75" customHeight="1">
      <c r="N2586" s="213"/>
      <c r="O2586" s="213"/>
    </row>
    <row r="2587" spans="14:15" ht="12.75" customHeight="1">
      <c r="N2587" s="213"/>
      <c r="O2587" s="213"/>
    </row>
    <row r="2588" spans="14:15" ht="12.75" customHeight="1">
      <c r="N2588" s="213"/>
      <c r="O2588" s="213"/>
    </row>
    <row r="2589" spans="14:15" ht="12.75" customHeight="1">
      <c r="N2589" s="213"/>
      <c r="O2589" s="213"/>
    </row>
    <row r="2590" spans="14:15" ht="12.75" customHeight="1">
      <c r="N2590" s="213"/>
      <c r="O2590" s="213"/>
    </row>
    <row r="2591" spans="14:15" ht="12.75" customHeight="1">
      <c r="N2591" s="213"/>
      <c r="O2591" s="213"/>
    </row>
    <row r="2592" spans="14:15" ht="12.75" customHeight="1">
      <c r="N2592" s="213"/>
      <c r="O2592" s="213"/>
    </row>
    <row r="2593" spans="14:15" ht="12.75" customHeight="1">
      <c r="N2593" s="213"/>
      <c r="O2593" s="213"/>
    </row>
    <row r="2594" spans="14:15" ht="12.75" customHeight="1">
      <c r="N2594" s="213"/>
      <c r="O2594" s="213"/>
    </row>
    <row r="2595" spans="14:15" ht="12.75" customHeight="1">
      <c r="N2595" s="213"/>
      <c r="O2595" s="213"/>
    </row>
    <row r="2596" spans="14:15" ht="12.75" customHeight="1">
      <c r="N2596" s="213"/>
      <c r="O2596" s="213"/>
    </row>
    <row r="2597" spans="14:15" ht="12.75" customHeight="1">
      <c r="N2597" s="213"/>
      <c r="O2597" s="213"/>
    </row>
    <row r="2598" spans="14:15" ht="12.75" customHeight="1">
      <c r="N2598" s="213"/>
      <c r="O2598" s="213"/>
    </row>
    <row r="2599" spans="14:15" ht="12.75" customHeight="1">
      <c r="N2599" s="213"/>
      <c r="O2599" s="213"/>
    </row>
    <row r="2600" spans="14:15" ht="12.75" customHeight="1">
      <c r="N2600" s="213"/>
      <c r="O2600" s="213"/>
    </row>
    <row r="2601" spans="14:15" ht="12.75" customHeight="1">
      <c r="N2601" s="213"/>
      <c r="O2601" s="213"/>
    </row>
    <row r="2602" spans="14:15" ht="12.75" customHeight="1">
      <c r="N2602" s="213"/>
      <c r="O2602" s="213"/>
    </row>
    <row r="2603" spans="14:15" ht="12.75" customHeight="1">
      <c r="N2603" s="213"/>
      <c r="O2603" s="213"/>
    </row>
    <row r="2604" spans="14:15" ht="12.75" customHeight="1">
      <c r="N2604" s="213"/>
      <c r="O2604" s="213"/>
    </row>
    <row r="2605" spans="14:15" ht="12.75" customHeight="1">
      <c r="N2605" s="213"/>
      <c r="O2605" s="213"/>
    </row>
    <row r="2606" spans="14:15" ht="12.75" customHeight="1">
      <c r="N2606" s="213"/>
      <c r="O2606" s="213"/>
    </row>
    <row r="2607" spans="14:15" ht="12.75" customHeight="1">
      <c r="N2607" s="213"/>
      <c r="O2607" s="213"/>
    </row>
    <row r="2608" spans="14:15" ht="12.75" customHeight="1">
      <c r="N2608" s="213"/>
      <c r="O2608" s="213"/>
    </row>
    <row r="2609" spans="14:15" ht="12.75" customHeight="1">
      <c r="N2609" s="213"/>
      <c r="O2609" s="213"/>
    </row>
    <row r="2610" spans="14:15" ht="12.75" customHeight="1">
      <c r="N2610" s="213"/>
      <c r="O2610" s="213"/>
    </row>
    <row r="2611" spans="14:15" ht="12.75" customHeight="1">
      <c r="N2611" s="213"/>
      <c r="O2611" s="213"/>
    </row>
    <row r="2612" spans="14:15" ht="12.75" customHeight="1">
      <c r="N2612" s="213"/>
      <c r="O2612" s="213"/>
    </row>
    <row r="2613" spans="14:15" ht="12.75" customHeight="1">
      <c r="N2613" s="213"/>
      <c r="O2613" s="213"/>
    </row>
    <row r="2614" spans="14:15" ht="12.75" customHeight="1">
      <c r="N2614" s="213"/>
      <c r="O2614" s="213"/>
    </row>
    <row r="2615" spans="14:15" ht="12.75" customHeight="1">
      <c r="N2615" s="213"/>
      <c r="O2615" s="213"/>
    </row>
    <row r="2616" spans="14:15" ht="12.75" customHeight="1">
      <c r="N2616" s="213"/>
      <c r="O2616" s="213"/>
    </row>
    <row r="2617" spans="14:15" ht="12.75" customHeight="1">
      <c r="N2617" s="213"/>
      <c r="O2617" s="213"/>
    </row>
    <row r="2618" spans="14:15" ht="12.75" customHeight="1">
      <c r="N2618" s="213"/>
      <c r="O2618" s="213"/>
    </row>
    <row r="2619" spans="14:15" ht="12.75" customHeight="1">
      <c r="N2619" s="213"/>
      <c r="O2619" s="213"/>
    </row>
    <row r="2620" spans="14:15" ht="12.75" customHeight="1">
      <c r="N2620" s="213"/>
      <c r="O2620" s="213"/>
    </row>
    <row r="2621" spans="14:15" ht="12.75" customHeight="1">
      <c r="N2621" s="213"/>
      <c r="O2621" s="213"/>
    </row>
    <row r="2622" spans="14:15" ht="12.75" customHeight="1">
      <c r="N2622" s="213"/>
      <c r="O2622" s="213"/>
    </row>
    <row r="2623" spans="14:15" ht="12.75" customHeight="1">
      <c r="N2623" s="213"/>
      <c r="O2623" s="213"/>
    </row>
    <row r="2624" spans="14:15" ht="12.75" customHeight="1">
      <c r="N2624" s="213"/>
      <c r="O2624" s="213"/>
    </row>
    <row r="2625" spans="14:15" ht="12.75" customHeight="1">
      <c r="N2625" s="213"/>
      <c r="O2625" s="213"/>
    </row>
    <row r="2626" spans="14:15" ht="12.75" customHeight="1">
      <c r="N2626" s="213"/>
      <c r="O2626" s="213"/>
    </row>
    <row r="2627" spans="14:15" ht="12.75" customHeight="1">
      <c r="N2627" s="213"/>
      <c r="O2627" s="213"/>
    </row>
    <row r="2628" spans="14:15" ht="12.75" customHeight="1">
      <c r="N2628" s="213"/>
      <c r="O2628" s="213"/>
    </row>
    <row r="2629" spans="14:15" ht="12.75" customHeight="1">
      <c r="N2629" s="213"/>
      <c r="O2629" s="213"/>
    </row>
    <row r="2630" spans="14:15" ht="12.75" customHeight="1">
      <c r="N2630" s="213"/>
      <c r="O2630" s="213"/>
    </row>
    <row r="2631" spans="14:15" ht="12.75" customHeight="1">
      <c r="N2631" s="213"/>
      <c r="O2631" s="213"/>
    </row>
    <row r="2632" spans="14:15" ht="12.75" customHeight="1">
      <c r="N2632" s="213"/>
      <c r="O2632" s="213"/>
    </row>
    <row r="2633" spans="14:15" ht="12.75" customHeight="1">
      <c r="N2633" s="213"/>
      <c r="O2633" s="213"/>
    </row>
    <row r="2634" spans="14:15" ht="12.75" customHeight="1">
      <c r="N2634" s="213"/>
      <c r="O2634" s="213"/>
    </row>
    <row r="2635" spans="14:15" ht="12.75" customHeight="1">
      <c r="N2635" s="213"/>
      <c r="O2635" s="213"/>
    </row>
    <row r="2636" spans="14:15" ht="12.75" customHeight="1">
      <c r="N2636" s="213"/>
      <c r="O2636" s="213"/>
    </row>
    <row r="2637" spans="14:15" ht="12.75" customHeight="1">
      <c r="N2637" s="213"/>
      <c r="O2637" s="213"/>
    </row>
    <row r="2638" spans="14:15" ht="12.75" customHeight="1">
      <c r="N2638" s="213"/>
      <c r="O2638" s="213"/>
    </row>
    <row r="2639" spans="14:15" ht="12.75" customHeight="1">
      <c r="N2639" s="213"/>
      <c r="O2639" s="213"/>
    </row>
    <row r="2640" spans="14:15" ht="12.75" customHeight="1">
      <c r="N2640" s="213"/>
      <c r="O2640" s="213"/>
    </row>
    <row r="2641" spans="14:15" ht="12.75" customHeight="1">
      <c r="N2641" s="213"/>
      <c r="O2641" s="213"/>
    </row>
    <row r="2642" spans="14:15" ht="12.75" customHeight="1">
      <c r="N2642" s="213"/>
      <c r="O2642" s="213"/>
    </row>
    <row r="2643" spans="14:15" ht="12.75" customHeight="1">
      <c r="N2643" s="213"/>
      <c r="O2643" s="213"/>
    </row>
    <row r="2644" spans="14:15" ht="12.75" customHeight="1">
      <c r="N2644" s="213"/>
      <c r="O2644" s="213"/>
    </row>
    <row r="2645" spans="14:15" ht="12.75" customHeight="1">
      <c r="N2645" s="213"/>
      <c r="O2645" s="213"/>
    </row>
    <row r="2646" spans="14:15" ht="12.75" customHeight="1">
      <c r="N2646" s="213"/>
      <c r="O2646" s="213"/>
    </row>
    <row r="2647" spans="14:15" ht="12.75" customHeight="1">
      <c r="N2647" s="213"/>
      <c r="O2647" s="213"/>
    </row>
    <row r="2648" spans="14:15" ht="12.75" customHeight="1">
      <c r="N2648" s="213"/>
      <c r="O2648" s="213"/>
    </row>
    <row r="2649" spans="14:15" ht="12.75" customHeight="1">
      <c r="N2649" s="213"/>
      <c r="O2649" s="213"/>
    </row>
    <row r="2650" spans="14:15" ht="12.75" customHeight="1">
      <c r="N2650" s="213"/>
      <c r="O2650" s="213"/>
    </row>
    <row r="2651" spans="14:15" ht="12.75" customHeight="1">
      <c r="N2651" s="213"/>
      <c r="O2651" s="213"/>
    </row>
    <row r="2652" spans="14:15" ht="12.75" customHeight="1">
      <c r="N2652" s="213"/>
      <c r="O2652" s="213"/>
    </row>
    <row r="2653" spans="14:15" ht="12.75" customHeight="1">
      <c r="N2653" s="213"/>
      <c r="O2653" s="213"/>
    </row>
    <row r="2654" spans="14:15" ht="12.75" customHeight="1">
      <c r="N2654" s="213"/>
      <c r="O2654" s="213"/>
    </row>
    <row r="2655" spans="14:15" ht="12.75" customHeight="1">
      <c r="N2655" s="213"/>
      <c r="O2655" s="213"/>
    </row>
    <row r="2656" spans="14:15" ht="12.75" customHeight="1">
      <c r="N2656" s="213"/>
      <c r="O2656" s="213"/>
    </row>
    <row r="2657" spans="14:15" ht="12.75" customHeight="1">
      <c r="N2657" s="213"/>
      <c r="O2657" s="213"/>
    </row>
    <row r="2658" spans="14:15" ht="12.75" customHeight="1">
      <c r="N2658" s="213"/>
      <c r="O2658" s="213"/>
    </row>
    <row r="2659" spans="14:15" ht="12.75" customHeight="1">
      <c r="N2659" s="213"/>
      <c r="O2659" s="213"/>
    </row>
    <row r="2660" spans="14:15" ht="12.75" customHeight="1">
      <c r="N2660" s="213"/>
      <c r="O2660" s="213"/>
    </row>
    <row r="2661" spans="14:15" ht="12.75" customHeight="1">
      <c r="N2661" s="213"/>
      <c r="O2661" s="213"/>
    </row>
    <row r="2662" spans="14:15" ht="12.75" customHeight="1">
      <c r="N2662" s="213"/>
      <c r="O2662" s="213"/>
    </row>
    <row r="2663" spans="14:15" ht="12.75" customHeight="1">
      <c r="N2663" s="213"/>
      <c r="O2663" s="213"/>
    </row>
    <row r="2664" spans="14:15" ht="12.75" customHeight="1">
      <c r="N2664" s="213"/>
      <c r="O2664" s="213"/>
    </row>
    <row r="2665" spans="14:15" ht="12.75" customHeight="1">
      <c r="N2665" s="213"/>
      <c r="O2665" s="213"/>
    </row>
    <row r="2666" spans="14:15" ht="12.75" customHeight="1">
      <c r="N2666" s="213"/>
      <c r="O2666" s="213"/>
    </row>
    <row r="2667" spans="14:15" ht="12.75" customHeight="1">
      <c r="N2667" s="213"/>
      <c r="O2667" s="213"/>
    </row>
    <row r="2668" spans="14:15" ht="12.75" customHeight="1">
      <c r="N2668" s="213"/>
      <c r="O2668" s="213"/>
    </row>
    <row r="2669" spans="14:15" ht="12.75" customHeight="1">
      <c r="N2669" s="213"/>
      <c r="O2669" s="213"/>
    </row>
    <row r="2670" spans="14:15" ht="12.75" customHeight="1">
      <c r="N2670" s="213"/>
      <c r="O2670" s="213"/>
    </row>
    <row r="2671" spans="14:15" ht="12.75" customHeight="1">
      <c r="N2671" s="213"/>
      <c r="O2671" s="213"/>
    </row>
    <row r="2672" spans="14:15" ht="12.75" customHeight="1">
      <c r="N2672" s="213"/>
      <c r="O2672" s="213"/>
    </row>
    <row r="2673" spans="14:15" ht="12.75" customHeight="1">
      <c r="N2673" s="213"/>
      <c r="O2673" s="213"/>
    </row>
    <row r="2674" spans="14:15" ht="12.75" customHeight="1">
      <c r="N2674" s="213"/>
      <c r="O2674" s="213"/>
    </row>
    <row r="2675" spans="14:15" ht="12.75" customHeight="1">
      <c r="N2675" s="213"/>
      <c r="O2675" s="213"/>
    </row>
    <row r="2676" spans="14:15" ht="12.75" customHeight="1">
      <c r="N2676" s="213"/>
      <c r="O2676" s="213"/>
    </row>
    <row r="2677" spans="14:15" ht="12.75" customHeight="1">
      <c r="N2677" s="213"/>
      <c r="O2677" s="213"/>
    </row>
    <row r="2678" spans="14:15" ht="12.75" customHeight="1">
      <c r="N2678" s="213"/>
      <c r="O2678" s="213"/>
    </row>
    <row r="2679" spans="14:15" ht="12.75" customHeight="1">
      <c r="N2679" s="213"/>
      <c r="O2679" s="213"/>
    </row>
    <row r="2680" spans="14:15" ht="12.75" customHeight="1">
      <c r="N2680" s="213"/>
      <c r="O2680" s="213"/>
    </row>
    <row r="2681" spans="14:15" ht="12.75" customHeight="1">
      <c r="N2681" s="213"/>
      <c r="O2681" s="213"/>
    </row>
    <row r="2682" spans="14:15" ht="12.75" customHeight="1">
      <c r="N2682" s="213"/>
      <c r="O2682" s="213"/>
    </row>
    <row r="2683" spans="14:15" ht="12.75" customHeight="1">
      <c r="N2683" s="213"/>
      <c r="O2683" s="213"/>
    </row>
    <row r="2684" spans="14:15" ht="12.75" customHeight="1">
      <c r="N2684" s="213"/>
      <c r="O2684" s="213"/>
    </row>
    <row r="2685" spans="14:15" ht="12.75" customHeight="1">
      <c r="N2685" s="213"/>
      <c r="O2685" s="213"/>
    </row>
    <row r="2686" spans="14:15" ht="12.75" customHeight="1">
      <c r="N2686" s="213"/>
      <c r="O2686" s="213"/>
    </row>
    <row r="2687" spans="14:15" ht="12.75" customHeight="1">
      <c r="N2687" s="213"/>
      <c r="O2687" s="213"/>
    </row>
    <row r="2688" spans="14:15" ht="12.75" customHeight="1">
      <c r="N2688" s="213"/>
      <c r="O2688" s="213"/>
    </row>
    <row r="2689" spans="14:15" ht="12.75" customHeight="1">
      <c r="N2689" s="213"/>
      <c r="O2689" s="213"/>
    </row>
    <row r="2690" spans="14:15" ht="12.75" customHeight="1">
      <c r="N2690" s="213"/>
      <c r="O2690" s="213"/>
    </row>
    <row r="2691" spans="14:15" ht="12.75" customHeight="1">
      <c r="N2691" s="213"/>
      <c r="O2691" s="213"/>
    </row>
    <row r="2692" spans="14:15" ht="12.75" customHeight="1">
      <c r="N2692" s="213"/>
      <c r="O2692" s="213"/>
    </row>
    <row r="2693" spans="14:15" ht="12.75" customHeight="1">
      <c r="N2693" s="213"/>
      <c r="O2693" s="213"/>
    </row>
    <row r="2694" spans="14:15" ht="12.75" customHeight="1">
      <c r="N2694" s="213"/>
      <c r="O2694" s="213"/>
    </row>
    <row r="2695" spans="14:15" ht="12.75" customHeight="1">
      <c r="N2695" s="213"/>
      <c r="O2695" s="213"/>
    </row>
    <row r="2696" spans="14:15" ht="12.75" customHeight="1">
      <c r="N2696" s="213"/>
      <c r="O2696" s="213"/>
    </row>
    <row r="2697" spans="14:15" ht="12.75" customHeight="1">
      <c r="N2697" s="213"/>
      <c r="O2697" s="213"/>
    </row>
    <row r="2698" spans="14:15" ht="12.75" customHeight="1">
      <c r="N2698" s="213"/>
      <c r="O2698" s="213"/>
    </row>
    <row r="2699" spans="14:15" ht="12.75" customHeight="1">
      <c r="N2699" s="213"/>
      <c r="O2699" s="213"/>
    </row>
    <row r="2700" spans="14:15" ht="12.75" customHeight="1">
      <c r="N2700" s="213"/>
      <c r="O2700" s="213"/>
    </row>
    <row r="2701" spans="14:15" ht="12.75" customHeight="1">
      <c r="N2701" s="213"/>
      <c r="O2701" s="213"/>
    </row>
    <row r="2702" spans="14:15" ht="12.75" customHeight="1">
      <c r="N2702" s="213"/>
      <c r="O2702" s="213"/>
    </row>
    <row r="2703" spans="14:15" ht="12.75" customHeight="1">
      <c r="N2703" s="213"/>
      <c r="O2703" s="213"/>
    </row>
    <row r="2704" spans="14:15" ht="12.75" customHeight="1">
      <c r="N2704" s="213"/>
      <c r="O2704" s="213"/>
    </row>
    <row r="2705" spans="14:15" ht="12.75" customHeight="1">
      <c r="N2705" s="213"/>
      <c r="O2705" s="213"/>
    </row>
    <row r="2706" spans="14:15" ht="12.75" customHeight="1">
      <c r="N2706" s="213"/>
      <c r="O2706" s="213"/>
    </row>
    <row r="2707" spans="14:15" ht="12.75" customHeight="1">
      <c r="N2707" s="213"/>
      <c r="O2707" s="213"/>
    </row>
    <row r="2708" spans="14:15" ht="12.75" customHeight="1">
      <c r="N2708" s="213"/>
      <c r="O2708" s="213"/>
    </row>
    <row r="2709" spans="14:15" ht="12.75" customHeight="1">
      <c r="N2709" s="213"/>
      <c r="O2709" s="213"/>
    </row>
    <row r="2710" spans="14:15" ht="12.75" customHeight="1">
      <c r="N2710" s="213"/>
      <c r="O2710" s="213"/>
    </row>
    <row r="2711" spans="14:15" ht="12.75" customHeight="1">
      <c r="N2711" s="213"/>
      <c r="O2711" s="213"/>
    </row>
    <row r="2712" spans="14:15" ht="12.75" customHeight="1">
      <c r="N2712" s="213"/>
      <c r="O2712" s="213"/>
    </row>
    <row r="2713" spans="14:15" ht="12.75" customHeight="1">
      <c r="N2713" s="213"/>
      <c r="O2713" s="213"/>
    </row>
    <row r="2714" spans="14:15" ht="12.75" customHeight="1">
      <c r="N2714" s="213"/>
      <c r="O2714" s="213"/>
    </row>
    <row r="2715" spans="14:15" ht="12.75" customHeight="1">
      <c r="N2715" s="213"/>
      <c r="O2715" s="213"/>
    </row>
    <row r="2716" spans="14:15" ht="12.75" customHeight="1">
      <c r="N2716" s="213"/>
      <c r="O2716" s="213"/>
    </row>
    <row r="2717" spans="14:15" ht="12.75" customHeight="1">
      <c r="N2717" s="213"/>
      <c r="O2717" s="213"/>
    </row>
    <row r="2718" spans="14:15" ht="12.75" customHeight="1">
      <c r="N2718" s="213"/>
      <c r="O2718" s="213"/>
    </row>
    <row r="2719" spans="14:15" ht="12.75" customHeight="1">
      <c r="N2719" s="213"/>
      <c r="O2719" s="213"/>
    </row>
    <row r="2720" spans="14:15" ht="12.75" customHeight="1">
      <c r="N2720" s="213"/>
      <c r="O2720" s="213"/>
    </row>
    <row r="2721" spans="14:15" ht="12.75" customHeight="1">
      <c r="N2721" s="213"/>
      <c r="O2721" s="213"/>
    </row>
    <row r="2722" spans="14:15" ht="12.75" customHeight="1">
      <c r="N2722" s="213"/>
      <c r="O2722" s="213"/>
    </row>
    <row r="2723" spans="14:15" ht="12.75" customHeight="1">
      <c r="N2723" s="213"/>
      <c r="O2723" s="213"/>
    </row>
    <row r="2724" spans="14:15" ht="12.75" customHeight="1">
      <c r="N2724" s="213"/>
      <c r="O2724" s="213"/>
    </row>
    <row r="2725" spans="14:15" ht="12.75" customHeight="1">
      <c r="N2725" s="213"/>
      <c r="O2725" s="213"/>
    </row>
    <row r="2726" spans="14:15" ht="12.75" customHeight="1">
      <c r="N2726" s="213"/>
      <c r="O2726" s="213"/>
    </row>
    <row r="2727" spans="14:15" ht="12.75" customHeight="1">
      <c r="N2727" s="213"/>
      <c r="O2727" s="213"/>
    </row>
    <row r="2728" spans="14:15" ht="12.75" customHeight="1">
      <c r="N2728" s="213"/>
      <c r="O2728" s="213"/>
    </row>
    <row r="2729" spans="14:15" ht="12.75" customHeight="1">
      <c r="N2729" s="213"/>
      <c r="O2729" s="213"/>
    </row>
    <row r="2730" spans="14:15" ht="12.75" customHeight="1">
      <c r="N2730" s="213"/>
      <c r="O2730" s="213"/>
    </row>
    <row r="2731" spans="14:15" ht="12.75" customHeight="1">
      <c r="N2731" s="213"/>
      <c r="O2731" s="213"/>
    </row>
    <row r="2732" spans="14:15" ht="12.75" customHeight="1">
      <c r="N2732" s="213"/>
      <c r="O2732" s="213"/>
    </row>
    <row r="2733" spans="14:15" ht="12.75" customHeight="1">
      <c r="N2733" s="213"/>
      <c r="O2733" s="213"/>
    </row>
    <row r="2734" spans="14:15" ht="12.75" customHeight="1">
      <c r="N2734" s="213"/>
      <c r="O2734" s="213"/>
    </row>
    <row r="2735" spans="14:15" ht="12.75" customHeight="1">
      <c r="N2735" s="213"/>
      <c r="O2735" s="213"/>
    </row>
    <row r="2736" spans="14:15" ht="12.75" customHeight="1">
      <c r="N2736" s="213"/>
      <c r="O2736" s="213"/>
    </row>
    <row r="2737" spans="14:15" ht="12.75" customHeight="1">
      <c r="N2737" s="213"/>
      <c r="O2737" s="213"/>
    </row>
    <row r="2738" spans="14:15" ht="12.75" customHeight="1">
      <c r="N2738" s="213"/>
      <c r="O2738" s="213"/>
    </row>
    <row r="2739" spans="14:15" ht="12.75" customHeight="1">
      <c r="N2739" s="213"/>
      <c r="O2739" s="213"/>
    </row>
    <row r="2740" spans="14:15" ht="12.75" customHeight="1">
      <c r="N2740" s="213"/>
      <c r="O2740" s="213"/>
    </row>
    <row r="2741" spans="14:15" ht="12.75" customHeight="1">
      <c r="N2741" s="213"/>
      <c r="O2741" s="213"/>
    </row>
    <row r="2742" spans="14:15" ht="12.75" customHeight="1">
      <c r="N2742" s="213"/>
      <c r="O2742" s="213"/>
    </row>
    <row r="2743" spans="14:15" ht="12.75" customHeight="1">
      <c r="N2743" s="213"/>
      <c r="O2743" s="213"/>
    </row>
    <row r="2744" spans="14:15" ht="12.75" customHeight="1">
      <c r="N2744" s="213"/>
      <c r="O2744" s="213"/>
    </row>
    <row r="2745" spans="14:15" ht="12.75" customHeight="1">
      <c r="N2745" s="213"/>
      <c r="O2745" s="213"/>
    </row>
    <row r="2746" spans="14:15" ht="12.75" customHeight="1">
      <c r="N2746" s="213"/>
      <c r="O2746" s="213"/>
    </row>
    <row r="2747" spans="14:15" ht="12.75" customHeight="1">
      <c r="N2747" s="213"/>
      <c r="O2747" s="213"/>
    </row>
    <row r="2748" spans="14:15" ht="12.75" customHeight="1">
      <c r="N2748" s="213"/>
      <c r="O2748" s="213"/>
    </row>
    <row r="2749" spans="14:15" ht="12.75" customHeight="1">
      <c r="N2749" s="213"/>
      <c r="O2749" s="213"/>
    </row>
    <row r="2750" spans="14:15" ht="12.75" customHeight="1">
      <c r="N2750" s="213"/>
      <c r="O2750" s="213"/>
    </row>
    <row r="2751" spans="14:15" ht="12.75" customHeight="1">
      <c r="N2751" s="213"/>
      <c r="O2751" s="213"/>
    </row>
    <row r="2752" spans="14:15" ht="12.75" customHeight="1">
      <c r="N2752" s="213"/>
      <c r="O2752" s="213"/>
    </row>
    <row r="2753" spans="14:15" ht="12.75" customHeight="1">
      <c r="N2753" s="213"/>
      <c r="O2753" s="213"/>
    </row>
    <row r="2754" spans="14:15" ht="12.75" customHeight="1">
      <c r="N2754" s="213"/>
      <c r="O2754" s="213"/>
    </row>
    <row r="2755" spans="14:15" ht="12.75" customHeight="1">
      <c r="N2755" s="213"/>
      <c r="O2755" s="213"/>
    </row>
    <row r="2756" spans="14:15" ht="12.75" customHeight="1">
      <c r="N2756" s="213"/>
      <c r="O2756" s="213"/>
    </row>
    <row r="2757" spans="14:15" ht="12.75" customHeight="1">
      <c r="N2757" s="213"/>
      <c r="O2757" s="213"/>
    </row>
    <row r="2758" spans="14:15" ht="12.75" customHeight="1">
      <c r="N2758" s="213"/>
      <c r="O2758" s="213"/>
    </row>
    <row r="2759" spans="14:15" ht="12.75" customHeight="1">
      <c r="N2759" s="213"/>
      <c r="O2759" s="213"/>
    </row>
    <row r="2760" spans="14:15" ht="12.75" customHeight="1">
      <c r="N2760" s="213"/>
      <c r="O2760" s="213"/>
    </row>
    <row r="2761" spans="14:15" ht="12.75" customHeight="1">
      <c r="N2761" s="213"/>
      <c r="O2761" s="213"/>
    </row>
    <row r="2762" spans="14:15" ht="12.75" customHeight="1">
      <c r="N2762" s="213"/>
      <c r="O2762" s="213"/>
    </row>
    <row r="2763" spans="14:15" ht="12.75" customHeight="1">
      <c r="N2763" s="213"/>
      <c r="O2763" s="213"/>
    </row>
    <row r="2764" spans="14:15" ht="12.75" customHeight="1">
      <c r="N2764" s="213"/>
      <c r="O2764" s="213"/>
    </row>
    <row r="2765" spans="14:15" ht="12.75" customHeight="1">
      <c r="N2765" s="213"/>
      <c r="O2765" s="213"/>
    </row>
    <row r="2766" spans="14:15" ht="12.75" customHeight="1">
      <c r="N2766" s="213"/>
      <c r="O2766" s="213"/>
    </row>
    <row r="2767" spans="14:15" ht="12.75" customHeight="1">
      <c r="N2767" s="213"/>
      <c r="O2767" s="213"/>
    </row>
    <row r="2768" spans="14:15" ht="12.75" customHeight="1">
      <c r="N2768" s="213"/>
      <c r="O2768" s="213"/>
    </row>
    <row r="2769" spans="14:15" ht="12.75" customHeight="1">
      <c r="N2769" s="213"/>
      <c r="O2769" s="213"/>
    </row>
    <row r="2770" spans="14:15" ht="12.75" customHeight="1">
      <c r="N2770" s="213"/>
      <c r="O2770" s="213"/>
    </row>
    <row r="2771" spans="14:15" ht="12.75" customHeight="1">
      <c r="N2771" s="213"/>
      <c r="O2771" s="213"/>
    </row>
    <row r="2772" spans="14:15" ht="12.75" customHeight="1">
      <c r="N2772" s="213"/>
      <c r="O2772" s="213"/>
    </row>
    <row r="2773" spans="14:15" ht="12.75" customHeight="1">
      <c r="N2773" s="213"/>
      <c r="O2773" s="213"/>
    </row>
    <row r="2774" spans="14:15" ht="12.75" customHeight="1">
      <c r="N2774" s="213"/>
      <c r="O2774" s="213"/>
    </row>
    <row r="2775" spans="14:15" ht="12.75" customHeight="1">
      <c r="N2775" s="213"/>
      <c r="O2775" s="213"/>
    </row>
    <row r="2776" spans="14:15" ht="12.75" customHeight="1">
      <c r="N2776" s="213"/>
      <c r="O2776" s="213"/>
    </row>
    <row r="2777" spans="14:15" ht="12.75" customHeight="1">
      <c r="N2777" s="213"/>
      <c r="O2777" s="213"/>
    </row>
    <row r="2778" spans="14:15" ht="12.75" customHeight="1">
      <c r="N2778" s="213"/>
      <c r="O2778" s="213"/>
    </row>
    <row r="2779" spans="14:15" ht="12.75" customHeight="1">
      <c r="N2779" s="213"/>
      <c r="O2779" s="213"/>
    </row>
    <row r="2780" spans="14:15" ht="12.75" customHeight="1">
      <c r="N2780" s="213"/>
      <c r="O2780" s="213"/>
    </row>
    <row r="2781" spans="14:15" ht="12.75" customHeight="1">
      <c r="N2781" s="213"/>
      <c r="O2781" s="213"/>
    </row>
    <row r="2782" spans="14:15" ht="12.75" customHeight="1">
      <c r="N2782" s="213"/>
      <c r="O2782" s="213"/>
    </row>
    <row r="2783" spans="14:15" ht="12.75" customHeight="1">
      <c r="N2783" s="213"/>
      <c r="O2783" s="213"/>
    </row>
    <row r="2784" spans="14:15" ht="12.75" customHeight="1">
      <c r="N2784" s="213"/>
      <c r="O2784" s="213"/>
    </row>
    <row r="2785" spans="14:15" ht="12.75" customHeight="1">
      <c r="N2785" s="213"/>
      <c r="O2785" s="213"/>
    </row>
    <row r="2786" spans="14:15" ht="12.75" customHeight="1">
      <c r="N2786" s="213"/>
      <c r="O2786" s="213"/>
    </row>
    <row r="2787" spans="14:15" ht="12.75" customHeight="1">
      <c r="N2787" s="213"/>
      <c r="O2787" s="213"/>
    </row>
    <row r="2788" spans="14:15" ht="12.75" customHeight="1">
      <c r="N2788" s="213"/>
      <c r="O2788" s="213"/>
    </row>
    <row r="2789" spans="14:15" ht="12.75" customHeight="1">
      <c r="N2789" s="213"/>
      <c r="O2789" s="213"/>
    </row>
    <row r="2790" spans="14:15" ht="12.75" customHeight="1">
      <c r="N2790" s="213"/>
      <c r="O2790" s="213"/>
    </row>
    <row r="2791" spans="14:15" ht="12.75" customHeight="1">
      <c r="N2791" s="213"/>
      <c r="O2791" s="213"/>
    </row>
    <row r="2792" spans="14:15" ht="12.75" customHeight="1">
      <c r="N2792" s="213"/>
      <c r="O2792" s="213"/>
    </row>
    <row r="2793" spans="14:15" ht="12.75" customHeight="1">
      <c r="N2793" s="213"/>
      <c r="O2793" s="213"/>
    </row>
    <row r="2794" spans="14:15" ht="12.75" customHeight="1">
      <c r="N2794" s="213"/>
      <c r="O2794" s="213"/>
    </row>
    <row r="2795" spans="14:15" ht="12.75" customHeight="1">
      <c r="N2795" s="213"/>
      <c r="O2795" s="213"/>
    </row>
    <row r="2796" spans="14:15" ht="12.75" customHeight="1">
      <c r="N2796" s="213"/>
      <c r="O2796" s="213"/>
    </row>
    <row r="2797" spans="14:15" ht="12.75" customHeight="1">
      <c r="N2797" s="213"/>
      <c r="O2797" s="213"/>
    </row>
    <row r="2798" spans="14:15" ht="12.75" customHeight="1">
      <c r="N2798" s="213"/>
      <c r="O2798" s="213"/>
    </row>
    <row r="2799" spans="14:15" ht="12.75" customHeight="1">
      <c r="N2799" s="213"/>
      <c r="O2799" s="213"/>
    </row>
    <row r="2800" spans="14:15" ht="12.75" customHeight="1">
      <c r="N2800" s="213"/>
      <c r="O2800" s="213"/>
    </row>
    <row r="2801" spans="14:15" ht="12.75" customHeight="1">
      <c r="N2801" s="213"/>
      <c r="O2801" s="213"/>
    </row>
    <row r="2802" spans="14:15" ht="12.75" customHeight="1">
      <c r="N2802" s="213"/>
      <c r="O2802" s="213"/>
    </row>
    <row r="2803" spans="14:15" ht="12.75" customHeight="1">
      <c r="N2803" s="213"/>
      <c r="O2803" s="213"/>
    </row>
    <row r="2804" spans="14:15" ht="12.75" customHeight="1">
      <c r="N2804" s="213"/>
      <c r="O2804" s="213"/>
    </row>
    <row r="2805" spans="14:15" ht="12.75" customHeight="1">
      <c r="N2805" s="213"/>
      <c r="O2805" s="213"/>
    </row>
    <row r="2806" spans="14:15" ht="12.75" customHeight="1">
      <c r="N2806" s="213"/>
      <c r="O2806" s="213"/>
    </row>
    <row r="2807" spans="14:15" ht="12.75" customHeight="1">
      <c r="N2807" s="213"/>
      <c r="O2807" s="213"/>
    </row>
    <row r="2808" spans="14:15" ht="12.75" customHeight="1">
      <c r="N2808" s="213"/>
      <c r="O2808" s="213"/>
    </row>
    <row r="2809" spans="14:15" ht="12.75" customHeight="1">
      <c r="N2809" s="213"/>
      <c r="O2809" s="213"/>
    </row>
    <row r="2810" spans="14:15" ht="12.75" customHeight="1">
      <c r="N2810" s="213"/>
      <c r="O2810" s="213"/>
    </row>
    <row r="2811" spans="14:15" ht="12.75" customHeight="1">
      <c r="N2811" s="213"/>
      <c r="O2811" s="213"/>
    </row>
    <row r="2812" spans="14:15" ht="12.75" customHeight="1">
      <c r="N2812" s="213"/>
      <c r="O2812" s="213"/>
    </row>
    <row r="2813" spans="14:15" ht="12.75" customHeight="1">
      <c r="N2813" s="213"/>
      <c r="O2813" s="213"/>
    </row>
    <row r="2814" spans="14:15" ht="12.75" customHeight="1">
      <c r="N2814" s="213"/>
      <c r="O2814" s="213"/>
    </row>
    <row r="2815" spans="14:15" ht="12.75" customHeight="1">
      <c r="N2815" s="213"/>
      <c r="O2815" s="213"/>
    </row>
    <row r="2816" spans="14:15" ht="12.75" customHeight="1">
      <c r="N2816" s="213"/>
      <c r="O2816" s="213"/>
    </row>
    <row r="2817" spans="14:15" ht="12.75" customHeight="1">
      <c r="N2817" s="213"/>
      <c r="O2817" s="213"/>
    </row>
    <row r="2818" spans="14:15" ht="12.75" customHeight="1">
      <c r="N2818" s="213"/>
      <c r="O2818" s="213"/>
    </row>
    <row r="2819" spans="14:15" ht="12.75" customHeight="1">
      <c r="N2819" s="213"/>
      <c r="O2819" s="213"/>
    </row>
    <row r="2820" spans="14:15" ht="12.75" customHeight="1">
      <c r="N2820" s="213"/>
      <c r="O2820" s="213"/>
    </row>
    <row r="2821" spans="14:15" ht="12.75" customHeight="1">
      <c r="N2821" s="213"/>
      <c r="O2821" s="213"/>
    </row>
    <row r="2822" spans="14:15" ht="12.75" customHeight="1">
      <c r="N2822" s="213"/>
      <c r="O2822" s="213"/>
    </row>
    <row r="2823" spans="14:15" ht="12.75" customHeight="1">
      <c r="N2823" s="213"/>
      <c r="O2823" s="213"/>
    </row>
    <row r="2824" spans="14:15" ht="12.75" customHeight="1">
      <c r="N2824" s="213"/>
      <c r="O2824" s="213"/>
    </row>
    <row r="2825" spans="14:15" ht="12.75" customHeight="1">
      <c r="N2825" s="213"/>
      <c r="O2825" s="213"/>
    </row>
    <row r="2826" spans="14:15" ht="12.75" customHeight="1">
      <c r="N2826" s="213"/>
      <c r="O2826" s="213"/>
    </row>
    <row r="2827" spans="14:15" ht="12.75" customHeight="1">
      <c r="N2827" s="213"/>
      <c r="O2827" s="213"/>
    </row>
    <row r="2828" spans="14:15" ht="12.75" customHeight="1">
      <c r="N2828" s="213"/>
      <c r="O2828" s="213"/>
    </row>
    <row r="2829" spans="14:15" ht="12.75" customHeight="1">
      <c r="N2829" s="213"/>
      <c r="O2829" s="213"/>
    </row>
    <row r="2830" spans="14:15" ht="12.75" customHeight="1">
      <c r="N2830" s="213"/>
      <c r="O2830" s="213"/>
    </row>
    <row r="2831" spans="14:15" ht="12.75" customHeight="1">
      <c r="N2831" s="213"/>
      <c r="O2831" s="213"/>
    </row>
    <row r="2832" spans="14:15" ht="12.75" customHeight="1">
      <c r="N2832" s="213"/>
      <c r="O2832" s="213"/>
    </row>
    <row r="2833" spans="14:15" ht="12.75" customHeight="1">
      <c r="N2833" s="213"/>
      <c r="O2833" s="213"/>
    </row>
    <row r="2834" spans="14:15" ht="12.75" customHeight="1">
      <c r="N2834" s="213"/>
      <c r="O2834" s="213"/>
    </row>
    <row r="2835" spans="14:15" ht="12.75" customHeight="1">
      <c r="N2835" s="213"/>
      <c r="O2835" s="213"/>
    </row>
    <row r="2836" spans="14:15" ht="12.75" customHeight="1">
      <c r="N2836" s="213"/>
      <c r="O2836" s="213"/>
    </row>
    <row r="2837" spans="14:15" ht="12.75" customHeight="1">
      <c r="N2837" s="213"/>
      <c r="O2837" s="213"/>
    </row>
    <row r="2838" spans="14:15" ht="12.75" customHeight="1">
      <c r="N2838" s="213"/>
      <c r="O2838" s="213"/>
    </row>
    <row r="2839" spans="14:15" ht="12.75" customHeight="1">
      <c r="N2839" s="213"/>
      <c r="O2839" s="213"/>
    </row>
    <row r="2840" spans="14:15" ht="12.75" customHeight="1">
      <c r="N2840" s="213"/>
      <c r="O2840" s="213"/>
    </row>
    <row r="2841" spans="14:15" ht="12.75" customHeight="1">
      <c r="N2841" s="213"/>
      <c r="O2841" s="213"/>
    </row>
    <row r="2842" spans="14:15" ht="12.75" customHeight="1">
      <c r="N2842" s="213"/>
      <c r="O2842" s="213"/>
    </row>
    <row r="2843" spans="14:15" ht="12.75" customHeight="1">
      <c r="N2843" s="213"/>
      <c r="O2843" s="213"/>
    </row>
    <row r="2844" spans="14:15" ht="12.75" customHeight="1">
      <c r="N2844" s="213"/>
      <c r="O2844" s="213"/>
    </row>
    <row r="2845" spans="14:15" ht="12.75" customHeight="1">
      <c r="N2845" s="213"/>
      <c r="O2845" s="213"/>
    </row>
    <row r="2846" spans="14:15" ht="12.75" customHeight="1">
      <c r="N2846" s="213"/>
      <c r="O2846" s="213"/>
    </row>
    <row r="2847" spans="14:15" ht="12.75" customHeight="1">
      <c r="N2847" s="213"/>
      <c r="O2847" s="213"/>
    </row>
    <row r="2848" spans="14:15" ht="12.75" customHeight="1">
      <c r="N2848" s="213"/>
      <c r="O2848" s="213"/>
    </row>
    <row r="2849" spans="14:15" ht="12.75" customHeight="1">
      <c r="N2849" s="213"/>
      <c r="O2849" s="213"/>
    </row>
    <row r="2850" spans="14:15" ht="12.75" customHeight="1">
      <c r="N2850" s="213"/>
      <c r="O2850" s="213"/>
    </row>
    <row r="2851" spans="14:15" ht="12.75" customHeight="1">
      <c r="N2851" s="213"/>
      <c r="O2851" s="213"/>
    </row>
    <row r="2852" spans="14:15" ht="12.75" customHeight="1">
      <c r="N2852" s="213"/>
      <c r="O2852" s="213"/>
    </row>
    <row r="2853" spans="14:15" ht="12.75" customHeight="1">
      <c r="N2853" s="213"/>
      <c r="O2853" s="213"/>
    </row>
    <row r="2854" spans="14:15" ht="12.75" customHeight="1">
      <c r="N2854" s="213"/>
      <c r="O2854" s="213"/>
    </row>
    <row r="2855" spans="14:15" ht="12.75" customHeight="1">
      <c r="N2855" s="213"/>
      <c r="O2855" s="213"/>
    </row>
    <row r="2856" spans="14:15" ht="12.75" customHeight="1">
      <c r="N2856" s="213"/>
      <c r="O2856" s="213"/>
    </row>
    <row r="2857" spans="14:15" ht="12.75" customHeight="1">
      <c r="N2857" s="213"/>
      <c r="O2857" s="213"/>
    </row>
    <row r="2858" spans="14:15" ht="12.75" customHeight="1">
      <c r="N2858" s="213"/>
      <c r="O2858" s="213"/>
    </row>
    <row r="2859" spans="14:15" ht="12.75" customHeight="1">
      <c r="N2859" s="213"/>
      <c r="O2859" s="213"/>
    </row>
    <row r="2860" spans="14:15" ht="12.75" customHeight="1">
      <c r="N2860" s="213"/>
      <c r="O2860" s="213"/>
    </row>
    <row r="2861" spans="14:15" ht="12.75" customHeight="1">
      <c r="N2861" s="213"/>
      <c r="O2861" s="213"/>
    </row>
    <row r="2862" spans="14:15" ht="12.75" customHeight="1">
      <c r="N2862" s="213"/>
      <c r="O2862" s="213"/>
    </row>
    <row r="2863" spans="14:15" ht="12.75" customHeight="1">
      <c r="N2863" s="213"/>
      <c r="O2863" s="213"/>
    </row>
    <row r="2864" spans="14:15" ht="12.75" customHeight="1">
      <c r="N2864" s="213"/>
      <c r="O2864" s="213"/>
    </row>
    <row r="2865" spans="14:15" ht="12.75" customHeight="1">
      <c r="N2865" s="213"/>
      <c r="O2865" s="213"/>
    </row>
    <row r="2866" spans="14:15" ht="12.75" customHeight="1">
      <c r="N2866" s="213"/>
      <c r="O2866" s="213"/>
    </row>
    <row r="2867" spans="14:15" ht="12.75" customHeight="1">
      <c r="N2867" s="213"/>
      <c r="O2867" s="213"/>
    </row>
    <row r="2868" spans="14:15" ht="12.75" customHeight="1">
      <c r="N2868" s="213"/>
      <c r="O2868" s="213"/>
    </row>
    <row r="2869" spans="14:15" ht="12.75" customHeight="1">
      <c r="N2869" s="213"/>
      <c r="O2869" s="213"/>
    </row>
    <row r="2870" spans="14:15" ht="12.75" customHeight="1">
      <c r="N2870" s="213"/>
      <c r="O2870" s="213"/>
    </row>
    <row r="2871" spans="14:15" ht="12.75" customHeight="1">
      <c r="N2871" s="213"/>
      <c r="O2871" s="213"/>
    </row>
    <row r="2872" spans="14:15" ht="12.75" customHeight="1">
      <c r="N2872" s="213"/>
      <c r="O2872" s="213"/>
    </row>
    <row r="2873" spans="14:15" ht="12.75" customHeight="1">
      <c r="N2873" s="213"/>
      <c r="O2873" s="213"/>
    </row>
    <row r="2874" spans="14:15" ht="12.75" customHeight="1">
      <c r="N2874" s="213"/>
      <c r="O2874" s="213"/>
    </row>
    <row r="2875" spans="14:15" ht="12.75" customHeight="1">
      <c r="N2875" s="213"/>
      <c r="O2875" s="213"/>
    </row>
    <row r="2876" spans="14:15" ht="12.75" customHeight="1">
      <c r="N2876" s="213"/>
      <c r="O2876" s="213"/>
    </row>
    <row r="2877" spans="14:15" ht="12.75" customHeight="1">
      <c r="N2877" s="213"/>
      <c r="O2877" s="213"/>
    </row>
    <row r="2878" spans="14:15" ht="12.75" customHeight="1">
      <c r="N2878" s="213"/>
      <c r="O2878" s="213"/>
    </row>
    <row r="2879" spans="14:15" ht="12.75" customHeight="1">
      <c r="N2879" s="213"/>
      <c r="O2879" s="213"/>
    </row>
    <row r="2880" spans="14:15" ht="12.75" customHeight="1">
      <c r="N2880" s="213"/>
      <c r="O2880" s="213"/>
    </row>
    <row r="2881" spans="14:15" ht="12.75" customHeight="1">
      <c r="N2881" s="213"/>
      <c r="O2881" s="213"/>
    </row>
    <row r="2882" spans="14:15" ht="12.75" customHeight="1">
      <c r="N2882" s="213"/>
      <c r="O2882" s="213"/>
    </row>
    <row r="2883" spans="14:15" ht="12.75" customHeight="1">
      <c r="N2883" s="213"/>
      <c r="O2883" s="213"/>
    </row>
    <row r="2884" spans="14:15" ht="12.75" customHeight="1">
      <c r="N2884" s="213"/>
      <c r="O2884" s="213"/>
    </row>
    <row r="2885" spans="14:15" ht="12.75" customHeight="1">
      <c r="N2885" s="213"/>
      <c r="O2885" s="213"/>
    </row>
    <row r="2886" spans="14:15" ht="12.75" customHeight="1">
      <c r="N2886" s="213"/>
      <c r="O2886" s="213"/>
    </row>
    <row r="2887" spans="14:15" ht="12.75" customHeight="1">
      <c r="N2887" s="213"/>
      <c r="O2887" s="213"/>
    </row>
    <row r="2888" spans="14:15" ht="12.75" customHeight="1">
      <c r="N2888" s="213"/>
      <c r="O2888" s="213"/>
    </row>
    <row r="2889" spans="14:15" ht="12.75" customHeight="1">
      <c r="N2889" s="213"/>
      <c r="O2889" s="213"/>
    </row>
    <row r="2890" spans="14:15" ht="12.75" customHeight="1">
      <c r="N2890" s="213"/>
      <c r="O2890" s="213"/>
    </row>
    <row r="2891" spans="14:15" ht="12.75" customHeight="1">
      <c r="N2891" s="213"/>
      <c r="O2891" s="213"/>
    </row>
    <row r="2892" spans="14:15" ht="12.75" customHeight="1">
      <c r="N2892" s="213"/>
      <c r="O2892" s="213"/>
    </row>
    <row r="2893" spans="14:15" ht="12.75" customHeight="1">
      <c r="N2893" s="213"/>
      <c r="O2893" s="213"/>
    </row>
    <row r="2894" spans="14:15" ht="12.75" customHeight="1">
      <c r="N2894" s="213"/>
      <c r="O2894" s="213"/>
    </row>
    <row r="2895" spans="14:15" ht="12.75" customHeight="1">
      <c r="N2895" s="213"/>
      <c r="O2895" s="213"/>
    </row>
    <row r="2896" spans="14:15" ht="12.75" customHeight="1">
      <c r="N2896" s="213"/>
      <c r="O2896" s="213"/>
    </row>
    <row r="2897" spans="14:15" ht="12.75" customHeight="1">
      <c r="N2897" s="213"/>
      <c r="O2897" s="213"/>
    </row>
    <row r="2898" spans="14:15" ht="12.75" customHeight="1">
      <c r="N2898" s="213"/>
      <c r="O2898" s="213"/>
    </row>
    <row r="2899" spans="14:15" ht="12.75" customHeight="1">
      <c r="N2899" s="213"/>
      <c r="O2899" s="213"/>
    </row>
    <row r="2900" spans="14:15" ht="12.75" customHeight="1">
      <c r="N2900" s="213"/>
      <c r="O2900" s="213"/>
    </row>
    <row r="2901" spans="14:15" ht="12.75" customHeight="1">
      <c r="N2901" s="213"/>
      <c r="O2901" s="213"/>
    </row>
    <row r="2902" spans="14:15" ht="12.75" customHeight="1">
      <c r="N2902" s="213"/>
      <c r="O2902" s="213"/>
    </row>
    <row r="2903" spans="14:15" ht="12.75" customHeight="1">
      <c r="N2903" s="213"/>
      <c r="O2903" s="213"/>
    </row>
    <row r="2904" spans="14:15" ht="12.75" customHeight="1">
      <c r="N2904" s="213"/>
      <c r="O2904" s="213"/>
    </row>
    <row r="2905" spans="14:15" ht="12.75" customHeight="1">
      <c r="N2905" s="213"/>
      <c r="O2905" s="213"/>
    </row>
    <row r="2906" spans="14:15" ht="12.75" customHeight="1">
      <c r="N2906" s="213"/>
      <c r="O2906" s="213"/>
    </row>
    <row r="2907" spans="14:15" ht="12.75" customHeight="1">
      <c r="N2907" s="213"/>
      <c r="O2907" s="213"/>
    </row>
    <row r="2908" spans="14:15" ht="12.75" customHeight="1">
      <c r="N2908" s="213"/>
      <c r="O2908" s="213"/>
    </row>
    <row r="2909" spans="14:15" ht="12.75" customHeight="1">
      <c r="N2909" s="213"/>
      <c r="O2909" s="213"/>
    </row>
    <row r="2910" spans="14:15" ht="12.75" customHeight="1">
      <c r="N2910" s="213"/>
      <c r="O2910" s="213"/>
    </row>
    <row r="2911" spans="14:15" ht="12.75" customHeight="1">
      <c r="N2911" s="213"/>
      <c r="O2911" s="213"/>
    </row>
    <row r="2912" spans="14:15" ht="12.75" customHeight="1">
      <c r="N2912" s="213"/>
      <c r="O2912" s="213"/>
    </row>
    <row r="2913" spans="14:15" ht="12.75" customHeight="1">
      <c r="N2913" s="213"/>
      <c r="O2913" s="213"/>
    </row>
    <row r="2914" spans="14:15" ht="12.75" customHeight="1">
      <c r="N2914" s="213"/>
      <c r="O2914" s="213"/>
    </row>
    <row r="2915" spans="14:15" ht="12.75" customHeight="1">
      <c r="N2915" s="213"/>
      <c r="O2915" s="213"/>
    </row>
    <row r="2916" spans="14:15" ht="12.75" customHeight="1">
      <c r="N2916" s="213"/>
      <c r="O2916" s="213"/>
    </row>
    <row r="2917" spans="14:15" ht="12.75" customHeight="1">
      <c r="N2917" s="213"/>
      <c r="O2917" s="213"/>
    </row>
    <row r="2918" spans="14:15" ht="12.75" customHeight="1">
      <c r="N2918" s="213"/>
      <c r="O2918" s="213"/>
    </row>
    <row r="2919" spans="14:15" ht="12.75" customHeight="1">
      <c r="N2919" s="213"/>
      <c r="O2919" s="213"/>
    </row>
    <row r="2920" spans="14:15" ht="12.75" customHeight="1">
      <c r="N2920" s="213"/>
      <c r="O2920" s="213"/>
    </row>
    <row r="2921" spans="14:15" ht="12.75" customHeight="1">
      <c r="N2921" s="213"/>
      <c r="O2921" s="213"/>
    </row>
    <row r="2922" spans="14:15" ht="12.75" customHeight="1">
      <c r="N2922" s="213"/>
      <c r="O2922" s="213"/>
    </row>
    <row r="2923" spans="14:15" ht="12.75" customHeight="1">
      <c r="N2923" s="213"/>
      <c r="O2923" s="213"/>
    </row>
    <row r="2924" spans="14:15" ht="12.75" customHeight="1">
      <c r="N2924" s="213"/>
      <c r="O2924" s="213"/>
    </row>
    <row r="2925" spans="14:15" ht="12.75" customHeight="1">
      <c r="N2925" s="213"/>
      <c r="O2925" s="213"/>
    </row>
    <row r="2926" spans="14:15" ht="12.75" customHeight="1">
      <c r="N2926" s="213"/>
      <c r="O2926" s="213"/>
    </row>
    <row r="2927" spans="14:15" ht="12.75" customHeight="1">
      <c r="N2927" s="213"/>
      <c r="O2927" s="213"/>
    </row>
    <row r="2928" spans="14:15" ht="12.75" customHeight="1">
      <c r="N2928" s="213"/>
      <c r="O2928" s="213"/>
    </row>
    <row r="2929" spans="14:15" ht="12.75" customHeight="1">
      <c r="N2929" s="213"/>
      <c r="O2929" s="213"/>
    </row>
    <row r="2930" spans="14:15" ht="12.75" customHeight="1">
      <c r="N2930" s="213"/>
      <c r="O2930" s="213"/>
    </row>
    <row r="2931" spans="14:15" ht="12.75" customHeight="1">
      <c r="N2931" s="213"/>
      <c r="O2931" s="213"/>
    </row>
    <row r="2932" spans="14:15" ht="12.75" customHeight="1">
      <c r="N2932" s="213"/>
      <c r="O2932" s="213"/>
    </row>
    <row r="2933" spans="14:15" ht="12.75" customHeight="1">
      <c r="N2933" s="213"/>
      <c r="O2933" s="213"/>
    </row>
    <row r="2934" spans="14:15" ht="12.75" customHeight="1">
      <c r="N2934" s="213"/>
      <c r="O2934" s="213"/>
    </row>
    <row r="2935" spans="14:15" ht="12.75" customHeight="1">
      <c r="N2935" s="213"/>
      <c r="O2935" s="213"/>
    </row>
    <row r="2936" spans="14:15" ht="12.75" customHeight="1">
      <c r="N2936" s="213"/>
      <c r="O2936" s="213"/>
    </row>
    <row r="2937" spans="14:15" ht="12.75" customHeight="1">
      <c r="N2937" s="213"/>
      <c r="O2937" s="213"/>
    </row>
    <row r="2938" spans="14:15" ht="12.75" customHeight="1">
      <c r="N2938" s="213"/>
      <c r="O2938" s="213"/>
    </row>
    <row r="2939" spans="14:15" ht="12.75" customHeight="1">
      <c r="N2939" s="213"/>
      <c r="O2939" s="213"/>
    </row>
    <row r="2940" spans="14:15" ht="12.75" customHeight="1">
      <c r="N2940" s="213"/>
      <c r="O2940" s="213"/>
    </row>
    <row r="2941" spans="14:15" ht="12.75" customHeight="1">
      <c r="N2941" s="213"/>
      <c r="O2941" s="213"/>
    </row>
    <row r="2942" spans="14:15" ht="12.75" customHeight="1">
      <c r="N2942" s="213"/>
      <c r="O2942" s="213"/>
    </row>
    <row r="2943" spans="14:15" ht="12.75" customHeight="1">
      <c r="N2943" s="213"/>
      <c r="O2943" s="213"/>
    </row>
    <row r="2944" spans="14:15" ht="12.75" customHeight="1">
      <c r="N2944" s="213"/>
      <c r="O2944" s="213"/>
    </row>
    <row r="2945" spans="14:15" ht="12.75" customHeight="1">
      <c r="N2945" s="213"/>
      <c r="O2945" s="213"/>
    </row>
    <row r="2946" spans="14:15" ht="12.75" customHeight="1">
      <c r="N2946" s="213"/>
      <c r="O2946" s="213"/>
    </row>
    <row r="2947" spans="14:15" ht="12.75" customHeight="1">
      <c r="N2947" s="213"/>
      <c r="O2947" s="213"/>
    </row>
    <row r="2948" spans="14:15" ht="12.75" customHeight="1">
      <c r="N2948" s="213"/>
      <c r="O2948" s="213"/>
    </row>
    <row r="2949" spans="14:15" ht="12.75" customHeight="1">
      <c r="N2949" s="213"/>
      <c r="O2949" s="213"/>
    </row>
    <row r="2950" spans="14:15" ht="12.75" customHeight="1">
      <c r="N2950" s="213"/>
      <c r="O2950" s="213"/>
    </row>
    <row r="2951" spans="14:15" ht="12.75" customHeight="1">
      <c r="N2951" s="213"/>
      <c r="O2951" s="213"/>
    </row>
    <row r="2952" spans="14:15" ht="12.75" customHeight="1">
      <c r="N2952" s="213"/>
      <c r="O2952" s="213"/>
    </row>
    <row r="2953" spans="14:15" ht="12.75" customHeight="1">
      <c r="N2953" s="213"/>
      <c r="O2953" s="213"/>
    </row>
    <row r="2954" spans="14:15" ht="12.75" customHeight="1">
      <c r="N2954" s="213"/>
      <c r="O2954" s="213"/>
    </row>
    <row r="2955" spans="14:15" ht="12.75" customHeight="1">
      <c r="N2955" s="213"/>
      <c r="O2955" s="213"/>
    </row>
    <row r="2956" spans="14:15" ht="12.75" customHeight="1">
      <c r="N2956" s="213"/>
      <c r="O2956" s="213"/>
    </row>
    <row r="2957" spans="14:15" ht="12.75" customHeight="1">
      <c r="N2957" s="213"/>
      <c r="O2957" s="213"/>
    </row>
    <row r="2958" spans="14:15" ht="12.75" customHeight="1">
      <c r="N2958" s="213"/>
      <c r="O2958" s="213"/>
    </row>
    <row r="2959" spans="14:15" ht="12.75" customHeight="1">
      <c r="N2959" s="213"/>
      <c r="O2959" s="213"/>
    </row>
    <row r="2960" spans="14:15" ht="12.75" customHeight="1">
      <c r="N2960" s="213"/>
      <c r="O2960" s="213"/>
    </row>
    <row r="2961" spans="14:15" ht="12.75" customHeight="1">
      <c r="N2961" s="213"/>
      <c r="O2961" s="213"/>
    </row>
    <row r="2962" spans="14:15" ht="12.75" customHeight="1">
      <c r="N2962" s="213"/>
      <c r="O2962" s="213"/>
    </row>
    <row r="2963" spans="14:15" ht="12.75" customHeight="1">
      <c r="N2963" s="213"/>
      <c r="O2963" s="213"/>
    </row>
    <row r="2964" spans="14:15" ht="12.75" customHeight="1">
      <c r="N2964" s="213"/>
      <c r="O2964" s="213"/>
    </row>
    <row r="2965" spans="14:15" ht="12.75" customHeight="1">
      <c r="N2965" s="213"/>
      <c r="O2965" s="213"/>
    </row>
    <row r="2966" spans="14:15" ht="12.75" customHeight="1">
      <c r="N2966" s="213"/>
      <c r="O2966" s="213"/>
    </row>
    <row r="2967" spans="14:15" ht="12.75" customHeight="1">
      <c r="N2967" s="213"/>
      <c r="O2967" s="213"/>
    </row>
    <row r="2968" spans="14:15" ht="12.75" customHeight="1">
      <c r="N2968" s="213"/>
      <c r="O2968" s="213"/>
    </row>
    <row r="2969" spans="14:15" ht="12.75" customHeight="1">
      <c r="N2969" s="213"/>
      <c r="O2969" s="213"/>
    </row>
    <row r="2970" spans="14:15" ht="12.75" customHeight="1">
      <c r="N2970" s="213"/>
      <c r="O2970" s="213"/>
    </row>
    <row r="2971" spans="14:15" ht="12.75" customHeight="1">
      <c r="N2971" s="213"/>
      <c r="O2971" s="213"/>
    </row>
    <row r="2972" spans="14:15" ht="12.75" customHeight="1">
      <c r="N2972" s="213"/>
      <c r="O2972" s="213"/>
    </row>
    <row r="2973" spans="14:15" ht="12.75" customHeight="1">
      <c r="N2973" s="213"/>
      <c r="O2973" s="213"/>
    </row>
    <row r="2974" spans="14:15" ht="12.75" customHeight="1">
      <c r="N2974" s="213"/>
      <c r="O2974" s="213"/>
    </row>
    <row r="2975" spans="14:15" ht="12.75" customHeight="1">
      <c r="N2975" s="213"/>
      <c r="O2975" s="213"/>
    </row>
    <row r="2976" spans="14:15" ht="12.75" customHeight="1">
      <c r="N2976" s="213"/>
      <c r="O2976" s="213"/>
    </row>
    <row r="2977" spans="14:15" ht="12.75" customHeight="1">
      <c r="N2977" s="213"/>
      <c r="O2977" s="213"/>
    </row>
    <row r="2978" spans="14:15" ht="12.75" customHeight="1">
      <c r="N2978" s="213"/>
      <c r="O2978" s="213"/>
    </row>
    <row r="2979" spans="14:15" ht="12.75" customHeight="1">
      <c r="N2979" s="213"/>
      <c r="O2979" s="213"/>
    </row>
    <row r="2980" spans="14:15" ht="12.75" customHeight="1">
      <c r="N2980" s="213"/>
      <c r="O2980" s="213"/>
    </row>
    <row r="2981" spans="14:15" ht="12.75" customHeight="1">
      <c r="N2981" s="213"/>
      <c r="O2981" s="213"/>
    </row>
    <row r="2982" spans="14:15" ht="12.75" customHeight="1">
      <c r="N2982" s="213"/>
      <c r="O2982" s="213"/>
    </row>
    <row r="2983" spans="14:15" ht="12.75" customHeight="1">
      <c r="N2983" s="213"/>
      <c r="O2983" s="213"/>
    </row>
    <row r="2984" spans="14:15" ht="12.75" customHeight="1">
      <c r="N2984" s="213"/>
      <c r="O2984" s="213"/>
    </row>
    <row r="2985" spans="14:15" ht="12.75" customHeight="1">
      <c r="N2985" s="213"/>
      <c r="O2985" s="213"/>
    </row>
    <row r="2986" spans="14:15" ht="12.75" customHeight="1">
      <c r="N2986" s="213"/>
      <c r="O2986" s="213"/>
    </row>
    <row r="2987" spans="14:15" ht="12.75" customHeight="1">
      <c r="N2987" s="213"/>
      <c r="O2987" s="213"/>
    </row>
    <row r="2988" spans="14:15" ht="12.75" customHeight="1">
      <c r="N2988" s="213"/>
      <c r="O2988" s="213"/>
    </row>
    <row r="2989" spans="14:15" ht="12.75" customHeight="1">
      <c r="N2989" s="213"/>
      <c r="O2989" s="213"/>
    </row>
    <row r="2990" spans="14:15" ht="12.75" customHeight="1">
      <c r="N2990" s="213"/>
      <c r="O2990" s="213"/>
    </row>
    <row r="2991" spans="14:15" ht="12.75" customHeight="1">
      <c r="N2991" s="213"/>
      <c r="O2991" s="213"/>
    </row>
    <row r="2992" spans="14:15" ht="12.75" customHeight="1">
      <c r="N2992" s="213"/>
      <c r="O2992" s="213"/>
    </row>
    <row r="2993" spans="14:15" ht="12.75" customHeight="1">
      <c r="N2993" s="213"/>
      <c r="O2993" s="213"/>
    </row>
    <row r="2994" spans="14:15" ht="12.75" customHeight="1">
      <c r="N2994" s="213"/>
      <c r="O2994" s="213"/>
    </row>
    <row r="2995" spans="14:15" ht="12.75" customHeight="1">
      <c r="N2995" s="213"/>
      <c r="O2995" s="213"/>
    </row>
    <row r="2996" spans="14:15" ht="12.75" customHeight="1">
      <c r="N2996" s="213"/>
      <c r="O2996" s="213"/>
    </row>
    <row r="2997" spans="14:15" ht="12.75" customHeight="1">
      <c r="N2997" s="213"/>
      <c r="O2997" s="213"/>
    </row>
    <row r="2998" spans="14:15" ht="12.75" customHeight="1">
      <c r="N2998" s="213"/>
      <c r="O2998" s="213"/>
    </row>
    <row r="2999" spans="14:15" ht="12.75" customHeight="1">
      <c r="N2999" s="213"/>
      <c r="O2999" s="213"/>
    </row>
    <row r="3000" spans="14:15" ht="12.75" customHeight="1">
      <c r="N3000" s="213"/>
      <c r="O3000" s="213"/>
    </row>
    <row r="3001" spans="14:15" ht="12.75" customHeight="1">
      <c r="N3001" s="213"/>
      <c r="O3001" s="213"/>
    </row>
    <row r="3002" spans="14:15" ht="12.75" customHeight="1">
      <c r="N3002" s="213"/>
      <c r="O3002" s="213"/>
    </row>
    <row r="3003" spans="14:15" ht="12.75" customHeight="1">
      <c r="N3003" s="213"/>
      <c r="O3003" s="213"/>
    </row>
    <row r="3004" spans="14:15" ht="12.75" customHeight="1">
      <c r="N3004" s="213"/>
      <c r="O3004" s="213"/>
    </row>
    <row r="3005" spans="14:15" ht="12.75" customHeight="1">
      <c r="N3005" s="213"/>
      <c r="O3005" s="213"/>
    </row>
    <row r="3006" spans="14:15" ht="12.75" customHeight="1">
      <c r="N3006" s="213"/>
      <c r="O3006" s="213"/>
    </row>
    <row r="3007" spans="14:15" ht="12.75" customHeight="1">
      <c r="N3007" s="213"/>
      <c r="O3007" s="213"/>
    </row>
    <row r="3008" spans="14:15" ht="12.75" customHeight="1">
      <c r="N3008" s="213"/>
      <c r="O3008" s="213"/>
    </row>
    <row r="3009" spans="14:15" ht="12.75" customHeight="1">
      <c r="N3009" s="213"/>
      <c r="O3009" s="213"/>
    </row>
    <row r="3010" spans="14:15" ht="12.75" customHeight="1">
      <c r="N3010" s="213"/>
      <c r="O3010" s="213"/>
    </row>
    <row r="3011" spans="14:15" ht="12.75" customHeight="1">
      <c r="N3011" s="213"/>
      <c r="O3011" s="213"/>
    </row>
    <row r="3012" spans="14:15" ht="12.75" customHeight="1">
      <c r="N3012" s="213"/>
      <c r="O3012" s="213"/>
    </row>
    <row r="3013" spans="14:15" ht="12.75" customHeight="1">
      <c r="N3013" s="213"/>
      <c r="O3013" s="213"/>
    </row>
    <row r="3014" spans="14:15" ht="12.75" customHeight="1">
      <c r="N3014" s="213"/>
      <c r="O3014" s="213"/>
    </row>
    <row r="3015" spans="14:15" ht="12.75" customHeight="1">
      <c r="N3015" s="213"/>
      <c r="O3015" s="213"/>
    </row>
    <row r="3016" spans="14:15" ht="12.75" customHeight="1">
      <c r="N3016" s="213"/>
      <c r="O3016" s="213"/>
    </row>
    <row r="3017" spans="14:15" ht="12.75" customHeight="1">
      <c r="N3017" s="213"/>
      <c r="O3017" s="213"/>
    </row>
    <row r="3018" spans="14:15" ht="12.75" customHeight="1">
      <c r="N3018" s="213"/>
      <c r="O3018" s="213"/>
    </row>
    <row r="3019" spans="14:15" ht="12.75" customHeight="1">
      <c r="N3019" s="213"/>
      <c r="O3019" s="213"/>
    </row>
    <row r="3020" spans="14:15" ht="12.75" customHeight="1">
      <c r="N3020" s="213"/>
      <c r="O3020" s="213"/>
    </row>
    <row r="3021" spans="14:15" ht="12.75" customHeight="1">
      <c r="N3021" s="213"/>
      <c r="O3021" s="213"/>
    </row>
    <row r="3022" spans="14:15" ht="12.75" customHeight="1">
      <c r="N3022" s="213"/>
      <c r="O3022" s="213"/>
    </row>
    <row r="3023" spans="14:15" ht="12.75" customHeight="1">
      <c r="N3023" s="213"/>
      <c r="O3023" s="213"/>
    </row>
    <row r="3024" spans="14:15" ht="12.75" customHeight="1">
      <c r="N3024" s="213"/>
      <c r="O3024" s="213"/>
    </row>
    <row r="3025" spans="14:15" ht="12.75" customHeight="1">
      <c r="N3025" s="213"/>
      <c r="O3025" s="213"/>
    </row>
    <row r="3026" spans="14:15" ht="12.75" customHeight="1">
      <c r="N3026" s="213"/>
      <c r="O3026" s="213"/>
    </row>
    <row r="3027" spans="14:15" ht="12.75" customHeight="1">
      <c r="N3027" s="213"/>
      <c r="O3027" s="213"/>
    </row>
    <row r="3028" spans="14:15" ht="12.75" customHeight="1">
      <c r="N3028" s="213"/>
      <c r="O3028" s="213"/>
    </row>
    <row r="3029" spans="14:15" ht="12.75" customHeight="1">
      <c r="N3029" s="213"/>
      <c r="O3029" s="213"/>
    </row>
    <row r="3030" spans="14:15" ht="12.75" customHeight="1">
      <c r="N3030" s="213"/>
      <c r="O3030" s="213"/>
    </row>
    <row r="3031" spans="14:15" ht="12.75" customHeight="1">
      <c r="N3031" s="213"/>
      <c r="O3031" s="213"/>
    </row>
    <row r="3032" spans="14:15" ht="12.75" customHeight="1">
      <c r="N3032" s="213"/>
      <c r="O3032" s="213"/>
    </row>
    <row r="3033" spans="14:15" ht="12.75" customHeight="1">
      <c r="N3033" s="213"/>
      <c r="O3033" s="213"/>
    </row>
    <row r="3034" spans="14:15" ht="12.75" customHeight="1">
      <c r="N3034" s="213"/>
      <c r="O3034" s="213"/>
    </row>
    <row r="3035" spans="14:15" ht="12.75" customHeight="1">
      <c r="N3035" s="213"/>
      <c r="O3035" s="213"/>
    </row>
    <row r="3036" spans="14:15" ht="12.75" customHeight="1">
      <c r="N3036" s="213"/>
      <c r="O3036" s="213"/>
    </row>
    <row r="3037" spans="14:15" ht="12.75" customHeight="1">
      <c r="N3037" s="213"/>
      <c r="O3037" s="213"/>
    </row>
    <row r="3038" spans="14:15" ht="12.75" customHeight="1">
      <c r="N3038" s="213"/>
      <c r="O3038" s="213"/>
    </row>
    <row r="3039" spans="14:15" ht="12.75" customHeight="1">
      <c r="N3039" s="213"/>
      <c r="O3039" s="213"/>
    </row>
    <row r="3040" spans="14:15" ht="12.75" customHeight="1">
      <c r="N3040" s="213"/>
      <c r="O3040" s="213"/>
    </row>
    <row r="3041" spans="14:15" ht="12.75" customHeight="1">
      <c r="N3041" s="213"/>
      <c r="O3041" s="213"/>
    </row>
    <row r="3042" spans="14:15" ht="12.75" customHeight="1">
      <c r="N3042" s="213"/>
      <c r="O3042" s="213"/>
    </row>
    <row r="3043" spans="14:15" ht="12.75" customHeight="1">
      <c r="N3043" s="213"/>
      <c r="O3043" s="213"/>
    </row>
    <row r="3044" spans="14:15" ht="12.75" customHeight="1">
      <c r="N3044" s="213"/>
      <c r="O3044" s="213"/>
    </row>
    <row r="3045" spans="14:15" ht="12.75" customHeight="1">
      <c r="N3045" s="213"/>
      <c r="O3045" s="213"/>
    </row>
    <row r="3046" spans="14:15" ht="12.75" customHeight="1">
      <c r="N3046" s="213"/>
      <c r="O3046" s="213"/>
    </row>
    <row r="3047" spans="14:15" ht="12.75" customHeight="1">
      <c r="N3047" s="213"/>
      <c r="O3047" s="213"/>
    </row>
    <row r="3048" spans="14:15" ht="12.75" customHeight="1">
      <c r="N3048" s="213"/>
      <c r="O3048" s="213"/>
    </row>
    <row r="3049" spans="14:15" ht="12.75" customHeight="1">
      <c r="N3049" s="213"/>
      <c r="O3049" s="213"/>
    </row>
    <row r="3050" spans="14:15" ht="12.75" customHeight="1">
      <c r="N3050" s="213"/>
      <c r="O3050" s="213"/>
    </row>
    <row r="3051" spans="14:15" ht="12.75" customHeight="1">
      <c r="N3051" s="213"/>
      <c r="O3051" s="213"/>
    </row>
    <row r="3052" spans="14:15" ht="12.75" customHeight="1">
      <c r="N3052" s="213"/>
      <c r="O3052" s="213"/>
    </row>
    <row r="3053" spans="14:15" ht="12.75" customHeight="1">
      <c r="N3053" s="213"/>
      <c r="O3053" s="213"/>
    </row>
    <row r="3054" spans="14:15" ht="12.75" customHeight="1">
      <c r="N3054" s="213"/>
      <c r="O3054" s="213"/>
    </row>
    <row r="3055" spans="14:15" ht="12.75" customHeight="1">
      <c r="N3055" s="213"/>
      <c r="O3055" s="213"/>
    </row>
    <row r="3056" spans="14:15" ht="12.75" customHeight="1">
      <c r="N3056" s="213"/>
      <c r="O3056" s="213"/>
    </row>
    <row r="3057" spans="14:15" ht="12.75" customHeight="1">
      <c r="N3057" s="213"/>
      <c r="O3057" s="213"/>
    </row>
    <row r="3058" spans="14:15" ht="12.75" customHeight="1">
      <c r="N3058" s="213"/>
      <c r="O3058" s="213"/>
    </row>
    <row r="3059" spans="14:15" ht="12.75" customHeight="1">
      <c r="N3059" s="213"/>
      <c r="O3059" s="213"/>
    </row>
    <row r="3060" spans="14:15" ht="12.75" customHeight="1">
      <c r="N3060" s="213"/>
      <c r="O3060" s="213"/>
    </row>
    <row r="3061" spans="14:15" ht="12.75" customHeight="1">
      <c r="N3061" s="213"/>
      <c r="O3061" s="213"/>
    </row>
    <row r="3062" spans="14:15" ht="12.75" customHeight="1">
      <c r="N3062" s="213"/>
      <c r="O3062" s="213"/>
    </row>
    <row r="3063" spans="14:15" ht="12.75" customHeight="1">
      <c r="N3063" s="213"/>
      <c r="O3063" s="213"/>
    </row>
    <row r="3064" spans="14:15" ht="12.75" customHeight="1">
      <c r="N3064" s="213"/>
      <c r="O3064" s="213"/>
    </row>
    <row r="3065" spans="14:15" ht="12.75" customHeight="1">
      <c r="N3065" s="213"/>
      <c r="O3065" s="213"/>
    </row>
    <row r="3066" spans="14:15" ht="12.75" customHeight="1">
      <c r="N3066" s="213"/>
      <c r="O3066" s="213"/>
    </row>
    <row r="3067" spans="14:15" ht="12.75" customHeight="1">
      <c r="N3067" s="213"/>
      <c r="O3067" s="213"/>
    </row>
    <row r="3068" spans="14:15" ht="12.75" customHeight="1">
      <c r="N3068" s="213"/>
      <c r="O3068" s="213"/>
    </row>
    <row r="3069" spans="14:15" ht="12.75" customHeight="1">
      <c r="N3069" s="213"/>
      <c r="O3069" s="213"/>
    </row>
    <row r="3070" spans="14:15" ht="12.75" customHeight="1">
      <c r="N3070" s="213"/>
      <c r="O3070" s="213"/>
    </row>
    <row r="3071" spans="14:15" ht="12.75" customHeight="1">
      <c r="N3071" s="213"/>
      <c r="O3071" s="213"/>
    </row>
    <row r="3072" spans="14:15" ht="12.75" customHeight="1">
      <c r="N3072" s="213"/>
      <c r="O3072" s="213"/>
    </row>
    <row r="3073" spans="14:15" ht="12.75" customHeight="1">
      <c r="N3073" s="213"/>
      <c r="O3073" s="213"/>
    </row>
    <row r="3074" spans="14:15" ht="12.75" customHeight="1">
      <c r="N3074" s="213"/>
      <c r="O3074" s="213"/>
    </row>
    <row r="3075" spans="14:15" ht="12.75" customHeight="1">
      <c r="N3075" s="213"/>
      <c r="O3075" s="213"/>
    </row>
    <row r="3076" spans="14:15" ht="12.75" customHeight="1">
      <c r="N3076" s="213"/>
      <c r="O3076" s="213"/>
    </row>
    <row r="3077" spans="14:15" ht="12.75" customHeight="1">
      <c r="N3077" s="213"/>
      <c r="O3077" s="213"/>
    </row>
    <row r="3078" spans="14:15" ht="12.75" customHeight="1">
      <c r="N3078" s="213"/>
      <c r="O3078" s="213"/>
    </row>
    <row r="3079" spans="14:15" ht="12.75" customHeight="1">
      <c r="N3079" s="213"/>
      <c r="O3079" s="213"/>
    </row>
    <row r="3080" spans="14:15" ht="12.75" customHeight="1">
      <c r="N3080" s="213"/>
      <c r="O3080" s="213"/>
    </row>
    <row r="3081" spans="14:15" ht="12.75" customHeight="1">
      <c r="N3081" s="213"/>
      <c r="O3081" s="213"/>
    </row>
    <row r="3082" spans="14:15" ht="12.75" customHeight="1">
      <c r="N3082" s="213"/>
      <c r="O3082" s="213"/>
    </row>
    <row r="3083" spans="14:15" ht="12.75" customHeight="1">
      <c r="N3083" s="213"/>
      <c r="O3083" s="213"/>
    </row>
    <row r="3084" spans="14:15" ht="12.75" customHeight="1">
      <c r="N3084" s="213"/>
      <c r="O3084" s="213"/>
    </row>
    <row r="3085" spans="14:15" ht="12.75" customHeight="1">
      <c r="N3085" s="213"/>
      <c r="O3085" s="213"/>
    </row>
    <row r="3086" spans="14:15" ht="12.75" customHeight="1">
      <c r="N3086" s="213"/>
      <c r="O3086" s="213"/>
    </row>
    <row r="3087" spans="14:15" ht="12.75" customHeight="1">
      <c r="N3087" s="213"/>
      <c r="O3087" s="213"/>
    </row>
    <row r="3088" spans="14:15" ht="12.75" customHeight="1">
      <c r="N3088" s="213"/>
      <c r="O3088" s="213"/>
    </row>
    <row r="3089" spans="14:15" ht="12.75" customHeight="1">
      <c r="N3089" s="213"/>
      <c r="O3089" s="213"/>
    </row>
    <row r="3090" spans="14:15" ht="12.75" customHeight="1">
      <c r="N3090" s="213"/>
      <c r="O3090" s="213"/>
    </row>
    <row r="3091" spans="14:15" ht="12.75" customHeight="1">
      <c r="N3091" s="213"/>
      <c r="O3091" s="213"/>
    </row>
    <row r="3092" spans="14:15" ht="12.75" customHeight="1">
      <c r="N3092" s="213"/>
      <c r="O3092" s="213"/>
    </row>
    <row r="3093" spans="14:15" ht="12.75" customHeight="1">
      <c r="N3093" s="213"/>
      <c r="O3093" s="213"/>
    </row>
    <row r="3094" spans="14:15" ht="12.75" customHeight="1">
      <c r="N3094" s="213"/>
      <c r="O3094" s="213"/>
    </row>
    <row r="3095" spans="14:15" ht="12.75" customHeight="1">
      <c r="N3095" s="213"/>
      <c r="O3095" s="213"/>
    </row>
    <row r="3096" spans="14:15" ht="12.75" customHeight="1">
      <c r="N3096" s="213"/>
      <c r="O3096" s="213"/>
    </row>
    <row r="3097" spans="14:15" ht="12.75" customHeight="1">
      <c r="N3097" s="213"/>
      <c r="O3097" s="213"/>
    </row>
    <row r="3098" spans="14:15" ht="12.75" customHeight="1">
      <c r="N3098" s="213"/>
      <c r="O3098" s="213"/>
    </row>
    <row r="3099" spans="14:15" ht="12.75" customHeight="1">
      <c r="N3099" s="213"/>
      <c r="O3099" s="213"/>
    </row>
    <row r="3100" spans="14:15" ht="12.75" customHeight="1">
      <c r="N3100" s="213"/>
      <c r="O3100" s="213"/>
    </row>
    <row r="3101" spans="14:15" ht="12.75" customHeight="1">
      <c r="N3101" s="213"/>
      <c r="O3101" s="213"/>
    </row>
    <row r="3102" spans="14:15" ht="12.75" customHeight="1">
      <c r="N3102" s="213"/>
      <c r="O3102" s="213"/>
    </row>
    <row r="3103" spans="14:15" ht="12.75" customHeight="1">
      <c r="N3103" s="213"/>
      <c r="O3103" s="213"/>
    </row>
    <row r="3104" spans="14:15" ht="12.75" customHeight="1">
      <c r="N3104" s="213"/>
      <c r="O3104" s="213"/>
    </row>
    <row r="3105" spans="14:15" ht="12.75" customHeight="1">
      <c r="N3105" s="213"/>
      <c r="O3105" s="213"/>
    </row>
    <row r="3106" spans="14:15" ht="12.75" customHeight="1">
      <c r="N3106" s="213"/>
      <c r="O3106" s="213"/>
    </row>
    <row r="3107" spans="14:15" ht="12.75" customHeight="1">
      <c r="N3107" s="213"/>
      <c r="O3107" s="213"/>
    </row>
    <row r="3108" spans="14:15" ht="12.75" customHeight="1">
      <c r="N3108" s="213"/>
      <c r="O3108" s="213"/>
    </row>
    <row r="3109" spans="14:15" ht="12.75" customHeight="1">
      <c r="N3109" s="213"/>
      <c r="O3109" s="213"/>
    </row>
    <row r="3110" spans="14:15" ht="12.75" customHeight="1">
      <c r="N3110" s="213"/>
      <c r="O3110" s="213"/>
    </row>
    <row r="3111" spans="14:15" ht="12.75" customHeight="1">
      <c r="N3111" s="213"/>
      <c r="O3111" s="213"/>
    </row>
    <row r="3112" spans="14:15" ht="12.75" customHeight="1">
      <c r="N3112" s="213"/>
      <c r="O3112" s="213"/>
    </row>
    <row r="3113" spans="14:15" ht="12.75" customHeight="1">
      <c r="N3113" s="213"/>
      <c r="O3113" s="213"/>
    </row>
    <row r="3114" spans="14:15" ht="12.75" customHeight="1">
      <c r="N3114" s="213"/>
      <c r="O3114" s="213"/>
    </row>
    <row r="3115" spans="14:15" ht="12.75" customHeight="1">
      <c r="N3115" s="213"/>
      <c r="O3115" s="213"/>
    </row>
    <row r="3116" spans="14:15" ht="12.75" customHeight="1">
      <c r="N3116" s="213"/>
      <c r="O3116" s="213"/>
    </row>
    <row r="3117" spans="14:15" ht="12.75" customHeight="1">
      <c r="N3117" s="213"/>
      <c r="O3117" s="213"/>
    </row>
    <row r="3118" spans="14:15" ht="12.75" customHeight="1">
      <c r="N3118" s="213"/>
      <c r="O3118" s="213"/>
    </row>
    <row r="3119" spans="14:15" ht="12.75" customHeight="1">
      <c r="N3119" s="213"/>
      <c r="O3119" s="213"/>
    </row>
    <row r="3120" spans="14:15" ht="12.75" customHeight="1">
      <c r="N3120" s="213"/>
      <c r="O3120" s="213"/>
    </row>
    <row r="3121" spans="14:15" ht="12.75" customHeight="1">
      <c r="N3121" s="213"/>
      <c r="O3121" s="213"/>
    </row>
    <row r="3122" spans="14:15" ht="12.75" customHeight="1">
      <c r="N3122" s="213"/>
      <c r="O3122" s="213"/>
    </row>
    <row r="3123" spans="14:15" ht="12.75" customHeight="1">
      <c r="N3123" s="213"/>
      <c r="O3123" s="213"/>
    </row>
    <row r="3124" spans="14:15" ht="12.75" customHeight="1">
      <c r="N3124" s="213"/>
      <c r="O3124" s="213"/>
    </row>
    <row r="3125" spans="14:15" ht="12.75" customHeight="1">
      <c r="N3125" s="213"/>
      <c r="O3125" s="213"/>
    </row>
    <row r="3126" spans="14:15" ht="12.75" customHeight="1">
      <c r="N3126" s="213"/>
      <c r="O3126" s="213"/>
    </row>
    <row r="3127" spans="14:15" ht="12.75" customHeight="1">
      <c r="N3127" s="213"/>
      <c r="O3127" s="213"/>
    </row>
    <row r="3128" spans="14:15" ht="12.75" customHeight="1">
      <c r="N3128" s="213"/>
      <c r="O3128" s="213"/>
    </row>
    <row r="3129" spans="14:15" ht="12.75" customHeight="1">
      <c r="N3129" s="213"/>
      <c r="O3129" s="213"/>
    </row>
    <row r="3130" spans="14:15" ht="12.75" customHeight="1">
      <c r="N3130" s="213"/>
      <c r="O3130" s="213"/>
    </row>
    <row r="3131" spans="14:15" ht="12.75" customHeight="1">
      <c r="N3131" s="213"/>
      <c r="O3131" s="213"/>
    </row>
    <row r="3132" spans="14:15" ht="12.75" customHeight="1">
      <c r="N3132" s="213"/>
      <c r="O3132" s="213"/>
    </row>
    <row r="3133" spans="14:15" ht="12.75" customHeight="1">
      <c r="N3133" s="213"/>
      <c r="O3133" s="213"/>
    </row>
    <row r="3134" spans="14:15" ht="12.75" customHeight="1">
      <c r="N3134" s="213"/>
      <c r="O3134" s="213"/>
    </row>
    <row r="3135" spans="14:15" ht="12.75" customHeight="1">
      <c r="N3135" s="213"/>
      <c r="O3135" s="213"/>
    </row>
    <row r="3136" spans="14:15" ht="12.75" customHeight="1">
      <c r="N3136" s="213"/>
      <c r="O3136" s="213"/>
    </row>
    <row r="3137" spans="14:15" ht="12.75" customHeight="1">
      <c r="N3137" s="213"/>
      <c r="O3137" s="213"/>
    </row>
    <row r="3138" spans="14:15" ht="12.75" customHeight="1">
      <c r="N3138" s="213"/>
      <c r="O3138" s="213"/>
    </row>
    <row r="3139" spans="14:15" ht="12.75" customHeight="1">
      <c r="N3139" s="213"/>
      <c r="O3139" s="213"/>
    </row>
    <row r="3140" spans="14:15" ht="12.75" customHeight="1">
      <c r="N3140" s="213"/>
      <c r="O3140" s="213"/>
    </row>
    <row r="3141" spans="14:15" ht="12.75" customHeight="1">
      <c r="N3141" s="213"/>
      <c r="O3141" s="213"/>
    </row>
    <row r="3142" spans="14:15" ht="12.75" customHeight="1">
      <c r="N3142" s="213"/>
      <c r="O3142" s="213"/>
    </row>
    <row r="3143" spans="14:15" ht="12.75" customHeight="1">
      <c r="N3143" s="213"/>
      <c r="O3143" s="213"/>
    </row>
    <row r="3144" spans="14:15" ht="12.75" customHeight="1">
      <c r="N3144" s="213"/>
      <c r="O3144" s="213"/>
    </row>
    <row r="3145" spans="14:15" ht="12.75" customHeight="1">
      <c r="N3145" s="213"/>
      <c r="O3145" s="213"/>
    </row>
    <row r="3146" spans="14:15" ht="12.75" customHeight="1">
      <c r="N3146" s="213"/>
      <c r="O3146" s="213"/>
    </row>
    <row r="3147" spans="14:15" ht="12.75" customHeight="1">
      <c r="N3147" s="213"/>
      <c r="O3147" s="213"/>
    </row>
    <row r="3148" spans="14:15" ht="12.75" customHeight="1">
      <c r="N3148" s="213"/>
      <c r="O3148" s="213"/>
    </row>
    <row r="3149" spans="14:15" ht="12.75" customHeight="1">
      <c r="N3149" s="213"/>
      <c r="O3149" s="213"/>
    </row>
    <row r="3150" spans="14:15" ht="12.75" customHeight="1">
      <c r="N3150" s="213"/>
      <c r="O3150" s="213"/>
    </row>
    <row r="3151" spans="14:15" ht="12.75" customHeight="1">
      <c r="N3151" s="213"/>
      <c r="O3151" s="213"/>
    </row>
    <row r="3152" spans="14:15" ht="12.75" customHeight="1">
      <c r="N3152" s="213"/>
      <c r="O3152" s="213"/>
    </row>
    <row r="3153" spans="14:15" ht="12.75" customHeight="1">
      <c r="N3153" s="213"/>
      <c r="O3153" s="213"/>
    </row>
    <row r="3154" spans="14:15" ht="12.75" customHeight="1">
      <c r="N3154" s="213"/>
      <c r="O3154" s="213"/>
    </row>
    <row r="3155" spans="14:15" ht="12.75" customHeight="1">
      <c r="N3155" s="213"/>
      <c r="O3155" s="213"/>
    </row>
    <row r="3156" spans="14:15" ht="12.75" customHeight="1">
      <c r="N3156" s="213"/>
      <c r="O3156" s="213"/>
    </row>
    <row r="3157" spans="14:15" ht="12.75" customHeight="1">
      <c r="N3157" s="213"/>
      <c r="O3157" s="213"/>
    </row>
    <row r="3158" spans="14:15" ht="12.75" customHeight="1">
      <c r="N3158" s="213"/>
      <c r="O3158" s="213"/>
    </row>
    <row r="3159" spans="14:15" ht="12.75" customHeight="1">
      <c r="N3159" s="213"/>
      <c r="O3159" s="213"/>
    </row>
    <row r="3160" spans="14:15" ht="12.75" customHeight="1">
      <c r="N3160" s="213"/>
      <c r="O3160" s="213"/>
    </row>
    <row r="3161" spans="14:15" ht="12.75" customHeight="1">
      <c r="N3161" s="213"/>
      <c r="O3161" s="213"/>
    </row>
    <row r="3162" spans="14:15" ht="12.75" customHeight="1">
      <c r="N3162" s="213"/>
      <c r="O3162" s="213"/>
    </row>
    <row r="3163" spans="14:15" ht="12.75" customHeight="1">
      <c r="N3163" s="213"/>
      <c r="O3163" s="213"/>
    </row>
    <row r="3164" spans="14:15" ht="12.75" customHeight="1">
      <c r="N3164" s="213"/>
      <c r="O3164" s="213"/>
    </row>
    <row r="3165" spans="14:15" ht="12.75" customHeight="1">
      <c r="N3165" s="213"/>
      <c r="O3165" s="213"/>
    </row>
    <row r="3166" spans="14:15" ht="12.75" customHeight="1">
      <c r="N3166" s="213"/>
      <c r="O3166" s="213"/>
    </row>
    <row r="3167" spans="14:15" ht="12.75" customHeight="1">
      <c r="N3167" s="213"/>
      <c r="O3167" s="213"/>
    </row>
    <row r="3168" spans="14:15" ht="12.75" customHeight="1">
      <c r="N3168" s="213"/>
      <c r="O3168" s="213"/>
    </row>
    <row r="3169" spans="14:15" ht="12.75" customHeight="1">
      <c r="N3169" s="213"/>
      <c r="O3169" s="213"/>
    </row>
    <row r="3170" spans="14:15" ht="12.75" customHeight="1">
      <c r="N3170" s="213"/>
      <c r="O3170" s="213"/>
    </row>
    <row r="3171" spans="14:15" ht="12.75" customHeight="1">
      <c r="N3171" s="213"/>
      <c r="O3171" s="213"/>
    </row>
    <row r="3172" spans="14:15" ht="12.75" customHeight="1">
      <c r="N3172" s="213"/>
      <c r="O3172" s="213"/>
    </row>
    <row r="3173" spans="14:15" ht="12.75" customHeight="1">
      <c r="N3173" s="213"/>
      <c r="O3173" s="213"/>
    </row>
    <row r="3174" spans="14:15" ht="12.75" customHeight="1">
      <c r="N3174" s="213"/>
      <c r="O3174" s="213"/>
    </row>
    <row r="3175" spans="14:15" ht="12.75" customHeight="1">
      <c r="N3175" s="213"/>
      <c r="O3175" s="213"/>
    </row>
    <row r="3176" spans="14:15" ht="12.75" customHeight="1">
      <c r="N3176" s="213"/>
      <c r="O3176" s="213"/>
    </row>
    <row r="3177" spans="14:15" ht="12.75" customHeight="1">
      <c r="N3177" s="213"/>
      <c r="O3177" s="213"/>
    </row>
    <row r="3178" spans="14:15" ht="12.75" customHeight="1">
      <c r="N3178" s="213"/>
      <c r="O3178" s="213"/>
    </row>
    <row r="3179" spans="14:15" ht="12.75" customHeight="1">
      <c r="N3179" s="213"/>
      <c r="O3179" s="213"/>
    </row>
    <row r="3180" spans="14:15" ht="12.75" customHeight="1">
      <c r="N3180" s="213"/>
      <c r="O3180" s="213"/>
    </row>
    <row r="3181" spans="14:15" ht="12.75" customHeight="1">
      <c r="N3181" s="213"/>
      <c r="O3181" s="213"/>
    </row>
    <row r="3182" spans="14:15" ht="12.75" customHeight="1">
      <c r="N3182" s="213"/>
      <c r="O3182" s="213"/>
    </row>
    <row r="3183" spans="14:15" ht="12.75" customHeight="1">
      <c r="N3183" s="213"/>
      <c r="O3183" s="213"/>
    </row>
    <row r="3184" spans="14:15" ht="12.75" customHeight="1">
      <c r="N3184" s="213"/>
      <c r="O3184" s="213"/>
    </row>
    <row r="3185" spans="14:15" ht="12.75" customHeight="1">
      <c r="N3185" s="213"/>
      <c r="O3185" s="213"/>
    </row>
    <row r="3186" spans="14:15" ht="12.75" customHeight="1">
      <c r="N3186" s="213"/>
      <c r="O3186" s="213"/>
    </row>
    <row r="3187" spans="14:15" ht="12.75" customHeight="1">
      <c r="N3187" s="213"/>
      <c r="O3187" s="213"/>
    </row>
    <row r="3188" spans="14:15" ht="12.75" customHeight="1">
      <c r="N3188" s="213"/>
      <c r="O3188" s="213"/>
    </row>
    <row r="3189" spans="14:15" ht="12.75" customHeight="1">
      <c r="N3189" s="213"/>
      <c r="O3189" s="213"/>
    </row>
    <row r="3190" spans="14:15" ht="12.75" customHeight="1">
      <c r="N3190" s="213"/>
      <c r="O3190" s="213"/>
    </row>
    <row r="3191" spans="14:15" ht="12.75" customHeight="1">
      <c r="N3191" s="213"/>
      <c r="O3191" s="213"/>
    </row>
    <row r="3192" spans="14:15" ht="12.75" customHeight="1">
      <c r="N3192" s="213"/>
      <c r="O3192" s="213"/>
    </row>
    <row r="3193" spans="14:15" ht="12.75" customHeight="1">
      <c r="N3193" s="213"/>
      <c r="O3193" s="213"/>
    </row>
    <row r="3194" spans="14:15" ht="12.75" customHeight="1">
      <c r="N3194" s="213"/>
      <c r="O3194" s="213"/>
    </row>
    <row r="3195" spans="14:15" ht="12.75" customHeight="1">
      <c r="N3195" s="213"/>
      <c r="O3195" s="213"/>
    </row>
    <row r="3196" spans="14:15" ht="12.75" customHeight="1">
      <c r="N3196" s="213"/>
      <c r="O3196" s="213"/>
    </row>
    <row r="3197" spans="14:15" ht="12.75" customHeight="1">
      <c r="N3197" s="213"/>
      <c r="O3197" s="213"/>
    </row>
    <row r="3198" spans="14:15" ht="12.75" customHeight="1">
      <c r="N3198" s="213"/>
      <c r="O3198" s="213"/>
    </row>
    <row r="3199" spans="14:15" ht="12.75" customHeight="1">
      <c r="N3199" s="213"/>
      <c r="O3199" s="213"/>
    </row>
    <row r="3200" spans="14:15" ht="12.75" customHeight="1">
      <c r="N3200" s="213"/>
      <c r="O3200" s="213"/>
    </row>
    <row r="3201" spans="14:15" ht="12.75" customHeight="1">
      <c r="N3201" s="213"/>
      <c r="O3201" s="213"/>
    </row>
    <row r="3202" spans="14:15" ht="12.75" customHeight="1">
      <c r="N3202" s="213"/>
      <c r="O3202" s="213"/>
    </row>
    <row r="3203" spans="14:15" ht="12.75" customHeight="1">
      <c r="N3203" s="213"/>
      <c r="O3203" s="213"/>
    </row>
    <row r="3204" spans="14:15" ht="12.75" customHeight="1">
      <c r="N3204" s="213"/>
      <c r="O3204" s="213"/>
    </row>
    <row r="3205" spans="14:15" ht="12.75" customHeight="1">
      <c r="N3205" s="213"/>
      <c r="O3205" s="213"/>
    </row>
    <row r="3206" spans="14:15" ht="12.75" customHeight="1">
      <c r="N3206" s="213"/>
      <c r="O3206" s="213"/>
    </row>
    <row r="3207" spans="14:15" ht="12.75" customHeight="1">
      <c r="N3207" s="213"/>
      <c r="O3207" s="213"/>
    </row>
    <row r="3208" spans="14:15" ht="12.75" customHeight="1">
      <c r="N3208" s="213"/>
      <c r="O3208" s="213"/>
    </row>
    <row r="3209" spans="14:15" ht="12.75" customHeight="1">
      <c r="N3209" s="213"/>
      <c r="O3209" s="213"/>
    </row>
    <row r="3210" spans="14:15" ht="12.75" customHeight="1">
      <c r="N3210" s="213"/>
      <c r="O3210" s="213"/>
    </row>
    <row r="3211" spans="14:15" ht="12.75" customHeight="1">
      <c r="N3211" s="213"/>
      <c r="O3211" s="213"/>
    </row>
    <row r="3212" spans="14:15" ht="12.75" customHeight="1">
      <c r="N3212" s="213"/>
      <c r="O3212" s="213"/>
    </row>
    <row r="3213" spans="14:15" ht="12.75" customHeight="1">
      <c r="N3213" s="213"/>
      <c r="O3213" s="213"/>
    </row>
    <row r="3214" spans="14:15" ht="12.75" customHeight="1">
      <c r="N3214" s="213"/>
      <c r="O3214" s="213"/>
    </row>
    <row r="3215" spans="14:15" ht="12.75" customHeight="1">
      <c r="N3215" s="213"/>
      <c r="O3215" s="213"/>
    </row>
    <row r="3216" spans="14:15" ht="12.75" customHeight="1">
      <c r="N3216" s="213"/>
      <c r="O3216" s="213"/>
    </row>
    <row r="3217" spans="14:15" ht="12.75" customHeight="1">
      <c r="N3217" s="213"/>
      <c r="O3217" s="213"/>
    </row>
    <row r="3218" spans="14:15" ht="12.75" customHeight="1">
      <c r="N3218" s="213"/>
      <c r="O3218" s="213"/>
    </row>
    <row r="3219" spans="14:15" ht="12.75" customHeight="1">
      <c r="N3219" s="213"/>
      <c r="O3219" s="213"/>
    </row>
    <row r="3220" spans="14:15" ht="12.75" customHeight="1">
      <c r="N3220" s="213"/>
      <c r="O3220" s="213"/>
    </row>
    <row r="3221" spans="14:15" ht="12.75" customHeight="1">
      <c r="N3221" s="213"/>
      <c r="O3221" s="213"/>
    </row>
    <row r="3222" spans="14:15" ht="12.75" customHeight="1">
      <c r="N3222" s="213"/>
      <c r="O3222" s="213"/>
    </row>
    <row r="3223" spans="14:15" ht="12.75" customHeight="1">
      <c r="N3223" s="213"/>
      <c r="O3223" s="213"/>
    </row>
    <row r="3224" spans="14:15" ht="12.75" customHeight="1">
      <c r="N3224" s="213"/>
      <c r="O3224" s="213"/>
    </row>
    <row r="3225" spans="14:15" ht="12.75" customHeight="1">
      <c r="N3225" s="213"/>
      <c r="O3225" s="213"/>
    </row>
    <row r="3226" spans="14:15" ht="12.75" customHeight="1">
      <c r="N3226" s="213"/>
      <c r="O3226" s="213"/>
    </row>
    <row r="3227" spans="14:15" ht="12.75" customHeight="1">
      <c r="N3227" s="213"/>
      <c r="O3227" s="213"/>
    </row>
    <row r="3228" spans="14:15" ht="12.75" customHeight="1">
      <c r="N3228" s="213"/>
      <c r="O3228" s="213"/>
    </row>
    <row r="3229" spans="14:15" ht="12.75" customHeight="1">
      <c r="N3229" s="213"/>
      <c r="O3229" s="213"/>
    </row>
    <row r="3230" spans="14:15" ht="12.75" customHeight="1">
      <c r="N3230" s="213"/>
      <c r="O3230" s="213"/>
    </row>
    <row r="3231" spans="14:15" ht="12.75" customHeight="1">
      <c r="N3231" s="213"/>
      <c r="O3231" s="213"/>
    </row>
    <row r="3232" spans="14:15" ht="12.75" customHeight="1">
      <c r="N3232" s="213"/>
      <c r="O3232" s="213"/>
    </row>
    <row r="3233" spans="14:15" ht="12.75" customHeight="1">
      <c r="N3233" s="213"/>
      <c r="O3233" s="213"/>
    </row>
    <row r="3234" spans="14:15" ht="12.75" customHeight="1">
      <c r="N3234" s="213"/>
      <c r="O3234" s="213"/>
    </row>
    <row r="3235" spans="14:15" ht="12.75" customHeight="1">
      <c r="N3235" s="213"/>
      <c r="O3235" s="213"/>
    </row>
    <row r="3236" spans="14:15" ht="12.75" customHeight="1">
      <c r="N3236" s="213"/>
      <c r="O3236" s="213"/>
    </row>
    <row r="3237" spans="14:15" ht="12.75" customHeight="1">
      <c r="N3237" s="213"/>
      <c r="O3237" s="213"/>
    </row>
    <row r="3238" spans="14:15" ht="12.75" customHeight="1">
      <c r="N3238" s="213"/>
      <c r="O3238" s="213"/>
    </row>
    <row r="3239" spans="14:15" ht="12.75" customHeight="1">
      <c r="N3239" s="213"/>
      <c r="O3239" s="213"/>
    </row>
    <row r="3240" spans="14:15" ht="12.75" customHeight="1">
      <c r="N3240" s="213"/>
      <c r="O3240" s="213"/>
    </row>
    <row r="3241" spans="14:15" ht="12.75" customHeight="1">
      <c r="N3241" s="213"/>
      <c r="O3241" s="213"/>
    </row>
    <row r="3242" spans="14:15" ht="12.75" customHeight="1">
      <c r="N3242" s="213"/>
      <c r="O3242" s="213"/>
    </row>
    <row r="3243" spans="14:15" ht="12.75" customHeight="1">
      <c r="N3243" s="213"/>
      <c r="O3243" s="213"/>
    </row>
    <row r="3244" spans="14:15" ht="12.75" customHeight="1">
      <c r="N3244" s="213"/>
      <c r="O3244" s="213"/>
    </row>
    <row r="3245" spans="14:15" ht="12.75" customHeight="1">
      <c r="N3245" s="213"/>
      <c r="O3245" s="213"/>
    </row>
    <row r="3246" spans="14:15" ht="12.75" customHeight="1">
      <c r="N3246" s="213"/>
      <c r="O3246" s="213"/>
    </row>
    <row r="3247" spans="14:15" ht="12.75" customHeight="1">
      <c r="N3247" s="213"/>
      <c r="O3247" s="213"/>
    </row>
    <row r="3248" spans="14:15" ht="12.75" customHeight="1">
      <c r="N3248" s="213"/>
      <c r="O3248" s="213"/>
    </row>
    <row r="3249" spans="14:15" ht="12.75" customHeight="1">
      <c r="N3249" s="213"/>
      <c r="O3249" s="213"/>
    </row>
    <row r="3250" spans="14:15" ht="12.75" customHeight="1">
      <c r="N3250" s="213"/>
      <c r="O3250" s="213"/>
    </row>
    <row r="3251" spans="14:15" ht="12.75" customHeight="1">
      <c r="N3251" s="213"/>
      <c r="O3251" s="213"/>
    </row>
    <row r="3252" spans="14:15" ht="12.75" customHeight="1">
      <c r="N3252" s="213"/>
      <c r="O3252" s="213"/>
    </row>
    <row r="3253" spans="14:15" ht="12.75" customHeight="1">
      <c r="N3253" s="213"/>
      <c r="O3253" s="213"/>
    </row>
    <row r="3254" spans="14:15" ht="12.75" customHeight="1">
      <c r="N3254" s="213"/>
      <c r="O3254" s="213"/>
    </row>
    <row r="3255" spans="14:15" ht="12.75" customHeight="1">
      <c r="N3255" s="213"/>
      <c r="O3255" s="213"/>
    </row>
    <row r="3256" spans="14:15" ht="12.75" customHeight="1">
      <c r="N3256" s="213"/>
      <c r="O3256" s="213"/>
    </row>
    <row r="3257" spans="14:15" ht="12.75" customHeight="1">
      <c r="N3257" s="213"/>
      <c r="O3257" s="213"/>
    </row>
    <row r="3258" spans="14:15" ht="12.75" customHeight="1">
      <c r="N3258" s="213"/>
      <c r="O3258" s="213"/>
    </row>
    <row r="3259" spans="14:15" ht="12.75" customHeight="1">
      <c r="N3259" s="213"/>
      <c r="O3259" s="213"/>
    </row>
    <row r="3260" spans="14:15" ht="12.75" customHeight="1">
      <c r="N3260" s="213"/>
      <c r="O3260" s="213"/>
    </row>
    <row r="3261" spans="14:15" ht="12.75" customHeight="1">
      <c r="N3261" s="213"/>
      <c r="O3261" s="213"/>
    </row>
    <row r="3262" spans="14:15" ht="12.75" customHeight="1">
      <c r="N3262" s="213"/>
      <c r="O3262" s="213"/>
    </row>
    <row r="3263" spans="14:15" ht="12.75" customHeight="1">
      <c r="N3263" s="213"/>
      <c r="O3263" s="213"/>
    </row>
    <row r="3264" spans="14:15" ht="12.75" customHeight="1">
      <c r="N3264" s="213"/>
      <c r="O3264" s="213"/>
    </row>
    <row r="3265" spans="14:15" ht="12.75" customHeight="1">
      <c r="N3265" s="213"/>
      <c r="O3265" s="213"/>
    </row>
    <row r="3266" spans="14:15" ht="12.75" customHeight="1">
      <c r="N3266" s="213"/>
      <c r="O3266" s="213"/>
    </row>
    <row r="3267" spans="14:15" ht="12.75" customHeight="1">
      <c r="N3267" s="213"/>
      <c r="O3267" s="213"/>
    </row>
    <row r="3268" spans="14:15" ht="12.75" customHeight="1">
      <c r="N3268" s="213"/>
      <c r="O3268" s="213"/>
    </row>
    <row r="3269" spans="14:15" ht="12.75" customHeight="1">
      <c r="N3269" s="213"/>
      <c r="O3269" s="213"/>
    </row>
    <row r="3270" spans="14:15" ht="12.75" customHeight="1">
      <c r="N3270" s="213"/>
      <c r="O3270" s="213"/>
    </row>
    <row r="3271" spans="14:15" ht="12.75" customHeight="1">
      <c r="N3271" s="213"/>
      <c r="O3271" s="213"/>
    </row>
    <row r="3272" spans="14:15" ht="12.75" customHeight="1">
      <c r="N3272" s="213"/>
      <c r="O3272" s="213"/>
    </row>
    <row r="3273" spans="14:15" ht="12.75" customHeight="1">
      <c r="N3273" s="213"/>
      <c r="O3273" s="213"/>
    </row>
    <row r="3274" spans="14:15" ht="12.75" customHeight="1">
      <c r="N3274" s="213"/>
      <c r="O3274" s="213"/>
    </row>
    <row r="3275" spans="14:15" ht="12.75" customHeight="1">
      <c r="N3275" s="213"/>
      <c r="O3275" s="213"/>
    </row>
    <row r="3276" spans="14:15" ht="12.75" customHeight="1">
      <c r="N3276" s="213"/>
      <c r="O3276" s="213"/>
    </row>
    <row r="3277" spans="14:15" ht="12.75" customHeight="1">
      <c r="N3277" s="213"/>
      <c r="O3277" s="213"/>
    </row>
    <row r="3278" spans="14:15" ht="12.75" customHeight="1">
      <c r="N3278" s="213"/>
      <c r="O3278" s="213"/>
    </row>
    <row r="3279" spans="14:15" ht="12.75" customHeight="1">
      <c r="N3279" s="213"/>
      <c r="O3279" s="213"/>
    </row>
    <row r="3280" spans="14:15" ht="12.75" customHeight="1">
      <c r="N3280" s="213"/>
      <c r="O3280" s="213"/>
    </row>
    <row r="3281" spans="14:15" ht="12.75" customHeight="1">
      <c r="N3281" s="213"/>
      <c r="O3281" s="213"/>
    </row>
    <row r="3282" spans="14:15" ht="12.75" customHeight="1">
      <c r="N3282" s="213"/>
      <c r="O3282" s="213"/>
    </row>
    <row r="3283" spans="14:15" ht="12.75" customHeight="1">
      <c r="N3283" s="213"/>
      <c r="O3283" s="213"/>
    </row>
    <row r="3284" spans="14:15" ht="12.75" customHeight="1">
      <c r="N3284" s="213"/>
      <c r="O3284" s="213"/>
    </row>
    <row r="3285" spans="14:15" ht="12.75" customHeight="1">
      <c r="N3285" s="213"/>
      <c r="O3285" s="213"/>
    </row>
    <row r="3286" spans="14:15" ht="12.75" customHeight="1">
      <c r="N3286" s="213"/>
      <c r="O3286" s="213"/>
    </row>
    <row r="3287" spans="14:15" ht="12.75" customHeight="1">
      <c r="N3287" s="213"/>
      <c r="O3287" s="213"/>
    </row>
    <row r="3288" spans="14:15" ht="12.75" customHeight="1">
      <c r="N3288" s="213"/>
      <c r="O3288" s="213"/>
    </row>
    <row r="3289" spans="14:15" ht="12.75" customHeight="1">
      <c r="N3289" s="213"/>
      <c r="O3289" s="213"/>
    </row>
    <row r="3290" spans="14:15" ht="12.75" customHeight="1">
      <c r="N3290" s="213"/>
      <c r="O3290" s="213"/>
    </row>
    <row r="3291" spans="14:15" ht="12.75" customHeight="1">
      <c r="N3291" s="213"/>
      <c r="O3291" s="213"/>
    </row>
    <row r="3292" spans="14:15" ht="12.75" customHeight="1">
      <c r="N3292" s="213"/>
      <c r="O3292" s="213"/>
    </row>
    <row r="3293" spans="14:15" ht="12.75" customHeight="1">
      <c r="N3293" s="213"/>
      <c r="O3293" s="213"/>
    </row>
    <row r="3294" spans="14:15" ht="12.75" customHeight="1">
      <c r="N3294" s="213"/>
      <c r="O3294" s="213"/>
    </row>
    <row r="3295" spans="14:15" ht="12.75" customHeight="1">
      <c r="N3295" s="213"/>
      <c r="O3295" s="213"/>
    </row>
    <row r="3296" spans="14:15" ht="12.75" customHeight="1">
      <c r="N3296" s="213"/>
      <c r="O3296" s="213"/>
    </row>
    <row r="3297" spans="14:15" ht="12.75" customHeight="1">
      <c r="N3297" s="213"/>
      <c r="O3297" s="213"/>
    </row>
    <row r="3298" spans="14:15" ht="12.75" customHeight="1">
      <c r="N3298" s="213"/>
      <c r="O3298" s="213"/>
    </row>
    <row r="3299" spans="14:15" ht="12.75" customHeight="1">
      <c r="N3299" s="213"/>
      <c r="O3299" s="213"/>
    </row>
    <row r="3300" spans="14:15" ht="12.75" customHeight="1">
      <c r="N3300" s="213"/>
      <c r="O3300" s="213"/>
    </row>
    <row r="3301" spans="14:15" ht="12.75" customHeight="1">
      <c r="N3301" s="213"/>
      <c r="O3301" s="213"/>
    </row>
    <row r="3302" spans="14:15" ht="12.75" customHeight="1">
      <c r="N3302" s="213"/>
      <c r="O3302" s="213"/>
    </row>
    <row r="3303" spans="14:15" ht="12.75" customHeight="1">
      <c r="N3303" s="213"/>
      <c r="O3303" s="213"/>
    </row>
    <row r="3304" spans="14:15" ht="12.75" customHeight="1">
      <c r="N3304" s="213"/>
      <c r="O3304" s="213"/>
    </row>
    <row r="3305" spans="14:15" ht="12.75" customHeight="1">
      <c r="N3305" s="213"/>
      <c r="O3305" s="213"/>
    </row>
    <row r="3306" spans="14:15" ht="12.75" customHeight="1">
      <c r="N3306" s="213"/>
      <c r="O3306" s="213"/>
    </row>
    <row r="3307" spans="14:15" ht="12.75" customHeight="1">
      <c r="N3307" s="213"/>
      <c r="O3307" s="213"/>
    </row>
    <row r="3308" spans="14:15" ht="12.75" customHeight="1">
      <c r="N3308" s="213"/>
      <c r="O3308" s="213"/>
    </row>
    <row r="3309" spans="14:15" ht="12.75" customHeight="1">
      <c r="N3309" s="213"/>
      <c r="O3309" s="213"/>
    </row>
    <row r="3310" spans="14:15" ht="12.75" customHeight="1">
      <c r="N3310" s="213"/>
      <c r="O3310" s="213"/>
    </row>
    <row r="3311" spans="14:15" ht="12.75" customHeight="1">
      <c r="N3311" s="213"/>
      <c r="O3311" s="213"/>
    </row>
    <row r="3312" spans="14:15" ht="12.75" customHeight="1">
      <c r="N3312" s="213"/>
      <c r="O3312" s="213"/>
    </row>
    <row r="3313" spans="14:15" ht="12.75" customHeight="1">
      <c r="N3313" s="213"/>
      <c r="O3313" s="213"/>
    </row>
    <row r="3314" spans="14:15" ht="12.75" customHeight="1">
      <c r="N3314" s="213"/>
      <c r="O3314" s="213"/>
    </row>
    <row r="3315" spans="14:15" ht="12.75" customHeight="1">
      <c r="N3315" s="213"/>
      <c r="O3315" s="213"/>
    </row>
    <row r="3316" spans="14:15" ht="12.75" customHeight="1">
      <c r="N3316" s="213"/>
      <c r="O3316" s="213"/>
    </row>
    <row r="3317" spans="14:15" ht="12.75" customHeight="1">
      <c r="N3317" s="213"/>
      <c r="O3317" s="213"/>
    </row>
    <row r="3318" spans="14:15" ht="12.75" customHeight="1">
      <c r="N3318" s="213"/>
      <c r="O3318" s="213"/>
    </row>
    <row r="3319" spans="14:15" ht="12.75" customHeight="1">
      <c r="N3319" s="213"/>
      <c r="O3319" s="213"/>
    </row>
    <row r="3320" spans="14:15" ht="12.75" customHeight="1">
      <c r="N3320" s="213"/>
      <c r="O3320" s="213"/>
    </row>
    <row r="3321" spans="14:15" ht="12.75" customHeight="1">
      <c r="N3321" s="213"/>
      <c r="O3321" s="213"/>
    </row>
    <row r="3322" spans="14:15" ht="12.75" customHeight="1">
      <c r="N3322" s="213"/>
      <c r="O3322" s="213"/>
    </row>
    <row r="3323" spans="14:15" ht="12.75" customHeight="1">
      <c r="N3323" s="213"/>
      <c r="O3323" s="213"/>
    </row>
    <row r="3324" spans="14:15" ht="12.75" customHeight="1">
      <c r="N3324" s="213"/>
      <c r="O3324" s="213"/>
    </row>
    <row r="3325" spans="14:15" ht="12.75" customHeight="1">
      <c r="N3325" s="213"/>
      <c r="O3325" s="213"/>
    </row>
    <row r="3326" spans="14:15" ht="12.75" customHeight="1">
      <c r="N3326" s="213"/>
      <c r="O3326" s="213"/>
    </row>
    <row r="3327" spans="14:15" ht="12.75" customHeight="1">
      <c r="N3327" s="213"/>
      <c r="O3327" s="213"/>
    </row>
    <row r="3328" spans="14:15" ht="12.75" customHeight="1">
      <c r="N3328" s="213"/>
      <c r="O3328" s="213"/>
    </row>
    <row r="3329" spans="14:15" ht="12.75" customHeight="1">
      <c r="N3329" s="213"/>
      <c r="O3329" s="213"/>
    </row>
    <row r="3330" spans="14:15" ht="12.75" customHeight="1">
      <c r="N3330" s="213"/>
      <c r="O3330" s="213"/>
    </row>
    <row r="3331" spans="14:15" ht="12.75" customHeight="1">
      <c r="N3331" s="213"/>
      <c r="O3331" s="213"/>
    </row>
    <row r="3332" spans="14:15" ht="12.75" customHeight="1">
      <c r="N3332" s="213"/>
      <c r="O3332" s="213"/>
    </row>
    <row r="3333" spans="14:15" ht="12.75" customHeight="1">
      <c r="N3333" s="213"/>
      <c r="O3333" s="213"/>
    </row>
    <row r="3334" spans="14:15" ht="12.75" customHeight="1">
      <c r="N3334" s="213"/>
      <c r="O3334" s="213"/>
    </row>
    <row r="3335" spans="14:15" ht="12.75" customHeight="1">
      <c r="N3335" s="213"/>
      <c r="O3335" s="213"/>
    </row>
    <row r="3336" spans="14:15" ht="12.75" customHeight="1">
      <c r="N3336" s="213"/>
      <c r="O3336" s="213"/>
    </row>
    <row r="3337" spans="14:15" ht="12.75" customHeight="1">
      <c r="N3337" s="213"/>
      <c r="O3337" s="213"/>
    </row>
    <row r="3338" spans="14:15" ht="12.75" customHeight="1">
      <c r="N3338" s="213"/>
      <c r="O3338" s="213"/>
    </row>
    <row r="3339" spans="14:15" ht="12.75" customHeight="1">
      <c r="N3339" s="213"/>
      <c r="O3339" s="213"/>
    </row>
    <row r="3340" spans="14:15" ht="12.75" customHeight="1">
      <c r="N3340" s="213"/>
      <c r="O3340" s="213"/>
    </row>
    <row r="3341" spans="14:15" ht="12.75" customHeight="1">
      <c r="N3341" s="213"/>
      <c r="O3341" s="213"/>
    </row>
    <row r="3342" spans="14:15" ht="12.75" customHeight="1">
      <c r="N3342" s="213"/>
      <c r="O3342" s="213"/>
    </row>
    <row r="3343" spans="14:15" ht="12.75" customHeight="1">
      <c r="N3343" s="213"/>
      <c r="O3343" s="213"/>
    </row>
    <row r="3344" spans="14:15" ht="12.75" customHeight="1">
      <c r="N3344" s="213"/>
      <c r="O3344" s="213"/>
    </row>
    <row r="3345" spans="14:15" ht="12.75" customHeight="1">
      <c r="N3345" s="213"/>
      <c r="O3345" s="213"/>
    </row>
    <row r="3346" spans="14:15" ht="12.75" customHeight="1">
      <c r="N3346" s="213"/>
      <c r="O3346" s="213"/>
    </row>
    <row r="3347" spans="14:15" ht="12.75" customHeight="1">
      <c r="N3347" s="213"/>
      <c r="O3347" s="213"/>
    </row>
    <row r="3348" spans="14:15" ht="12.75" customHeight="1">
      <c r="N3348" s="213"/>
      <c r="O3348" s="213"/>
    </row>
    <row r="3349" spans="14:15" ht="12.75" customHeight="1">
      <c r="N3349" s="213"/>
      <c r="O3349" s="213"/>
    </row>
    <row r="3350" spans="14:15" ht="12.75" customHeight="1">
      <c r="N3350" s="213"/>
      <c r="O3350" s="213"/>
    </row>
    <row r="3351" spans="14:15" ht="12.75" customHeight="1">
      <c r="N3351" s="213"/>
      <c r="O3351" s="213"/>
    </row>
    <row r="3352" spans="14:15" ht="12.75" customHeight="1">
      <c r="N3352" s="213"/>
      <c r="O3352" s="213"/>
    </row>
    <row r="3353" spans="14:15" ht="12.75" customHeight="1">
      <c r="N3353" s="213"/>
      <c r="O3353" s="213"/>
    </row>
    <row r="3354" spans="14:15" ht="12.75" customHeight="1">
      <c r="N3354" s="213"/>
      <c r="O3354" s="213"/>
    </row>
    <row r="3355" spans="14:15" ht="12.75" customHeight="1">
      <c r="N3355" s="213"/>
      <c r="O3355" s="213"/>
    </row>
    <row r="3356" spans="14:15" ht="12.75" customHeight="1">
      <c r="N3356" s="213"/>
      <c r="O3356" s="213"/>
    </row>
    <row r="3357" spans="14:15" ht="12.75" customHeight="1">
      <c r="N3357" s="213"/>
      <c r="O3357" s="213"/>
    </row>
    <row r="3358" spans="14:15" ht="12.75" customHeight="1">
      <c r="N3358" s="213"/>
      <c r="O3358" s="213"/>
    </row>
    <row r="3359" spans="14:15" ht="12.75" customHeight="1">
      <c r="N3359" s="213"/>
      <c r="O3359" s="213"/>
    </row>
    <row r="3360" spans="14:15" ht="12.75" customHeight="1">
      <c r="N3360" s="213"/>
      <c r="O3360" s="213"/>
    </row>
    <row r="3361" spans="14:15" ht="12.75" customHeight="1">
      <c r="N3361" s="213"/>
      <c r="O3361" s="213"/>
    </row>
    <row r="3362" spans="14:15" ht="12.75" customHeight="1">
      <c r="N3362" s="213"/>
      <c r="O3362" s="213"/>
    </row>
    <row r="3363" spans="14:15" ht="12.75" customHeight="1">
      <c r="N3363" s="213"/>
      <c r="O3363" s="213"/>
    </row>
    <row r="3364" spans="14:15" ht="12.75" customHeight="1">
      <c r="N3364" s="213"/>
      <c r="O3364" s="213"/>
    </row>
    <row r="3365" spans="14:15" ht="12.75" customHeight="1">
      <c r="N3365" s="213"/>
      <c r="O3365" s="213"/>
    </row>
    <row r="3366" spans="14:15" ht="12.75" customHeight="1">
      <c r="N3366" s="213"/>
      <c r="O3366" s="213"/>
    </row>
    <row r="3367" spans="14:15" ht="12.75" customHeight="1">
      <c r="N3367" s="213"/>
      <c r="O3367" s="213"/>
    </row>
    <row r="3368" spans="14:15" ht="12.75" customHeight="1">
      <c r="N3368" s="213"/>
      <c r="O3368" s="213"/>
    </row>
    <row r="3369" spans="14:15" ht="12.75" customHeight="1">
      <c r="N3369" s="213"/>
      <c r="O3369" s="213"/>
    </row>
    <row r="3370" spans="14:15" ht="12.75" customHeight="1">
      <c r="N3370" s="213"/>
      <c r="O3370" s="213"/>
    </row>
    <row r="3371" spans="14:15" ht="12.75" customHeight="1">
      <c r="N3371" s="213"/>
      <c r="O3371" s="213"/>
    </row>
    <row r="3372" spans="14:15" ht="12.75" customHeight="1">
      <c r="N3372" s="213"/>
      <c r="O3372" s="213"/>
    </row>
    <row r="3373" spans="14:15" ht="12.75" customHeight="1">
      <c r="N3373" s="213"/>
      <c r="O3373" s="213"/>
    </row>
    <row r="3374" spans="14:15" ht="12.75" customHeight="1">
      <c r="N3374" s="213"/>
      <c r="O3374" s="213"/>
    </row>
    <row r="3375" spans="14:15" ht="12.75" customHeight="1">
      <c r="N3375" s="213"/>
      <c r="O3375" s="213"/>
    </row>
    <row r="3376" spans="14:15" ht="12.75" customHeight="1">
      <c r="N3376" s="213"/>
      <c r="O3376" s="213"/>
    </row>
    <row r="3377" spans="14:15" ht="12.75" customHeight="1">
      <c r="N3377" s="213"/>
      <c r="O3377" s="213"/>
    </row>
    <row r="3378" spans="14:15" ht="12.75" customHeight="1">
      <c r="N3378" s="213"/>
      <c r="O3378" s="213"/>
    </row>
    <row r="3379" spans="14:15" ht="12.75" customHeight="1">
      <c r="N3379" s="213"/>
      <c r="O3379" s="213"/>
    </row>
    <row r="3380" spans="14:15" ht="12.75" customHeight="1">
      <c r="N3380" s="213"/>
      <c r="O3380" s="213"/>
    </row>
    <row r="3381" spans="14:15" ht="12.75" customHeight="1">
      <c r="N3381" s="213"/>
      <c r="O3381" s="213"/>
    </row>
    <row r="3382" spans="14:15" ht="12.75" customHeight="1">
      <c r="N3382" s="213"/>
      <c r="O3382" s="213"/>
    </row>
    <row r="3383" spans="14:15" ht="12.75" customHeight="1">
      <c r="N3383" s="213"/>
      <c r="O3383" s="213"/>
    </row>
    <row r="3384" spans="14:15" ht="12.75" customHeight="1">
      <c r="N3384" s="213"/>
      <c r="O3384" s="213"/>
    </row>
    <row r="3385" spans="14:15" ht="12.75" customHeight="1">
      <c r="N3385" s="213"/>
      <c r="O3385" s="213"/>
    </row>
    <row r="3386" spans="14:15" ht="12.75" customHeight="1">
      <c r="N3386" s="213"/>
      <c r="O3386" s="213"/>
    </row>
    <row r="3387" spans="14:15" ht="12.75" customHeight="1">
      <c r="N3387" s="213"/>
      <c r="O3387" s="213"/>
    </row>
    <row r="3388" spans="14:15" ht="12.75" customHeight="1">
      <c r="N3388" s="213"/>
      <c r="O3388" s="213"/>
    </row>
    <row r="3389" spans="14:15" ht="12.75" customHeight="1">
      <c r="N3389" s="213"/>
      <c r="O3389" s="213"/>
    </row>
    <row r="3390" spans="14:15" ht="12.75" customHeight="1">
      <c r="N3390" s="213"/>
      <c r="O3390" s="213"/>
    </row>
    <row r="3391" spans="14:15" ht="12.75" customHeight="1">
      <c r="N3391" s="213"/>
      <c r="O3391" s="213"/>
    </row>
    <row r="3392" spans="14:15" ht="12.75" customHeight="1">
      <c r="N3392" s="213"/>
      <c r="O3392" s="213"/>
    </row>
    <row r="3393" spans="14:15" ht="12.75" customHeight="1">
      <c r="N3393" s="213"/>
      <c r="O3393" s="213"/>
    </row>
    <row r="3394" spans="14:15" ht="12.75" customHeight="1">
      <c r="N3394" s="213"/>
      <c r="O3394" s="213"/>
    </row>
    <row r="3395" spans="14:15" ht="12.75" customHeight="1">
      <c r="N3395" s="213"/>
      <c r="O3395" s="213"/>
    </row>
    <row r="3396" spans="14:15" ht="12.75" customHeight="1">
      <c r="N3396" s="213"/>
      <c r="O3396" s="213"/>
    </row>
    <row r="3397" spans="14:15" ht="12.75" customHeight="1">
      <c r="N3397" s="213"/>
      <c r="O3397" s="213"/>
    </row>
    <row r="3398" spans="14:15" ht="12.75" customHeight="1">
      <c r="N3398" s="213"/>
      <c r="O3398" s="213"/>
    </row>
    <row r="3399" spans="14:15" ht="12.75" customHeight="1">
      <c r="N3399" s="213"/>
      <c r="O3399" s="213"/>
    </row>
    <row r="3400" spans="14:15" ht="12.75" customHeight="1">
      <c r="N3400" s="213"/>
      <c r="O3400" s="213"/>
    </row>
    <row r="3401" spans="14:15" ht="12.75" customHeight="1">
      <c r="N3401" s="213"/>
      <c r="O3401" s="213"/>
    </row>
    <row r="3402" spans="14:15" ht="12.75" customHeight="1">
      <c r="N3402" s="213"/>
      <c r="O3402" s="213"/>
    </row>
    <row r="3403" spans="14:15" ht="12.75" customHeight="1">
      <c r="N3403" s="213"/>
      <c r="O3403" s="213"/>
    </row>
    <row r="3404" spans="14:15" ht="12.75" customHeight="1">
      <c r="N3404" s="213"/>
      <c r="O3404" s="213"/>
    </row>
    <row r="3405" spans="14:15" ht="12.75" customHeight="1">
      <c r="N3405" s="213"/>
      <c r="O3405" s="213"/>
    </row>
    <row r="3406" spans="14:15" ht="12.75" customHeight="1">
      <c r="N3406" s="213"/>
      <c r="O3406" s="213"/>
    </row>
    <row r="3407" spans="14:15" ht="12.75" customHeight="1">
      <c r="N3407" s="213"/>
      <c r="O3407" s="213"/>
    </row>
    <row r="3408" spans="14:15" ht="12.75" customHeight="1">
      <c r="N3408" s="213"/>
      <c r="O3408" s="213"/>
    </row>
    <row r="3409" spans="14:15" ht="12.75" customHeight="1">
      <c r="N3409" s="213"/>
      <c r="O3409" s="213"/>
    </row>
    <row r="3410" spans="14:15" ht="12.75" customHeight="1">
      <c r="N3410" s="213"/>
      <c r="O3410" s="213"/>
    </row>
    <row r="3411" spans="14:15" ht="12.75" customHeight="1">
      <c r="N3411" s="213"/>
      <c r="O3411" s="213"/>
    </row>
    <row r="3412" spans="14:15" ht="12.75" customHeight="1">
      <c r="N3412" s="213"/>
      <c r="O3412" s="213"/>
    </row>
    <row r="3413" spans="14:15" ht="12.75" customHeight="1">
      <c r="N3413" s="213"/>
      <c r="O3413" s="213"/>
    </row>
    <row r="3414" spans="14:15" ht="12.75" customHeight="1">
      <c r="N3414" s="213"/>
      <c r="O3414" s="213"/>
    </row>
    <row r="3415" spans="14:15" ht="12.75" customHeight="1">
      <c r="N3415" s="213"/>
      <c r="O3415" s="213"/>
    </row>
    <row r="3416" spans="14:15" ht="12.75" customHeight="1">
      <c r="N3416" s="213"/>
      <c r="O3416" s="213"/>
    </row>
    <row r="3417" spans="14:15" ht="12.75" customHeight="1">
      <c r="N3417" s="213"/>
      <c r="O3417" s="213"/>
    </row>
    <row r="3418" spans="14:15" ht="12.75" customHeight="1">
      <c r="N3418" s="213"/>
      <c r="O3418" s="213"/>
    </row>
    <row r="3419" spans="14:15" ht="12.75" customHeight="1">
      <c r="N3419" s="213"/>
      <c r="O3419" s="213"/>
    </row>
    <row r="3420" spans="14:15" ht="12.75" customHeight="1">
      <c r="N3420" s="213"/>
      <c r="O3420" s="213"/>
    </row>
    <row r="3421" spans="14:15" ht="12.75" customHeight="1">
      <c r="N3421" s="213"/>
      <c r="O3421" s="213"/>
    </row>
    <row r="3422" spans="14:15" ht="12.75" customHeight="1">
      <c r="N3422" s="213"/>
      <c r="O3422" s="213"/>
    </row>
    <row r="3423" spans="14:15" ht="12.75" customHeight="1">
      <c r="N3423" s="213"/>
      <c r="O3423" s="213"/>
    </row>
    <row r="3424" spans="14:15" ht="12.75" customHeight="1">
      <c r="N3424" s="213"/>
      <c r="O3424" s="213"/>
    </row>
    <row r="3425" spans="14:15" ht="12.75" customHeight="1">
      <c r="N3425" s="213"/>
      <c r="O3425" s="213"/>
    </row>
    <row r="3426" spans="14:15" ht="12.75" customHeight="1">
      <c r="N3426" s="213"/>
      <c r="O3426" s="213"/>
    </row>
    <row r="3427" spans="14:15" ht="12.75" customHeight="1">
      <c r="N3427" s="213"/>
      <c r="O3427" s="213"/>
    </row>
    <row r="3428" spans="14:15" ht="12.75" customHeight="1">
      <c r="N3428" s="213"/>
      <c r="O3428" s="213"/>
    </row>
    <row r="3429" spans="14:15" ht="12.75" customHeight="1">
      <c r="N3429" s="213"/>
      <c r="O3429" s="213"/>
    </row>
    <row r="3430" spans="14:15" ht="12.75" customHeight="1">
      <c r="N3430" s="213"/>
      <c r="O3430" s="213"/>
    </row>
    <row r="3431" spans="14:15" ht="12.75" customHeight="1">
      <c r="N3431" s="213"/>
      <c r="O3431" s="213"/>
    </row>
    <row r="3432" spans="14:15" ht="12.75" customHeight="1">
      <c r="N3432" s="213"/>
      <c r="O3432" s="213"/>
    </row>
    <row r="3433" spans="14:15" ht="12.75" customHeight="1">
      <c r="N3433" s="213"/>
      <c r="O3433" s="213"/>
    </row>
    <row r="3434" spans="14:15" ht="12.75" customHeight="1">
      <c r="N3434" s="213"/>
      <c r="O3434" s="213"/>
    </row>
    <row r="3435" spans="14:15" ht="12.75" customHeight="1">
      <c r="N3435" s="213"/>
      <c r="O3435" s="213"/>
    </row>
    <row r="3436" spans="14:15" ht="12.75" customHeight="1">
      <c r="N3436" s="213"/>
      <c r="O3436" s="213"/>
    </row>
    <row r="3437" spans="14:15" ht="12.75" customHeight="1">
      <c r="N3437" s="213"/>
      <c r="O3437" s="213"/>
    </row>
    <row r="3438" spans="14:15" ht="12.75" customHeight="1">
      <c r="N3438" s="213"/>
      <c r="O3438" s="213"/>
    </row>
    <row r="3439" spans="14:15" ht="12.75" customHeight="1">
      <c r="N3439" s="213"/>
      <c r="O3439" s="213"/>
    </row>
    <row r="3440" spans="14:15" ht="12.75" customHeight="1">
      <c r="N3440" s="213"/>
      <c r="O3440" s="213"/>
    </row>
    <row r="3441" spans="14:15" ht="12.75" customHeight="1">
      <c r="N3441" s="213"/>
      <c r="O3441" s="213"/>
    </row>
    <row r="3442" spans="14:15" ht="12.75" customHeight="1">
      <c r="N3442" s="213"/>
      <c r="O3442" s="213"/>
    </row>
    <row r="3443" spans="14:15" ht="12.75" customHeight="1">
      <c r="N3443" s="213"/>
      <c r="O3443" s="213"/>
    </row>
    <row r="3444" spans="14:15" ht="12.75" customHeight="1">
      <c r="N3444" s="213"/>
      <c r="O3444" s="213"/>
    </row>
    <row r="3445" spans="14:15" ht="12.75" customHeight="1">
      <c r="N3445" s="213"/>
      <c r="O3445" s="213"/>
    </row>
    <row r="3446" spans="14:15" ht="12.75" customHeight="1">
      <c r="N3446" s="213"/>
      <c r="O3446" s="213"/>
    </row>
    <row r="3447" spans="14:15" ht="12.75" customHeight="1">
      <c r="N3447" s="213"/>
      <c r="O3447" s="213"/>
    </row>
    <row r="3448" spans="14:15" ht="12.75" customHeight="1">
      <c r="N3448" s="213"/>
      <c r="O3448" s="213"/>
    </row>
    <row r="3449" spans="14:15" ht="12.75" customHeight="1">
      <c r="N3449" s="213"/>
      <c r="O3449" s="213"/>
    </row>
    <row r="3450" spans="14:15" ht="12.75" customHeight="1">
      <c r="N3450" s="213"/>
      <c r="O3450" s="213"/>
    </row>
    <row r="3451" spans="14:15" ht="12.75" customHeight="1">
      <c r="N3451" s="213"/>
      <c r="O3451" s="213"/>
    </row>
    <row r="3452" spans="14:15" ht="12.75" customHeight="1">
      <c r="N3452" s="213"/>
      <c r="O3452" s="213"/>
    </row>
    <row r="3453" spans="14:15" ht="12.75" customHeight="1">
      <c r="N3453" s="213"/>
      <c r="O3453" s="213"/>
    </row>
    <row r="3454" spans="14:15" ht="12.75" customHeight="1">
      <c r="N3454" s="213"/>
      <c r="O3454" s="213"/>
    </row>
    <row r="3455" spans="14:15" ht="12.75" customHeight="1">
      <c r="N3455" s="213"/>
      <c r="O3455" s="213"/>
    </row>
    <row r="3456" spans="14:15" ht="12.75" customHeight="1">
      <c r="N3456" s="213"/>
      <c r="O3456" s="213"/>
    </row>
    <row r="3457" spans="14:15" ht="12.75" customHeight="1">
      <c r="N3457" s="213"/>
      <c r="O3457" s="213"/>
    </row>
    <row r="3458" spans="14:15" ht="12.75" customHeight="1">
      <c r="N3458" s="213"/>
      <c r="O3458" s="213"/>
    </row>
    <row r="3459" spans="14:15" ht="12.75" customHeight="1">
      <c r="N3459" s="213"/>
      <c r="O3459" s="213"/>
    </row>
    <row r="3460" spans="14:15" ht="12.75" customHeight="1">
      <c r="N3460" s="213"/>
      <c r="O3460" s="213"/>
    </row>
    <row r="3461" spans="14:15" ht="12.75" customHeight="1">
      <c r="N3461" s="213"/>
      <c r="O3461" s="213"/>
    </row>
    <row r="3462" spans="14:15" ht="12.75" customHeight="1">
      <c r="N3462" s="213"/>
      <c r="O3462" s="213"/>
    </row>
    <row r="3463" spans="14:15" ht="12.75" customHeight="1">
      <c r="N3463" s="213"/>
      <c r="O3463" s="213"/>
    </row>
    <row r="3464" spans="14:15" ht="12.75" customHeight="1">
      <c r="N3464" s="213"/>
      <c r="O3464" s="213"/>
    </row>
    <row r="3465" spans="14:15" ht="12.75" customHeight="1">
      <c r="N3465" s="213"/>
      <c r="O3465" s="213"/>
    </row>
    <row r="3466" spans="14:15" ht="12.75" customHeight="1">
      <c r="N3466" s="213"/>
      <c r="O3466" s="213"/>
    </row>
    <row r="3467" spans="14:15" ht="12.75" customHeight="1">
      <c r="N3467" s="213"/>
      <c r="O3467" s="213"/>
    </row>
    <row r="3468" spans="14:15" ht="12.75" customHeight="1">
      <c r="N3468" s="213"/>
      <c r="O3468" s="213"/>
    </row>
    <row r="3469" spans="14:15" ht="12.75" customHeight="1">
      <c r="N3469" s="213"/>
      <c r="O3469" s="213"/>
    </row>
    <row r="3470" spans="14:15" ht="12.75" customHeight="1">
      <c r="N3470" s="213"/>
      <c r="O3470" s="213"/>
    </row>
    <row r="3471" spans="14:15" ht="12.75" customHeight="1">
      <c r="N3471" s="213"/>
      <c r="O3471" s="213"/>
    </row>
    <row r="3472" spans="14:15" ht="12.75" customHeight="1">
      <c r="N3472" s="213"/>
      <c r="O3472" s="213"/>
    </row>
    <row r="3473" spans="14:15" ht="12.75" customHeight="1">
      <c r="N3473" s="213"/>
      <c r="O3473" s="213"/>
    </row>
    <row r="3474" spans="14:15" ht="12.75" customHeight="1">
      <c r="N3474" s="213"/>
      <c r="O3474" s="213"/>
    </row>
    <row r="3475" spans="14:15" ht="12.75" customHeight="1">
      <c r="N3475" s="213"/>
      <c r="O3475" s="213"/>
    </row>
    <row r="3476" spans="14:15" ht="12.75" customHeight="1">
      <c r="N3476" s="213"/>
      <c r="O3476" s="213"/>
    </row>
    <row r="3477" spans="14:15" ht="12.75" customHeight="1">
      <c r="N3477" s="213"/>
      <c r="O3477" s="213"/>
    </row>
    <row r="3478" spans="14:15" ht="12.75" customHeight="1">
      <c r="N3478" s="213"/>
      <c r="O3478" s="213"/>
    </row>
    <row r="3479" spans="14:15" ht="12.75" customHeight="1">
      <c r="N3479" s="213"/>
      <c r="O3479" s="213"/>
    </row>
    <row r="3480" spans="14:15" ht="12.75" customHeight="1">
      <c r="N3480" s="213"/>
      <c r="O3480" s="213"/>
    </row>
    <row r="3481" spans="14:15" ht="12.75" customHeight="1">
      <c r="N3481" s="213"/>
      <c r="O3481" s="213"/>
    </row>
    <row r="3482" spans="14:15" ht="12.75" customHeight="1">
      <c r="N3482" s="213"/>
      <c r="O3482" s="213"/>
    </row>
    <row r="3483" spans="14:15" ht="12.75" customHeight="1">
      <c r="N3483" s="213"/>
      <c r="O3483" s="213"/>
    </row>
    <row r="3484" spans="14:15" ht="12.75" customHeight="1">
      <c r="N3484" s="213"/>
      <c r="O3484" s="213"/>
    </row>
    <row r="3485" spans="14:15" ht="12.75" customHeight="1">
      <c r="N3485" s="213"/>
      <c r="O3485" s="213"/>
    </row>
    <row r="3486" spans="14:15" ht="12.75" customHeight="1">
      <c r="N3486" s="213"/>
      <c r="O3486" s="213"/>
    </row>
    <row r="3487" spans="14:15" ht="12.75" customHeight="1">
      <c r="N3487" s="213"/>
      <c r="O3487" s="213"/>
    </row>
    <row r="3488" spans="14:15" ht="12.75" customHeight="1">
      <c r="N3488" s="213"/>
      <c r="O3488" s="213"/>
    </row>
    <row r="3489" spans="14:15" ht="12.75" customHeight="1">
      <c r="N3489" s="213"/>
      <c r="O3489" s="213"/>
    </row>
    <row r="3490" spans="14:15" ht="12.75" customHeight="1">
      <c r="N3490" s="213"/>
      <c r="O3490" s="213"/>
    </row>
    <row r="3491" spans="14:15" ht="12.75" customHeight="1">
      <c r="N3491" s="213"/>
      <c r="O3491" s="213"/>
    </row>
    <row r="3492" spans="14:15" ht="12.75" customHeight="1">
      <c r="N3492" s="213"/>
      <c r="O3492" s="213"/>
    </row>
    <row r="3493" spans="14:15" ht="12.75" customHeight="1">
      <c r="N3493" s="213"/>
      <c r="O3493" s="213"/>
    </row>
    <row r="3494" spans="14:15" ht="12.75" customHeight="1">
      <c r="N3494" s="213"/>
      <c r="O3494" s="213"/>
    </row>
    <row r="3495" spans="14:15" ht="12.75" customHeight="1">
      <c r="N3495" s="213"/>
      <c r="O3495" s="213"/>
    </row>
    <row r="3496" spans="14:15" ht="12.75" customHeight="1">
      <c r="N3496" s="213"/>
      <c r="O3496" s="213"/>
    </row>
    <row r="3497" spans="14:15" ht="12.75" customHeight="1">
      <c r="N3497" s="213"/>
      <c r="O3497" s="213"/>
    </row>
    <row r="3498" spans="14:15" ht="12.75" customHeight="1">
      <c r="N3498" s="213"/>
      <c r="O3498" s="213"/>
    </row>
    <row r="3499" spans="14:15" ht="12.75" customHeight="1">
      <c r="N3499" s="213"/>
      <c r="O3499" s="213"/>
    </row>
    <row r="3500" spans="14:15" ht="12.75" customHeight="1">
      <c r="N3500" s="213"/>
      <c r="O3500" s="213"/>
    </row>
    <row r="3501" spans="14:15" ht="12.75" customHeight="1">
      <c r="N3501" s="213"/>
      <c r="O3501" s="213"/>
    </row>
    <row r="3502" spans="14:15" ht="12.75" customHeight="1">
      <c r="N3502" s="213"/>
      <c r="O3502" s="213"/>
    </row>
    <row r="3503" spans="14:15" ht="12.75" customHeight="1">
      <c r="N3503" s="213"/>
      <c r="O3503" s="213"/>
    </row>
    <row r="3504" spans="14:15" ht="12.75" customHeight="1">
      <c r="N3504" s="213"/>
      <c r="O3504" s="213"/>
    </row>
    <row r="3505" spans="14:15" ht="12.75" customHeight="1">
      <c r="N3505" s="213"/>
      <c r="O3505" s="213"/>
    </row>
    <row r="3506" spans="14:15" ht="12.75" customHeight="1">
      <c r="N3506" s="213"/>
      <c r="O3506" s="213"/>
    </row>
    <row r="3507" spans="14:15" ht="12.75" customHeight="1">
      <c r="N3507" s="213"/>
      <c r="O3507" s="213"/>
    </row>
    <row r="3508" spans="14:15" ht="12.75" customHeight="1">
      <c r="N3508" s="213"/>
      <c r="O3508" s="213"/>
    </row>
    <row r="3509" spans="14:15" ht="12.75" customHeight="1">
      <c r="N3509" s="213"/>
      <c r="O3509" s="213"/>
    </row>
    <row r="3510" spans="14:15" ht="12.75" customHeight="1">
      <c r="N3510" s="213"/>
      <c r="O3510" s="213"/>
    </row>
    <row r="3511" spans="14:15" ht="12.75" customHeight="1">
      <c r="N3511" s="213"/>
      <c r="O3511" s="213"/>
    </row>
    <row r="3512" spans="14:15" ht="12.75" customHeight="1">
      <c r="N3512" s="213"/>
      <c r="O3512" s="213"/>
    </row>
    <row r="3513" spans="14:15" ht="12.75" customHeight="1">
      <c r="N3513" s="213"/>
      <c r="O3513" s="213"/>
    </row>
    <row r="3514" spans="14:15" ht="12.75" customHeight="1">
      <c r="N3514" s="213"/>
      <c r="O3514" s="213"/>
    </row>
    <row r="3515" spans="14:15" ht="12.75" customHeight="1">
      <c r="N3515" s="213"/>
      <c r="O3515" s="213"/>
    </row>
    <row r="3516" spans="14:15" ht="12.75" customHeight="1">
      <c r="N3516" s="213"/>
      <c r="O3516" s="213"/>
    </row>
    <row r="3517" spans="14:15" ht="12.75" customHeight="1">
      <c r="N3517" s="213"/>
      <c r="O3517" s="213"/>
    </row>
    <row r="3518" spans="14:15" ht="12.75" customHeight="1">
      <c r="N3518" s="213"/>
      <c r="O3518" s="213"/>
    </row>
    <row r="3519" spans="14:15" ht="12.75" customHeight="1">
      <c r="N3519" s="213"/>
      <c r="O3519" s="213"/>
    </row>
    <row r="3520" spans="14:15" ht="12.75" customHeight="1">
      <c r="N3520" s="213"/>
      <c r="O3520" s="213"/>
    </row>
    <row r="3521" spans="14:15" ht="12.75" customHeight="1">
      <c r="N3521" s="213"/>
      <c r="O3521" s="213"/>
    </row>
    <row r="3522" spans="14:15" ht="12.75" customHeight="1">
      <c r="N3522" s="213"/>
      <c r="O3522" s="213"/>
    </row>
    <row r="3523" spans="14:15" ht="12.75" customHeight="1">
      <c r="N3523" s="213"/>
      <c r="O3523" s="213"/>
    </row>
    <row r="3524" spans="14:15" ht="12.75" customHeight="1">
      <c r="N3524" s="213"/>
      <c r="O3524" s="213"/>
    </row>
    <row r="3525" spans="14:15" ht="12.75" customHeight="1">
      <c r="N3525" s="213"/>
      <c r="O3525" s="213"/>
    </row>
    <row r="3526" spans="14:15" ht="12.75" customHeight="1">
      <c r="N3526" s="213"/>
      <c r="O3526" s="213"/>
    </row>
    <row r="3527" spans="14:15" ht="12.75" customHeight="1">
      <c r="N3527" s="213"/>
      <c r="O3527" s="213"/>
    </row>
    <row r="3528" spans="14:15" ht="12.75" customHeight="1">
      <c r="N3528" s="213"/>
      <c r="O3528" s="213"/>
    </row>
    <row r="3529" spans="14:15" ht="12.75" customHeight="1">
      <c r="N3529" s="213"/>
      <c r="O3529" s="213"/>
    </row>
    <row r="3530" spans="14:15" ht="12.75" customHeight="1">
      <c r="N3530" s="213"/>
      <c r="O3530" s="213"/>
    </row>
    <row r="3531" spans="14:15" ht="12.75" customHeight="1">
      <c r="N3531" s="213"/>
      <c r="O3531" s="213"/>
    </row>
    <row r="3532" spans="14:15" ht="12.75" customHeight="1">
      <c r="N3532" s="213"/>
      <c r="O3532" s="213"/>
    </row>
    <row r="3533" spans="14:15" ht="12.75" customHeight="1">
      <c r="N3533" s="213"/>
      <c r="O3533" s="213"/>
    </row>
    <row r="3534" spans="14:15" ht="12.75" customHeight="1">
      <c r="N3534" s="213"/>
      <c r="O3534" s="213"/>
    </row>
    <row r="3535" spans="14:15" ht="12.75" customHeight="1">
      <c r="N3535" s="213"/>
      <c r="O3535" s="213"/>
    </row>
    <row r="3536" spans="14:15" ht="12.75" customHeight="1">
      <c r="N3536" s="213"/>
      <c r="O3536" s="213"/>
    </row>
    <row r="3537" spans="14:15" ht="12.75" customHeight="1">
      <c r="N3537" s="213"/>
      <c r="O3537" s="213"/>
    </row>
    <row r="3538" spans="14:15" ht="12.75" customHeight="1">
      <c r="N3538" s="213"/>
      <c r="O3538" s="213"/>
    </row>
    <row r="3539" spans="14:15" ht="12.75" customHeight="1">
      <c r="N3539" s="213"/>
      <c r="O3539" s="213"/>
    </row>
    <row r="3540" spans="14:15" ht="12.75" customHeight="1">
      <c r="N3540" s="213"/>
      <c r="O3540" s="213"/>
    </row>
    <row r="3541" spans="14:15" ht="12.75" customHeight="1">
      <c r="N3541" s="213"/>
      <c r="O3541" s="213"/>
    </row>
    <row r="3542" spans="14:15" ht="12.75" customHeight="1">
      <c r="N3542" s="213"/>
      <c r="O3542" s="213"/>
    </row>
    <row r="3543" spans="14:15" ht="12.75" customHeight="1">
      <c r="N3543" s="213"/>
      <c r="O3543" s="213"/>
    </row>
    <row r="3544" spans="14:15" ht="12.75" customHeight="1">
      <c r="N3544" s="213"/>
      <c r="O3544" s="213"/>
    </row>
    <row r="3545" spans="14:15" ht="12.75" customHeight="1">
      <c r="N3545" s="213"/>
      <c r="O3545" s="213"/>
    </row>
    <row r="3546" spans="14:15" ht="12.75" customHeight="1">
      <c r="N3546" s="213"/>
      <c r="O3546" s="213"/>
    </row>
    <row r="3547" spans="14:15" ht="12.75" customHeight="1">
      <c r="N3547" s="213"/>
      <c r="O3547" s="213"/>
    </row>
    <row r="3548" spans="14:15" ht="12.75" customHeight="1">
      <c r="N3548" s="213"/>
      <c r="O3548" s="213"/>
    </row>
    <row r="3549" spans="14:15" ht="12.75" customHeight="1">
      <c r="N3549" s="213"/>
      <c r="O3549" s="213"/>
    </row>
    <row r="3550" spans="14:15" ht="12.75" customHeight="1">
      <c r="N3550" s="213"/>
      <c r="O3550" s="213"/>
    </row>
    <row r="3551" spans="14:15" ht="12.75" customHeight="1">
      <c r="N3551" s="213"/>
      <c r="O3551" s="213"/>
    </row>
    <row r="3552" spans="14:15" ht="12.75" customHeight="1">
      <c r="N3552" s="213"/>
      <c r="O3552" s="213"/>
    </row>
    <row r="3553" spans="14:15" ht="12.75" customHeight="1">
      <c r="N3553" s="213"/>
      <c r="O3553" s="213"/>
    </row>
    <row r="3554" spans="14:15" ht="12.75" customHeight="1">
      <c r="N3554" s="213"/>
      <c r="O3554" s="213"/>
    </row>
    <row r="3555" spans="14:15" ht="12.75" customHeight="1">
      <c r="N3555" s="213"/>
      <c r="O3555" s="213"/>
    </row>
    <row r="3556" spans="14:15" ht="12.75" customHeight="1">
      <c r="N3556" s="213"/>
      <c r="O3556" s="213"/>
    </row>
    <row r="3557" spans="14:15" ht="12.75" customHeight="1">
      <c r="N3557" s="213"/>
      <c r="O3557" s="213"/>
    </row>
    <row r="3558" spans="14:15" ht="12.75" customHeight="1">
      <c r="N3558" s="213"/>
      <c r="O3558" s="213"/>
    </row>
    <row r="3559" spans="14:15" ht="12.75" customHeight="1">
      <c r="N3559" s="213"/>
      <c r="O3559" s="213"/>
    </row>
    <row r="3560" spans="14:15" ht="12.75" customHeight="1">
      <c r="N3560" s="213"/>
      <c r="O3560" s="213"/>
    </row>
    <row r="3561" spans="14:15" ht="12.75" customHeight="1">
      <c r="N3561" s="213"/>
      <c r="O3561" s="213"/>
    </row>
    <row r="3562" spans="14:15" ht="12.75" customHeight="1">
      <c r="N3562" s="213"/>
      <c r="O3562" s="213"/>
    </row>
    <row r="3563" spans="14:15" ht="12.75" customHeight="1">
      <c r="N3563" s="213"/>
      <c r="O3563" s="213"/>
    </row>
    <row r="3564" spans="14:15" ht="12.75" customHeight="1">
      <c r="N3564" s="213"/>
      <c r="O3564" s="213"/>
    </row>
    <row r="3565" spans="14:15" ht="12.75" customHeight="1">
      <c r="N3565" s="213"/>
      <c r="O3565" s="213"/>
    </row>
  </sheetData>
  <dataConsolidate/>
  <mergeCells count="61">
    <mergeCell ref="A1037:K1037"/>
    <mergeCell ref="C499:K499"/>
    <mergeCell ref="D532:K532"/>
    <mergeCell ref="C495:K495"/>
    <mergeCell ref="D633:K633"/>
    <mergeCell ref="D855:K855"/>
    <mergeCell ref="D915:K915"/>
    <mergeCell ref="D635:K635"/>
    <mergeCell ref="J1021:J1030"/>
    <mergeCell ref="D763:K763"/>
    <mergeCell ref="A1002:J1002"/>
    <mergeCell ref="J1004:J1013"/>
    <mergeCell ref="A1191:T1191"/>
    <mergeCell ref="I1070:J1070"/>
    <mergeCell ref="I1072:J1072"/>
    <mergeCell ref="I1074:J1074"/>
    <mergeCell ref="I1078:J1078"/>
    <mergeCell ref="A1132:K1132"/>
    <mergeCell ref="G1185:K1185"/>
    <mergeCell ref="G1182:K1182"/>
    <mergeCell ref="E1178:K1178"/>
    <mergeCell ref="A1065:K1065"/>
    <mergeCell ref="F1108:K1108"/>
    <mergeCell ref="A1098:K1098"/>
    <mergeCell ref="G1175:K1175"/>
    <mergeCell ref="A1084:K1084"/>
    <mergeCell ref="G1172:K1172"/>
    <mergeCell ref="F1109:K1109"/>
    <mergeCell ref="A1051:K1051"/>
    <mergeCell ref="G1168:K1168"/>
    <mergeCell ref="G1151:K1151"/>
    <mergeCell ref="A1114:K1114"/>
    <mergeCell ref="I1115:J1115"/>
    <mergeCell ref="I1121:J1121"/>
    <mergeCell ref="I1126:J1126"/>
    <mergeCell ref="I1133:J1133"/>
    <mergeCell ref="A1150:K1150"/>
    <mergeCell ref="I1139:J1139"/>
    <mergeCell ref="G1157:K1157"/>
    <mergeCell ref="I1144:J1144"/>
    <mergeCell ref="F1110:K1110"/>
    <mergeCell ref="G1164:K1164"/>
    <mergeCell ref="I1080:J1080"/>
    <mergeCell ref="I1082:J1082"/>
    <mergeCell ref="D430:K430"/>
    <mergeCell ref="F219:K219"/>
    <mergeCell ref="A7:K7"/>
    <mergeCell ref="D5:F5"/>
    <mergeCell ref="D47:K47"/>
    <mergeCell ref="D32:K32"/>
    <mergeCell ref="D120:K120"/>
    <mergeCell ref="D429:K429"/>
    <mergeCell ref="D338:K338"/>
    <mergeCell ref="D309:K309"/>
    <mergeCell ref="D345:K345"/>
    <mergeCell ref="D468:K468"/>
    <mergeCell ref="D437:K437"/>
    <mergeCell ref="C497:K497"/>
    <mergeCell ref="D460:K460"/>
    <mergeCell ref="D455:K455"/>
    <mergeCell ref="C493:K493"/>
  </mergeCells>
  <phoneticPr fontId="50" type="noConversion"/>
  <printOptions horizontalCentered="1"/>
  <pageMargins left="0" right="0" top="0.25" bottom="0.25" header="0" footer="0"/>
  <pageSetup scale="55" fitToHeight="20" orientation="landscape" horizontalDpi="1200" verticalDpi="1200" r:id="rId1"/>
  <headerFooter alignWithMargins="0"/>
  <rowBreaks count="34" manualBreakCount="34">
    <brk id="58" max="19" man="1"/>
    <brk id="89" max="19" man="1"/>
    <brk id="110" max="19" man="1"/>
    <brk id="151" max="19" man="1"/>
    <brk id="179" max="19" man="1"/>
    <brk id="220" max="19" man="1"/>
    <brk id="258" max="19" man="1"/>
    <brk id="270" max="19" man="1"/>
    <brk id="286" max="19" man="1"/>
    <brk id="303" max="19" man="1"/>
    <brk id="332" max="19" man="1"/>
    <brk id="372" max="19" man="1"/>
    <brk id="408" max="19" man="1"/>
    <brk id="420" max="19" man="1"/>
    <brk id="462" max="19" man="1"/>
    <brk id="502" max="19" man="1"/>
    <brk id="522" max="19" man="1"/>
    <brk id="604" max="19" man="1"/>
    <brk id="623" max="19" man="1"/>
    <brk id="707" max="19" man="1"/>
    <brk id="746" max="19" man="1"/>
    <brk id="755" max="19" man="1"/>
    <brk id="833" max="19" man="1"/>
    <brk id="844" max="19" man="1"/>
    <brk id="911" max="19" man="1"/>
    <brk id="933" max="19" man="1"/>
    <brk id="956" max="19" man="1"/>
    <brk id="985" max="19" man="1"/>
    <brk id="1001" max="19" man="1"/>
    <brk id="1036" max="19" man="1"/>
    <brk id="1064" max="19" man="1"/>
    <brk id="1097" max="19" man="1"/>
    <brk id="1131" max="19" man="1"/>
    <brk id="1166"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Budget Summary</vt:lpstr>
      <vt:lpstr>Budget Summary by Category</vt:lpstr>
      <vt:lpstr>Fund Balance History</vt:lpstr>
      <vt:lpstr>Fund Balance Summary</vt:lpstr>
      <vt:lpstr>Gen Fd Cover Sheets</vt:lpstr>
      <vt:lpstr>Fund Cover Sheets</vt:lpstr>
      <vt:lpstr>Budget Detail FY 2018-25</vt:lpstr>
      <vt:lpstr>'Budget Detail FY 2018-25'!Print_Area</vt:lpstr>
      <vt:lpstr>'Budget Summary'!Print_Area</vt:lpstr>
      <vt:lpstr>'Budget Summary by Category'!Print_Area</vt:lpstr>
      <vt:lpstr>'Fund Balance History'!Print_Area</vt:lpstr>
      <vt:lpstr>'Fund Balance Summary'!Print_Area</vt:lpstr>
      <vt:lpstr>'Fund Cover Sheets'!Print_Area</vt:lpstr>
      <vt:lpstr>'Gen Fd Cover Sheets'!Print_Area</vt:lpstr>
      <vt:lpstr>'Budget Detail FY 2018-25'!Print_Titles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Fredrickson</dc:creator>
  <cp:lastModifiedBy>Rob Fredrickson</cp:lastModifiedBy>
  <cp:lastPrinted>2020-04-16T20:52:46Z</cp:lastPrinted>
  <dcterms:created xsi:type="dcterms:W3CDTF">2010-07-13T03:18:21Z</dcterms:created>
  <dcterms:modified xsi:type="dcterms:W3CDTF">2020-04-20T19:05:52Z</dcterms:modified>
</cp:coreProperties>
</file>