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9.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20" windowWidth="12120" windowHeight="6255" tabRatio="938" activeTab="6"/>
  </bookViews>
  <sheets>
    <sheet name="Budget Summary" sheetId="42" r:id="rId1"/>
    <sheet name="Budget Summary by Category" sheetId="43" r:id="rId2"/>
    <sheet name="Fund Balance History" sheetId="45" r:id="rId3"/>
    <sheet name="Fund Balance Summary" sheetId="44" r:id="rId4"/>
    <sheet name="Gen Fd Cover Sheets" sheetId="40" r:id="rId5"/>
    <sheet name="Fund Cover Sheets" sheetId="39" r:id="rId6"/>
    <sheet name="Budget Detail FY 2013-17" sheetId="36" r:id="rId7"/>
    <sheet name="Cash Flow Summary" sheetId="37" r:id="rId8"/>
  </sheets>
  <definedNames>
    <definedName name="_xlnm.Print_Area" localSheetId="6">'Budget Detail FY 2013-17'!$A$1:$T$1557</definedName>
    <definedName name="_xlnm.Print_Area" localSheetId="1">'Budget Summary by Category'!$A$1:$M$106</definedName>
    <definedName name="_xlnm.Print_Area" localSheetId="3">'Fund Balance Summary'!$A$1:$L$41</definedName>
    <definedName name="_xlnm.Print_Area" localSheetId="5">'Fund Cover Sheets'!$A$1:$K$844</definedName>
    <definedName name="_xlnm.Print_Area" localSheetId="4">'Gen Fd Cover Sheets'!$A$1:$K$242</definedName>
    <definedName name="_xlnm.Print_Titles" localSheetId="6">'Budget Detail FY 2013-17'!$1:$4</definedName>
  </definedNames>
  <calcPr calcId="125725"/>
</workbook>
</file>

<file path=xl/calcChain.xml><?xml version="1.0" encoding="utf-8"?>
<calcChain xmlns="http://schemas.openxmlformats.org/spreadsheetml/2006/main">
  <c r="M1557" i="36"/>
  <c r="N1557"/>
  <c r="O1557"/>
  <c r="P1557"/>
  <c r="Q1557"/>
  <c r="R1557"/>
  <c r="S1557"/>
  <c r="T1557"/>
  <c r="M1556"/>
  <c r="N1556"/>
  <c r="O1556"/>
  <c r="P1556"/>
  <c r="Q1556"/>
  <c r="R1556"/>
  <c r="S1556"/>
  <c r="T1556"/>
  <c r="M1555"/>
  <c r="N1555"/>
  <c r="O1555"/>
  <c r="P1555"/>
  <c r="Q1555"/>
  <c r="R1555"/>
  <c r="S1555"/>
  <c r="T1555"/>
  <c r="M1554"/>
  <c r="N1554"/>
  <c r="O1554"/>
  <c r="P1554"/>
  <c r="Q1554"/>
  <c r="R1554"/>
  <c r="S1554"/>
  <c r="T1554"/>
  <c r="L1557"/>
  <c r="L1556"/>
  <c r="L1555"/>
  <c r="L1554"/>
  <c r="M1553"/>
  <c r="N1553"/>
  <c r="O1553"/>
  <c r="P1553"/>
  <c r="Q1553"/>
  <c r="R1553"/>
  <c r="S1553"/>
  <c r="T1553"/>
  <c r="L1553" l="1"/>
  <c r="D333" i="39" l="1"/>
  <c r="E333"/>
  <c r="F333"/>
  <c r="G333"/>
  <c r="H333"/>
  <c r="I333"/>
  <c r="J333"/>
  <c r="K333"/>
  <c r="C333"/>
  <c r="D294"/>
  <c r="E294"/>
  <c r="F294"/>
  <c r="G294"/>
  <c r="H294"/>
  <c r="I294"/>
  <c r="J294"/>
  <c r="K294"/>
  <c r="C294"/>
  <c r="D711"/>
  <c r="E711"/>
  <c r="F711"/>
  <c r="G711"/>
  <c r="H711"/>
  <c r="I711"/>
  <c r="J711"/>
  <c r="K711"/>
  <c r="C711"/>
  <c r="D710"/>
  <c r="E710"/>
  <c r="F710"/>
  <c r="G710"/>
  <c r="F103" i="43" s="1"/>
  <c r="H710" i="39"/>
  <c r="I710"/>
  <c r="J710"/>
  <c r="K710"/>
  <c r="C710"/>
  <c r="D406"/>
  <c r="E406"/>
  <c r="F406"/>
  <c r="G406"/>
  <c r="H406"/>
  <c r="I406"/>
  <c r="J406"/>
  <c r="K406"/>
  <c r="C406"/>
  <c r="D534"/>
  <c r="E534"/>
  <c r="F534"/>
  <c r="G534"/>
  <c r="H534"/>
  <c r="I534"/>
  <c r="J534"/>
  <c r="K534"/>
  <c r="C534"/>
  <c r="G327"/>
  <c r="M343" i="36" l="1"/>
  <c r="N343"/>
  <c r="O343"/>
  <c r="P343"/>
  <c r="Q343"/>
  <c r="R343"/>
  <c r="S343"/>
  <c r="T343"/>
  <c r="L343"/>
  <c r="M336"/>
  <c r="N336"/>
  <c r="O336"/>
  <c r="P336"/>
  <c r="P346" s="1"/>
  <c r="Q336"/>
  <c r="R336"/>
  <c r="S336"/>
  <c r="T336"/>
  <c r="T346" s="1"/>
  <c r="L336"/>
  <c r="R521"/>
  <c r="S521"/>
  <c r="T521"/>
  <c r="M521"/>
  <c r="P521"/>
  <c r="Q521"/>
  <c r="L521"/>
  <c r="S411"/>
  <c r="M91"/>
  <c r="O691"/>
  <c r="P691"/>
  <c r="Q691"/>
  <c r="R691"/>
  <c r="S691"/>
  <c r="T691"/>
  <c r="M691"/>
  <c r="L691"/>
  <c r="O134"/>
  <c r="M346" l="1"/>
  <c r="L346"/>
  <c r="Q346"/>
  <c r="N346"/>
  <c r="R346"/>
  <c r="S346"/>
  <c r="O346"/>
  <c r="L544"/>
  <c r="L430"/>
  <c r="E460" i="39" l="1"/>
  <c r="D253"/>
  <c r="E253"/>
  <c r="F253"/>
  <c r="G253"/>
  <c r="H253"/>
  <c r="I253"/>
  <c r="J253"/>
  <c r="K253"/>
  <c r="D174"/>
  <c r="E174"/>
  <c r="F174"/>
  <c r="G174"/>
  <c r="H174"/>
  <c r="I174"/>
  <c r="J174"/>
  <c r="K174"/>
  <c r="C174"/>
  <c r="D450"/>
  <c r="E450"/>
  <c r="F450"/>
  <c r="G450"/>
  <c r="H450"/>
  <c r="I450"/>
  <c r="J450"/>
  <c r="K450"/>
  <c r="C450"/>
  <c r="D402"/>
  <c r="E402"/>
  <c r="F402"/>
  <c r="G402"/>
  <c r="H402"/>
  <c r="I402"/>
  <c r="J402"/>
  <c r="K402"/>
  <c r="C402"/>
  <c r="D245"/>
  <c r="E245"/>
  <c r="F245"/>
  <c r="G245"/>
  <c r="H245"/>
  <c r="I245"/>
  <c r="J245"/>
  <c r="K245"/>
  <c r="C245"/>
  <c r="D170"/>
  <c r="E170"/>
  <c r="F170"/>
  <c r="G170"/>
  <c r="H170"/>
  <c r="I170"/>
  <c r="J170"/>
  <c r="K170"/>
  <c r="C170"/>
  <c r="M597" i="36"/>
  <c r="N597"/>
  <c r="O597"/>
  <c r="P597"/>
  <c r="Q597"/>
  <c r="R597"/>
  <c r="S597"/>
  <c r="T597"/>
  <c r="L581"/>
  <c r="R515"/>
  <c r="M515"/>
  <c r="N515"/>
  <c r="O515"/>
  <c r="P515"/>
  <c r="Q515"/>
  <c r="S515"/>
  <c r="T515"/>
  <c r="L515"/>
  <c r="L524" s="1"/>
  <c r="R1139"/>
  <c r="M1541"/>
  <c r="N1541"/>
  <c r="O1541"/>
  <c r="P1541"/>
  <c r="Q1541"/>
  <c r="R1541"/>
  <c r="S1541"/>
  <c r="T1541"/>
  <c r="M1540"/>
  <c r="M1542" s="1"/>
  <c r="N1540"/>
  <c r="N1542" s="1"/>
  <c r="O1540"/>
  <c r="O1542" s="1"/>
  <c r="P1540"/>
  <c r="P1542" s="1"/>
  <c r="Q1540"/>
  <c r="Q1542" s="1"/>
  <c r="R1540"/>
  <c r="R1542" s="1"/>
  <c r="S1540"/>
  <c r="S1542" s="1"/>
  <c r="T1540"/>
  <c r="T1542" s="1"/>
  <c r="L1541"/>
  <c r="L1540"/>
  <c r="M1536"/>
  <c r="N1536"/>
  <c r="L1536"/>
  <c r="N1535"/>
  <c r="N1546" s="1"/>
  <c r="O1535"/>
  <c r="O1546" s="1"/>
  <c r="P1535"/>
  <c r="P1546" s="1"/>
  <c r="Q1535"/>
  <c r="Q1546" s="1"/>
  <c r="R1535"/>
  <c r="R1546" s="1"/>
  <c r="S1535"/>
  <c r="S1546" s="1"/>
  <c r="T1535"/>
  <c r="T1546" s="1"/>
  <c r="L1535"/>
  <c r="L1546" s="1"/>
  <c r="M1534"/>
  <c r="N1534"/>
  <c r="P1534"/>
  <c r="P1545" s="1"/>
  <c r="Q1534"/>
  <c r="Q1545" s="1"/>
  <c r="R1534"/>
  <c r="R1545" s="1"/>
  <c r="S1534"/>
  <c r="T1534"/>
  <c r="T1545" s="1"/>
  <c r="D332" i="39"/>
  <c r="D248"/>
  <c r="E248"/>
  <c r="F248"/>
  <c r="G248"/>
  <c r="H248"/>
  <c r="I248"/>
  <c r="J248"/>
  <c r="K248"/>
  <c r="C248"/>
  <c r="M1545" i="36" l="1"/>
  <c r="N1537"/>
  <c r="L1547"/>
  <c r="N1547"/>
  <c r="S1545"/>
  <c r="M1547"/>
  <c r="L1542"/>
  <c r="N1545"/>
  <c r="D48" i="45"/>
  <c r="D47"/>
  <c r="E47"/>
  <c r="D46"/>
  <c r="E46"/>
  <c r="D41"/>
  <c r="E41"/>
  <c r="D40"/>
  <c r="E40"/>
  <c r="D39"/>
  <c r="E39"/>
  <c r="D34"/>
  <c r="E34"/>
  <c r="D33"/>
  <c r="E33"/>
  <c r="D32"/>
  <c r="E32"/>
  <c r="D31"/>
  <c r="E31"/>
  <c r="D30"/>
  <c r="E30"/>
  <c r="D25"/>
  <c r="E25"/>
  <c r="D21"/>
  <c r="E21"/>
  <c r="D20"/>
  <c r="E20"/>
  <c r="D19"/>
  <c r="E19"/>
  <c r="D18"/>
  <c r="E18"/>
  <c r="D17"/>
  <c r="E17"/>
  <c r="D16"/>
  <c r="E16"/>
  <c r="D15"/>
  <c r="E15"/>
  <c r="D14"/>
  <c r="E14"/>
  <c r="D9"/>
  <c r="E9"/>
  <c r="C19"/>
  <c r="C18"/>
  <c r="C17"/>
  <c r="C48"/>
  <c r="C47"/>
  <c r="C46"/>
  <c r="C41"/>
  <c r="C15"/>
  <c r="C16"/>
  <c r="C40"/>
  <c r="C39"/>
  <c r="C25"/>
  <c r="C34"/>
  <c r="C31"/>
  <c r="C33"/>
  <c r="C32"/>
  <c r="C30"/>
  <c r="C14"/>
  <c r="C21"/>
  <c r="C20"/>
  <c r="C9"/>
  <c r="N1548" i="36" l="1"/>
  <c r="C51" i="45"/>
  <c r="D51"/>
  <c r="L72" i="43"/>
  <c r="D224" i="40" l="1"/>
  <c r="D28" i="39" s="1"/>
  <c r="E224" i="40"/>
  <c r="E28" i="39" s="1"/>
  <c r="F224" i="40"/>
  <c r="F28" i="39" s="1"/>
  <c r="G224" i="40"/>
  <c r="G28" i="39" s="1"/>
  <c r="H64" i="43" s="1"/>
  <c r="H224" i="40"/>
  <c r="H28" i="39" s="1"/>
  <c r="I224" i="40"/>
  <c r="I28" i="39" s="1"/>
  <c r="J224" i="40"/>
  <c r="J28" i="39" s="1"/>
  <c r="K224" i="40"/>
  <c r="K28" i="39" s="1"/>
  <c r="D223" i="40"/>
  <c r="E223"/>
  <c r="F223"/>
  <c r="G223"/>
  <c r="H223"/>
  <c r="I223"/>
  <c r="J223"/>
  <c r="K223"/>
  <c r="E222"/>
  <c r="F221"/>
  <c r="G221"/>
  <c r="D220"/>
  <c r="C224"/>
  <c r="C28" i="39" s="1"/>
  <c r="C223" i="40"/>
  <c r="C220"/>
  <c r="D192"/>
  <c r="D27" i="39" s="1"/>
  <c r="E192" i="40"/>
  <c r="E27" i="39" s="1"/>
  <c r="F192" i="40"/>
  <c r="F27" i="39" s="1"/>
  <c r="G192" i="40"/>
  <c r="G27" i="39" s="1"/>
  <c r="G64" i="43" s="1"/>
  <c r="H192" i="40"/>
  <c r="H27" i="39" s="1"/>
  <c r="I192" i="40"/>
  <c r="I27" i="39" s="1"/>
  <c r="J192" i="40"/>
  <c r="J27" i="39" s="1"/>
  <c r="K192" i="40"/>
  <c r="K27" i="39" s="1"/>
  <c r="D189" i="40"/>
  <c r="E189"/>
  <c r="F189"/>
  <c r="G189"/>
  <c r="D188"/>
  <c r="E188"/>
  <c r="F188"/>
  <c r="G188"/>
  <c r="H188"/>
  <c r="I188"/>
  <c r="J188"/>
  <c r="K188"/>
  <c r="C192"/>
  <c r="C27" i="39" s="1"/>
  <c r="C189" i="40"/>
  <c r="C188"/>
  <c r="D163"/>
  <c r="E163"/>
  <c r="F163"/>
  <c r="G163"/>
  <c r="D161"/>
  <c r="E161"/>
  <c r="F161"/>
  <c r="G161"/>
  <c r="D160"/>
  <c r="E160"/>
  <c r="F160"/>
  <c r="C161"/>
  <c r="D128"/>
  <c r="E128"/>
  <c r="F128"/>
  <c r="E127"/>
  <c r="C128"/>
  <c r="D102"/>
  <c r="G102"/>
  <c r="H102"/>
  <c r="I102"/>
  <c r="J102"/>
  <c r="K102"/>
  <c r="G101"/>
  <c r="H101"/>
  <c r="I101"/>
  <c r="J101"/>
  <c r="K101"/>
  <c r="D100"/>
  <c r="E100"/>
  <c r="G100"/>
  <c r="H100"/>
  <c r="I100"/>
  <c r="J100"/>
  <c r="K100"/>
  <c r="D99"/>
  <c r="E99"/>
  <c r="G99"/>
  <c r="H99"/>
  <c r="I99"/>
  <c r="J99"/>
  <c r="K99"/>
  <c r="C102"/>
  <c r="C100"/>
  <c r="C99"/>
  <c r="D74"/>
  <c r="E74"/>
  <c r="F74"/>
  <c r="G74"/>
  <c r="H74"/>
  <c r="I74"/>
  <c r="J74"/>
  <c r="K74"/>
  <c r="E73"/>
  <c r="F73"/>
  <c r="G73"/>
  <c r="H73"/>
  <c r="I73"/>
  <c r="J73"/>
  <c r="K73"/>
  <c r="D72"/>
  <c r="E72"/>
  <c r="F72"/>
  <c r="G72"/>
  <c r="H72"/>
  <c r="I72"/>
  <c r="J72"/>
  <c r="K72"/>
  <c r="D71"/>
  <c r="E71"/>
  <c r="F71"/>
  <c r="G71"/>
  <c r="H71"/>
  <c r="I71"/>
  <c r="J71"/>
  <c r="K71"/>
  <c r="C74"/>
  <c r="C73"/>
  <c r="C72"/>
  <c r="C71"/>
  <c r="D44"/>
  <c r="E44"/>
  <c r="F44"/>
  <c r="G44"/>
  <c r="D43"/>
  <c r="E43"/>
  <c r="F43"/>
  <c r="G43"/>
  <c r="H43"/>
  <c r="I43"/>
  <c r="J43"/>
  <c r="K43"/>
  <c r="C44"/>
  <c r="E15"/>
  <c r="F15"/>
  <c r="G15"/>
  <c r="H15"/>
  <c r="I15"/>
  <c r="J15"/>
  <c r="K15"/>
  <c r="D13"/>
  <c r="E13"/>
  <c r="F13"/>
  <c r="G13"/>
  <c r="K12"/>
  <c r="D12"/>
  <c r="E12"/>
  <c r="F12"/>
  <c r="G12"/>
  <c r="H12"/>
  <c r="I12"/>
  <c r="J12"/>
  <c r="C13"/>
  <c r="H103" l="1"/>
  <c r="G75"/>
  <c r="E75"/>
  <c r="F75"/>
  <c r="H75"/>
  <c r="J75"/>
  <c r="I75"/>
  <c r="J103"/>
  <c r="K75"/>
  <c r="C75"/>
  <c r="G103"/>
  <c r="I103"/>
  <c r="K103"/>
  <c r="D824" i="39" l="1"/>
  <c r="F824"/>
  <c r="G824"/>
  <c r="G74" i="43" s="1"/>
  <c r="H824" i="39"/>
  <c r="I824"/>
  <c r="J824"/>
  <c r="K824"/>
  <c r="D823"/>
  <c r="E823"/>
  <c r="F823"/>
  <c r="G823"/>
  <c r="E74" i="43" s="1"/>
  <c r="L74" s="1"/>
  <c r="H823" i="39"/>
  <c r="I823"/>
  <c r="J823"/>
  <c r="K823"/>
  <c r="D819"/>
  <c r="E819"/>
  <c r="F819"/>
  <c r="G819"/>
  <c r="H20" i="43" s="1"/>
  <c r="H819" i="39"/>
  <c r="I819"/>
  <c r="J819"/>
  <c r="K819"/>
  <c r="D818"/>
  <c r="D820" s="1"/>
  <c r="E818"/>
  <c r="F818"/>
  <c r="F820" s="1"/>
  <c r="G818"/>
  <c r="H818"/>
  <c r="I818"/>
  <c r="I820" s="1"/>
  <c r="J818"/>
  <c r="J820" s="1"/>
  <c r="K818"/>
  <c r="K820" s="1"/>
  <c r="C824"/>
  <c r="C823"/>
  <c r="C819"/>
  <c r="C818"/>
  <c r="D787"/>
  <c r="E787"/>
  <c r="F787"/>
  <c r="G787"/>
  <c r="J73" i="43" s="1"/>
  <c r="H787" i="39"/>
  <c r="I787"/>
  <c r="J787"/>
  <c r="K787"/>
  <c r="E786"/>
  <c r="F786"/>
  <c r="G786"/>
  <c r="E73" i="43" s="1"/>
  <c r="H786" i="39"/>
  <c r="I786"/>
  <c r="J786"/>
  <c r="K786"/>
  <c r="D782"/>
  <c r="E782"/>
  <c r="F782"/>
  <c r="G782"/>
  <c r="H19" i="43" s="1"/>
  <c r="H782" i="39"/>
  <c r="I782"/>
  <c r="J782"/>
  <c r="K782"/>
  <c r="D781"/>
  <c r="D783" s="1"/>
  <c r="E781"/>
  <c r="F781"/>
  <c r="G781"/>
  <c r="C19" i="43" s="1"/>
  <c r="M19" s="1"/>
  <c r="H781" i="39"/>
  <c r="I781"/>
  <c r="J781"/>
  <c r="K781"/>
  <c r="C786"/>
  <c r="C782"/>
  <c r="C781"/>
  <c r="D750"/>
  <c r="E750"/>
  <c r="F750"/>
  <c r="G750"/>
  <c r="H750"/>
  <c r="I750"/>
  <c r="J750"/>
  <c r="K750"/>
  <c r="D749"/>
  <c r="E749"/>
  <c r="F749"/>
  <c r="G749"/>
  <c r="H749"/>
  <c r="I749"/>
  <c r="J749"/>
  <c r="K749"/>
  <c r="D748"/>
  <c r="E748"/>
  <c r="F748"/>
  <c r="G748"/>
  <c r="H748"/>
  <c r="I748"/>
  <c r="J748"/>
  <c r="K748"/>
  <c r="D747"/>
  <c r="D751" s="1"/>
  <c r="E747"/>
  <c r="F747"/>
  <c r="F751" s="1"/>
  <c r="G747"/>
  <c r="H747"/>
  <c r="I747"/>
  <c r="J747"/>
  <c r="K747"/>
  <c r="D743"/>
  <c r="E743"/>
  <c r="F743"/>
  <c r="G743"/>
  <c r="H18" i="43" s="1"/>
  <c r="H743" i="39"/>
  <c r="I743"/>
  <c r="J743"/>
  <c r="K743"/>
  <c r="D742"/>
  <c r="D744" s="1"/>
  <c r="E742"/>
  <c r="F742"/>
  <c r="F744" s="1"/>
  <c r="G742"/>
  <c r="C18" i="43" s="1"/>
  <c r="M18" s="1"/>
  <c r="H742" i="39"/>
  <c r="I742"/>
  <c r="J742"/>
  <c r="K742"/>
  <c r="C750"/>
  <c r="C749"/>
  <c r="C748"/>
  <c r="C747"/>
  <c r="C743"/>
  <c r="C742"/>
  <c r="E820" l="1"/>
  <c r="D825"/>
  <c r="C820"/>
  <c r="C783"/>
  <c r="L73" i="43"/>
  <c r="C20"/>
  <c r="M20" s="1"/>
  <c r="G820" i="39"/>
  <c r="F16" i="44" s="1"/>
  <c r="H820" i="39"/>
  <c r="D712"/>
  <c r="D713" s="1"/>
  <c r="E712"/>
  <c r="E713" s="1"/>
  <c r="F712"/>
  <c r="F713" s="1"/>
  <c r="G712"/>
  <c r="H712"/>
  <c r="H713" s="1"/>
  <c r="I712"/>
  <c r="I713" s="1"/>
  <c r="J712"/>
  <c r="J713" s="1"/>
  <c r="K712"/>
  <c r="K713" s="1"/>
  <c r="G103" i="43"/>
  <c r="D706" i="39"/>
  <c r="E706"/>
  <c r="F706"/>
  <c r="G706"/>
  <c r="L49" i="43" s="1"/>
  <c r="H706" i="39"/>
  <c r="I706"/>
  <c r="J706"/>
  <c r="K706"/>
  <c r="D705"/>
  <c r="E705"/>
  <c r="F705"/>
  <c r="G705"/>
  <c r="H49" i="43" s="1"/>
  <c r="H705" i="39"/>
  <c r="I705"/>
  <c r="J705"/>
  <c r="K705"/>
  <c r="D704"/>
  <c r="D707" s="1"/>
  <c r="E704"/>
  <c r="F704"/>
  <c r="F707" s="1"/>
  <c r="G704"/>
  <c r="E49" i="43" s="1"/>
  <c r="M49" s="1"/>
  <c r="H704" i="39"/>
  <c r="I704"/>
  <c r="J704"/>
  <c r="K704"/>
  <c r="C712"/>
  <c r="C713" s="1"/>
  <c r="C706"/>
  <c r="C705"/>
  <c r="C704"/>
  <c r="D673"/>
  <c r="E673"/>
  <c r="F673"/>
  <c r="F674" s="1"/>
  <c r="G673"/>
  <c r="J102" i="43" s="1"/>
  <c r="L102" s="1"/>
  <c r="H673" i="39"/>
  <c r="I673"/>
  <c r="J673"/>
  <c r="K673"/>
  <c r="D669"/>
  <c r="E669"/>
  <c r="F669"/>
  <c r="G669"/>
  <c r="L48" i="43" s="1"/>
  <c r="H669" i="39"/>
  <c r="I669"/>
  <c r="J669"/>
  <c r="K669"/>
  <c r="D668"/>
  <c r="E668"/>
  <c r="F668"/>
  <c r="G668"/>
  <c r="H48" i="43" s="1"/>
  <c r="H668" i="39"/>
  <c r="I668"/>
  <c r="J668"/>
  <c r="K668"/>
  <c r="D667"/>
  <c r="E667"/>
  <c r="E670" s="1"/>
  <c r="F667"/>
  <c r="F670" s="1"/>
  <c r="F676" s="1"/>
  <c r="G667"/>
  <c r="H667"/>
  <c r="H670" s="1"/>
  <c r="I667"/>
  <c r="I670" s="1"/>
  <c r="J667"/>
  <c r="K667"/>
  <c r="C673"/>
  <c r="C669"/>
  <c r="C668"/>
  <c r="C667"/>
  <c r="D635"/>
  <c r="E635"/>
  <c r="F635"/>
  <c r="H635"/>
  <c r="I635"/>
  <c r="J635"/>
  <c r="K635"/>
  <c r="E634"/>
  <c r="F634"/>
  <c r="G634"/>
  <c r="J101" i="43" s="1"/>
  <c r="H634" i="39"/>
  <c r="I634"/>
  <c r="J634"/>
  <c r="K634"/>
  <c r="D633"/>
  <c r="E633"/>
  <c r="F633"/>
  <c r="G633"/>
  <c r="H101" i="43" s="1"/>
  <c r="H633" i="39"/>
  <c r="I633"/>
  <c r="J633"/>
  <c r="K633"/>
  <c r="E632"/>
  <c r="D630"/>
  <c r="E630"/>
  <c r="F630"/>
  <c r="G630"/>
  <c r="D101" i="43" s="1"/>
  <c r="D629" i="39"/>
  <c r="E629"/>
  <c r="F629"/>
  <c r="G629"/>
  <c r="C101" i="43" s="1"/>
  <c r="H629" i="39"/>
  <c r="I629"/>
  <c r="J629"/>
  <c r="K629"/>
  <c r="D625"/>
  <c r="E625"/>
  <c r="F625"/>
  <c r="D624"/>
  <c r="F624"/>
  <c r="D623"/>
  <c r="E623"/>
  <c r="F623"/>
  <c r="G623"/>
  <c r="I47" i="43" s="1"/>
  <c r="D622" i="39"/>
  <c r="E622"/>
  <c r="F622"/>
  <c r="G622"/>
  <c r="H47" i="43" s="1"/>
  <c r="H622" i="39"/>
  <c r="I622"/>
  <c r="J622"/>
  <c r="K622"/>
  <c r="D621"/>
  <c r="E621"/>
  <c r="F621"/>
  <c r="G621"/>
  <c r="G47" i="43" s="1"/>
  <c r="H621" i="39"/>
  <c r="I621"/>
  <c r="J621"/>
  <c r="K621"/>
  <c r="D620"/>
  <c r="E620"/>
  <c r="F620"/>
  <c r="G620"/>
  <c r="F47" i="43" s="1"/>
  <c r="H620" i="39"/>
  <c r="I620"/>
  <c r="J620"/>
  <c r="K620"/>
  <c r="D619"/>
  <c r="E619"/>
  <c r="F619"/>
  <c r="G619"/>
  <c r="E47" i="43" s="1"/>
  <c r="H619" i="39"/>
  <c r="I619"/>
  <c r="J619"/>
  <c r="K619"/>
  <c r="D618"/>
  <c r="E618"/>
  <c r="F618"/>
  <c r="G618"/>
  <c r="D47" i="43" s="1"/>
  <c r="H618" i="39"/>
  <c r="I618"/>
  <c r="J618"/>
  <c r="K618"/>
  <c r="D617"/>
  <c r="E617"/>
  <c r="F617"/>
  <c r="H617"/>
  <c r="C635"/>
  <c r="C634"/>
  <c r="C633"/>
  <c r="C629"/>
  <c r="C625"/>
  <c r="C623"/>
  <c r="C622"/>
  <c r="C621"/>
  <c r="C620"/>
  <c r="C617"/>
  <c r="D585"/>
  <c r="E585"/>
  <c r="F585"/>
  <c r="G585"/>
  <c r="D96" i="43" s="1"/>
  <c r="D584" i="39"/>
  <c r="E584"/>
  <c r="F584"/>
  <c r="G584"/>
  <c r="C96" i="43" s="1"/>
  <c r="H584" i="39"/>
  <c r="I584"/>
  <c r="J584"/>
  <c r="K584"/>
  <c r="D580"/>
  <c r="E580"/>
  <c r="F580"/>
  <c r="G580"/>
  <c r="J42" i="43" s="1"/>
  <c r="H580" i="39"/>
  <c r="I580"/>
  <c r="J580"/>
  <c r="K580"/>
  <c r="D579"/>
  <c r="C580"/>
  <c r="D546"/>
  <c r="E546"/>
  <c r="F546"/>
  <c r="G546"/>
  <c r="K70" i="43" s="1"/>
  <c r="H546" i="39"/>
  <c r="I546"/>
  <c r="J546"/>
  <c r="K546"/>
  <c r="D543"/>
  <c r="E543"/>
  <c r="F543"/>
  <c r="G543"/>
  <c r="D70" i="43" s="1"/>
  <c r="D542" i="39"/>
  <c r="E542"/>
  <c r="F542"/>
  <c r="G542"/>
  <c r="C70" i="43" s="1"/>
  <c r="H542" i="39"/>
  <c r="I542"/>
  <c r="J542"/>
  <c r="K542"/>
  <c r="D536"/>
  <c r="E536"/>
  <c r="F536"/>
  <c r="G536"/>
  <c r="I16" i="43" s="1"/>
  <c r="D535" i="39"/>
  <c r="E535"/>
  <c r="F535"/>
  <c r="G535"/>
  <c r="H16" i="43" s="1"/>
  <c r="H535" i="39"/>
  <c r="I535"/>
  <c r="J535"/>
  <c r="K535"/>
  <c r="G16" i="43"/>
  <c r="D533" i="39"/>
  <c r="E533"/>
  <c r="F533"/>
  <c r="G533"/>
  <c r="D16" i="43" s="1"/>
  <c r="H533" i="39"/>
  <c r="I533"/>
  <c r="J533"/>
  <c r="K533"/>
  <c r="C546"/>
  <c r="C543"/>
  <c r="C542"/>
  <c r="C537"/>
  <c r="C536"/>
  <c r="C535"/>
  <c r="C533"/>
  <c r="D502"/>
  <c r="E502"/>
  <c r="F502"/>
  <c r="G502"/>
  <c r="K71" i="43" s="1"/>
  <c r="H502" i="39"/>
  <c r="I502"/>
  <c r="J502"/>
  <c r="K502"/>
  <c r="D501"/>
  <c r="E501"/>
  <c r="E503" s="1"/>
  <c r="F501"/>
  <c r="G501"/>
  <c r="G71" i="43" s="1"/>
  <c r="L71" s="1"/>
  <c r="H501" i="39"/>
  <c r="I501"/>
  <c r="J501"/>
  <c r="K501"/>
  <c r="D497"/>
  <c r="E497"/>
  <c r="F497"/>
  <c r="G497"/>
  <c r="K17" i="43" s="1"/>
  <c r="K52" s="1"/>
  <c r="H497" i="39"/>
  <c r="I497"/>
  <c r="J497"/>
  <c r="K497"/>
  <c r="E496"/>
  <c r="F496"/>
  <c r="G496"/>
  <c r="D17" i="43" s="1"/>
  <c r="H496" i="39"/>
  <c r="I496"/>
  <c r="J496"/>
  <c r="K496"/>
  <c r="C502"/>
  <c r="C501"/>
  <c r="C497"/>
  <c r="C496"/>
  <c r="D466"/>
  <c r="E466"/>
  <c r="F466"/>
  <c r="E465"/>
  <c r="G465"/>
  <c r="J95" i="43" s="1"/>
  <c r="D464" i="39"/>
  <c r="E464"/>
  <c r="F464"/>
  <c r="G464"/>
  <c r="I95" i="43" s="1"/>
  <c r="H464" i="39"/>
  <c r="I464"/>
  <c r="J464"/>
  <c r="K464"/>
  <c r="D463"/>
  <c r="E463"/>
  <c r="F463"/>
  <c r="G463"/>
  <c r="H95" i="43" s="1"/>
  <c r="H463" i="39"/>
  <c r="I463"/>
  <c r="J463"/>
  <c r="K463"/>
  <c r="D462"/>
  <c r="E462"/>
  <c r="F462"/>
  <c r="G462"/>
  <c r="G95" i="43" s="1"/>
  <c r="H462" i="39"/>
  <c r="I462"/>
  <c r="J462"/>
  <c r="K462"/>
  <c r="D459"/>
  <c r="E459"/>
  <c r="F459"/>
  <c r="G459"/>
  <c r="D95" i="43" s="1"/>
  <c r="D458" i="39"/>
  <c r="E458"/>
  <c r="F458"/>
  <c r="G458"/>
  <c r="H458"/>
  <c r="I458"/>
  <c r="J458"/>
  <c r="K458"/>
  <c r="D454"/>
  <c r="E454"/>
  <c r="F454"/>
  <c r="E453"/>
  <c r="F453"/>
  <c r="G453"/>
  <c r="I41" i="43" s="1"/>
  <c r="F452" i="39"/>
  <c r="G452"/>
  <c r="H41" i="43" s="1"/>
  <c r="H452" i="39"/>
  <c r="I452"/>
  <c r="J452"/>
  <c r="K452"/>
  <c r="D451"/>
  <c r="E451"/>
  <c r="F451"/>
  <c r="G451"/>
  <c r="G41" i="43" s="1"/>
  <c r="H451" i="39"/>
  <c r="I451"/>
  <c r="J451"/>
  <c r="K451"/>
  <c r="D449"/>
  <c r="E449"/>
  <c r="F449"/>
  <c r="G449"/>
  <c r="C41" i="43" s="1"/>
  <c r="H449" i="39"/>
  <c r="I449"/>
  <c r="J449"/>
  <c r="K449"/>
  <c r="C464"/>
  <c r="C463"/>
  <c r="C462"/>
  <c r="C454"/>
  <c r="C453"/>
  <c r="C449"/>
  <c r="D419"/>
  <c r="E419"/>
  <c r="F419"/>
  <c r="G419"/>
  <c r="K94" i="43" s="1"/>
  <c r="H419" i="39"/>
  <c r="I419"/>
  <c r="J419"/>
  <c r="K419"/>
  <c r="E418"/>
  <c r="F418"/>
  <c r="G418"/>
  <c r="J94" i="43" s="1"/>
  <c r="H418" i="39"/>
  <c r="I418"/>
  <c r="J418"/>
  <c r="K418"/>
  <c r="D417"/>
  <c r="E417"/>
  <c r="G417"/>
  <c r="I94" i="43" s="1"/>
  <c r="H417" i="39"/>
  <c r="I417"/>
  <c r="J417"/>
  <c r="K417"/>
  <c r="D416"/>
  <c r="E416"/>
  <c r="F416"/>
  <c r="G416"/>
  <c r="H94" i="43" s="1"/>
  <c r="H416" i="39"/>
  <c r="I416"/>
  <c r="J416"/>
  <c r="K416"/>
  <c r="D415"/>
  <c r="E415"/>
  <c r="F415"/>
  <c r="G415"/>
  <c r="G94" i="43" s="1"/>
  <c r="H415" i="39"/>
  <c r="I415"/>
  <c r="J415"/>
  <c r="K415"/>
  <c r="D412"/>
  <c r="E412"/>
  <c r="F412"/>
  <c r="G412"/>
  <c r="D94" i="43" s="1"/>
  <c r="D411" i="39"/>
  <c r="E411"/>
  <c r="F411"/>
  <c r="G411"/>
  <c r="C94" i="43" s="1"/>
  <c r="H411" i="39"/>
  <c r="I411"/>
  <c r="J411"/>
  <c r="K411"/>
  <c r="D407"/>
  <c r="E407"/>
  <c r="F407"/>
  <c r="J40" i="43"/>
  <c r="D405" i="39"/>
  <c r="E405"/>
  <c r="F405"/>
  <c r="G405"/>
  <c r="I40" i="43" s="1"/>
  <c r="E404" i="39"/>
  <c r="F404"/>
  <c r="G404"/>
  <c r="H40" i="43" s="1"/>
  <c r="H404" i="39"/>
  <c r="I404"/>
  <c r="J404"/>
  <c r="K404"/>
  <c r="D403"/>
  <c r="E403"/>
  <c r="F403"/>
  <c r="G403"/>
  <c r="G40" i="43" s="1"/>
  <c r="H403" i="39"/>
  <c r="I403"/>
  <c r="J403"/>
  <c r="K403"/>
  <c r="D401"/>
  <c r="E401"/>
  <c r="F401"/>
  <c r="G401"/>
  <c r="C40" i="43" s="1"/>
  <c r="H401" i="39"/>
  <c r="J401"/>
  <c r="K401"/>
  <c r="C418"/>
  <c r="C417"/>
  <c r="C407"/>
  <c r="C405"/>
  <c r="C403"/>
  <c r="C401"/>
  <c r="E371"/>
  <c r="F371"/>
  <c r="G371"/>
  <c r="J80" i="43" s="1"/>
  <c r="H371" i="39"/>
  <c r="I371"/>
  <c r="J371"/>
  <c r="K371"/>
  <c r="D370"/>
  <c r="G370"/>
  <c r="E80" i="43" s="1"/>
  <c r="H370" i="39"/>
  <c r="I370"/>
  <c r="J370"/>
  <c r="K370"/>
  <c r="D366"/>
  <c r="E366"/>
  <c r="G366"/>
  <c r="L26" i="43" s="1"/>
  <c r="H366" i="39"/>
  <c r="I366"/>
  <c r="J366"/>
  <c r="K366"/>
  <c r="D365"/>
  <c r="E365"/>
  <c r="F365"/>
  <c r="G365"/>
  <c r="H26" i="43" s="1"/>
  <c r="H365" i="39"/>
  <c r="I365"/>
  <c r="J365"/>
  <c r="K365"/>
  <c r="D364"/>
  <c r="E364"/>
  <c r="F364"/>
  <c r="G364"/>
  <c r="E26" i="43" s="1"/>
  <c r="H364" i="39"/>
  <c r="I364"/>
  <c r="J364"/>
  <c r="K364"/>
  <c r="D363"/>
  <c r="E363"/>
  <c r="F363"/>
  <c r="G363"/>
  <c r="C26" i="43" s="1"/>
  <c r="H363" i="39"/>
  <c r="I363"/>
  <c r="C371"/>
  <c r="C370"/>
  <c r="C366"/>
  <c r="C365"/>
  <c r="C364"/>
  <c r="C363"/>
  <c r="J89" i="43"/>
  <c r="K332" i="39"/>
  <c r="F332"/>
  <c r="G332"/>
  <c r="G89" i="43" s="1"/>
  <c r="H332" i="39"/>
  <c r="I332"/>
  <c r="J332"/>
  <c r="D331"/>
  <c r="E331"/>
  <c r="F331"/>
  <c r="G331"/>
  <c r="H331"/>
  <c r="I331"/>
  <c r="J331"/>
  <c r="K331"/>
  <c r="D327"/>
  <c r="E327"/>
  <c r="F327"/>
  <c r="D326"/>
  <c r="E326"/>
  <c r="F326"/>
  <c r="G326"/>
  <c r="J35" i="43" s="1"/>
  <c r="H326" i="39"/>
  <c r="I326"/>
  <c r="J326"/>
  <c r="K326"/>
  <c r="D325"/>
  <c r="E325"/>
  <c r="F325"/>
  <c r="G325"/>
  <c r="I35" i="43" s="1"/>
  <c r="H325" i="39"/>
  <c r="I325"/>
  <c r="J325"/>
  <c r="K325"/>
  <c r="D324"/>
  <c r="E324"/>
  <c r="F324"/>
  <c r="G324"/>
  <c r="H35" i="43" s="1"/>
  <c r="H324" i="39"/>
  <c r="I324"/>
  <c r="J324"/>
  <c r="K324"/>
  <c r="D323"/>
  <c r="E323"/>
  <c r="F323"/>
  <c r="G323"/>
  <c r="E35" i="43" s="1"/>
  <c r="H323" i="39"/>
  <c r="I323"/>
  <c r="J323"/>
  <c r="K323"/>
  <c r="D322"/>
  <c r="E322"/>
  <c r="F322"/>
  <c r="G322"/>
  <c r="D35" i="43" s="1"/>
  <c r="H322" i="39"/>
  <c r="I322"/>
  <c r="J322"/>
  <c r="K322"/>
  <c r="C332"/>
  <c r="C331"/>
  <c r="C327"/>
  <c r="C326"/>
  <c r="C325"/>
  <c r="C324"/>
  <c r="C323"/>
  <c r="C322"/>
  <c r="K86" i="43"/>
  <c r="D293" i="39"/>
  <c r="D295" s="1"/>
  <c r="E293"/>
  <c r="F293"/>
  <c r="G293"/>
  <c r="G86" i="43" s="1"/>
  <c r="L86" s="1"/>
  <c r="H293" i="39"/>
  <c r="I293"/>
  <c r="J293"/>
  <c r="K293"/>
  <c r="D289"/>
  <c r="E289"/>
  <c r="F289"/>
  <c r="G289"/>
  <c r="J32" i="43" s="1"/>
  <c r="H289" i="39"/>
  <c r="I289"/>
  <c r="J289"/>
  <c r="K289"/>
  <c r="D288"/>
  <c r="E288"/>
  <c r="F288"/>
  <c r="G288"/>
  <c r="I32" i="43" s="1"/>
  <c r="H288" i="39"/>
  <c r="I288"/>
  <c r="J288"/>
  <c r="K288"/>
  <c r="D287"/>
  <c r="E287"/>
  <c r="F287"/>
  <c r="G287"/>
  <c r="H32" i="43" s="1"/>
  <c r="H287" i="39"/>
  <c r="I287"/>
  <c r="J287"/>
  <c r="K287"/>
  <c r="D286"/>
  <c r="D290" s="1"/>
  <c r="C293"/>
  <c r="C289"/>
  <c r="C288"/>
  <c r="C287"/>
  <c r="C286"/>
  <c r="D256"/>
  <c r="E256"/>
  <c r="F256"/>
  <c r="G256"/>
  <c r="J88" i="43" s="1"/>
  <c r="H256" i="39"/>
  <c r="I256"/>
  <c r="J256"/>
  <c r="K256"/>
  <c r="D255"/>
  <c r="E255"/>
  <c r="F255"/>
  <c r="G255"/>
  <c r="G88" i="43" s="1"/>
  <c r="H255" i="39"/>
  <c r="I255"/>
  <c r="J255"/>
  <c r="K255"/>
  <c r="D254"/>
  <c r="E254"/>
  <c r="E257" s="1"/>
  <c r="F254"/>
  <c r="G254"/>
  <c r="F88" i="43" s="1"/>
  <c r="H254" i="39"/>
  <c r="I254"/>
  <c r="J254"/>
  <c r="K254"/>
  <c r="E88" i="43"/>
  <c r="D249" i="39"/>
  <c r="E249"/>
  <c r="F249"/>
  <c r="G249"/>
  <c r="L34" i="43" s="1"/>
  <c r="H249" i="39"/>
  <c r="I249"/>
  <c r="J249"/>
  <c r="K249"/>
  <c r="J34" i="43"/>
  <c r="D247" i="39"/>
  <c r="E247"/>
  <c r="F247"/>
  <c r="G247"/>
  <c r="H34" i="43" s="1"/>
  <c r="H247" i="39"/>
  <c r="I247"/>
  <c r="J247"/>
  <c r="K247"/>
  <c r="D246"/>
  <c r="E246"/>
  <c r="F246"/>
  <c r="G246"/>
  <c r="G34" i="43" s="1"/>
  <c r="H246" i="39"/>
  <c r="I246"/>
  <c r="J246"/>
  <c r="K246"/>
  <c r="E34" i="43"/>
  <c r="C256" i="39"/>
  <c r="C255"/>
  <c r="C254"/>
  <c r="C249"/>
  <c r="C247"/>
  <c r="C246"/>
  <c r="D215"/>
  <c r="E215"/>
  <c r="F215"/>
  <c r="G215"/>
  <c r="G87" i="43" s="1"/>
  <c r="H215" i="39"/>
  <c r="I215"/>
  <c r="J215"/>
  <c r="K215"/>
  <c r="D214"/>
  <c r="E214"/>
  <c r="F214"/>
  <c r="G214"/>
  <c r="F87" i="43" s="1"/>
  <c r="H214" i="39"/>
  <c r="I214"/>
  <c r="J214"/>
  <c r="K214"/>
  <c r="E213"/>
  <c r="F213"/>
  <c r="G213"/>
  <c r="E87" i="43" s="1"/>
  <c r="H213" i="39"/>
  <c r="I213"/>
  <c r="J213"/>
  <c r="K213"/>
  <c r="D209"/>
  <c r="E209"/>
  <c r="F209"/>
  <c r="G209"/>
  <c r="J33" i="43" s="1"/>
  <c r="H209" i="39"/>
  <c r="I209"/>
  <c r="J209"/>
  <c r="K209"/>
  <c r="D208"/>
  <c r="E208"/>
  <c r="F208"/>
  <c r="G208"/>
  <c r="H33" i="43" s="1"/>
  <c r="H208" i="39"/>
  <c r="I208"/>
  <c r="J208"/>
  <c r="K208"/>
  <c r="D207"/>
  <c r="E207"/>
  <c r="F207"/>
  <c r="G207"/>
  <c r="F33" i="43" s="1"/>
  <c r="H207" i="39"/>
  <c r="I207"/>
  <c r="J207"/>
  <c r="K207"/>
  <c r="D206"/>
  <c r="F206"/>
  <c r="C215"/>
  <c r="C213"/>
  <c r="C209"/>
  <c r="C208"/>
  <c r="C207"/>
  <c r="C206"/>
  <c r="D175"/>
  <c r="E175"/>
  <c r="F175"/>
  <c r="G175"/>
  <c r="K85" i="43" s="1"/>
  <c r="H175" i="39"/>
  <c r="I175"/>
  <c r="J175"/>
  <c r="K175"/>
  <c r="D176"/>
  <c r="E176"/>
  <c r="F176"/>
  <c r="G176"/>
  <c r="H176"/>
  <c r="I176"/>
  <c r="J176"/>
  <c r="K176"/>
  <c r="E31" i="43"/>
  <c r="M31" s="1"/>
  <c r="C175" i="39"/>
  <c r="C171"/>
  <c r="D140"/>
  <c r="E140"/>
  <c r="F140"/>
  <c r="G140"/>
  <c r="K69" i="43" s="1"/>
  <c r="H140" i="39"/>
  <c r="I140"/>
  <c r="J140"/>
  <c r="K140"/>
  <c r="D139"/>
  <c r="E139"/>
  <c r="F139"/>
  <c r="G139"/>
  <c r="H69" i="43" s="1"/>
  <c r="H139" i="39"/>
  <c r="I139"/>
  <c r="J139"/>
  <c r="K139"/>
  <c r="E138"/>
  <c r="F138"/>
  <c r="G138"/>
  <c r="G69" i="43" s="1"/>
  <c r="H138" i="39"/>
  <c r="I138"/>
  <c r="J138"/>
  <c r="K138"/>
  <c r="D137"/>
  <c r="E137"/>
  <c r="F137"/>
  <c r="D136"/>
  <c r="E136"/>
  <c r="F136"/>
  <c r="G136"/>
  <c r="E69" i="43" s="1"/>
  <c r="H136" i="39"/>
  <c r="I136"/>
  <c r="J136"/>
  <c r="K136"/>
  <c r="C140"/>
  <c r="C139"/>
  <c r="C136"/>
  <c r="D132"/>
  <c r="E132"/>
  <c r="F132"/>
  <c r="G132"/>
  <c r="J15" i="43" s="1"/>
  <c r="H132" i="39"/>
  <c r="I132"/>
  <c r="J132"/>
  <c r="K132"/>
  <c r="D131"/>
  <c r="E131"/>
  <c r="F131"/>
  <c r="G131"/>
  <c r="I15" i="43" s="1"/>
  <c r="H131" i="39"/>
  <c r="I131"/>
  <c r="J131"/>
  <c r="K131"/>
  <c r="D130"/>
  <c r="E130"/>
  <c r="F130"/>
  <c r="G130"/>
  <c r="H15" i="43" s="1"/>
  <c r="H130" i="39"/>
  <c r="I130"/>
  <c r="J130"/>
  <c r="K130"/>
  <c r="D129"/>
  <c r="E129"/>
  <c r="F129"/>
  <c r="H129"/>
  <c r="I129"/>
  <c r="J129"/>
  <c r="K129"/>
  <c r="C132"/>
  <c r="C131"/>
  <c r="C130"/>
  <c r="C129"/>
  <c r="D99"/>
  <c r="E99"/>
  <c r="F99"/>
  <c r="G99"/>
  <c r="E76" i="43" s="1"/>
  <c r="L76" s="1"/>
  <c r="H99" i="39"/>
  <c r="I99"/>
  <c r="J99"/>
  <c r="K99"/>
  <c r="D95"/>
  <c r="E95"/>
  <c r="F95"/>
  <c r="G95"/>
  <c r="H22" i="43" s="1"/>
  <c r="H95" i="39"/>
  <c r="I95"/>
  <c r="J95"/>
  <c r="K95"/>
  <c r="D94"/>
  <c r="D96" s="1"/>
  <c r="E94"/>
  <c r="E96" s="1"/>
  <c r="F94"/>
  <c r="G94"/>
  <c r="C99"/>
  <c r="C100" s="1"/>
  <c r="C95"/>
  <c r="C94"/>
  <c r="D63"/>
  <c r="E63"/>
  <c r="F63"/>
  <c r="G63"/>
  <c r="E75" i="43" s="1"/>
  <c r="L75" s="1"/>
  <c r="H63" i="39"/>
  <c r="I63"/>
  <c r="J63"/>
  <c r="K63"/>
  <c r="D59"/>
  <c r="E59"/>
  <c r="F59"/>
  <c r="G59"/>
  <c r="H21" i="43" s="1"/>
  <c r="H59" i="39"/>
  <c r="I59"/>
  <c r="J59"/>
  <c r="K59"/>
  <c r="D58"/>
  <c r="D60" s="1"/>
  <c r="E58"/>
  <c r="E60" s="1"/>
  <c r="F58"/>
  <c r="G58"/>
  <c r="C63"/>
  <c r="C64" s="1"/>
  <c r="C59"/>
  <c r="C58"/>
  <c r="D19"/>
  <c r="E19"/>
  <c r="F19"/>
  <c r="G19"/>
  <c r="L10" i="43" s="1"/>
  <c r="H19" i="39"/>
  <c r="I19"/>
  <c r="J19"/>
  <c r="K19"/>
  <c r="F18"/>
  <c r="G18"/>
  <c r="J10" i="43" s="1"/>
  <c r="H18" i="39"/>
  <c r="I18"/>
  <c r="J18"/>
  <c r="K18"/>
  <c r="D17"/>
  <c r="E17"/>
  <c r="D16"/>
  <c r="E16"/>
  <c r="F16"/>
  <c r="G16"/>
  <c r="H10" i="43" s="1"/>
  <c r="H16" i="39"/>
  <c r="I16"/>
  <c r="J16"/>
  <c r="K16"/>
  <c r="D15"/>
  <c r="E15"/>
  <c r="F15"/>
  <c r="D14"/>
  <c r="E14"/>
  <c r="F14"/>
  <c r="G14"/>
  <c r="F10" i="43" s="1"/>
  <c r="H14" i="39"/>
  <c r="I14"/>
  <c r="J14"/>
  <c r="K14"/>
  <c r="C16"/>
  <c r="C14"/>
  <c r="D13"/>
  <c r="E13"/>
  <c r="F13"/>
  <c r="G13"/>
  <c r="E10" i="43" s="1"/>
  <c r="H13" i="39"/>
  <c r="I13"/>
  <c r="J13"/>
  <c r="K13"/>
  <c r="D12"/>
  <c r="F11"/>
  <c r="K825"/>
  <c r="J825"/>
  <c r="J827" s="1"/>
  <c r="I825"/>
  <c r="I827" s="1"/>
  <c r="H825"/>
  <c r="G825"/>
  <c r="H16" i="44" s="1"/>
  <c r="F825" i="39"/>
  <c r="F827" s="1"/>
  <c r="F829" s="1"/>
  <c r="C825"/>
  <c r="K103" i="43" l="1"/>
  <c r="L103" s="1"/>
  <c r="G713" i="39"/>
  <c r="E328"/>
  <c r="F52" i="43"/>
  <c r="D670" i="39"/>
  <c r="C176"/>
  <c r="C178" s="1"/>
  <c r="H372"/>
  <c r="H106" i="43"/>
  <c r="L80"/>
  <c r="H334" i="39"/>
  <c r="F250"/>
  <c r="L88" i="43"/>
  <c r="C60" i="39"/>
  <c r="C66" s="1"/>
  <c r="M34" i="43"/>
  <c r="C334" i="39"/>
  <c r="J16" i="44"/>
  <c r="F19" i="45"/>
  <c r="D16" i="44"/>
  <c r="M26" i="43"/>
  <c r="J106"/>
  <c r="C22"/>
  <c r="M22" s="1"/>
  <c r="G96" i="39"/>
  <c r="F18" i="44" s="1"/>
  <c r="C21" i="43"/>
  <c r="M21" s="1"/>
  <c r="G60" i="39"/>
  <c r="F17" i="44" s="1"/>
  <c r="F96" i="39"/>
  <c r="C250"/>
  <c r="C210"/>
  <c r="E367"/>
  <c r="H133"/>
  <c r="H23" i="44"/>
  <c r="L85" i="43"/>
  <c r="L87"/>
  <c r="I334" i="39"/>
  <c r="I106" i="43"/>
  <c r="C95"/>
  <c r="E498" i="39"/>
  <c r="E505" s="1"/>
  <c r="K670"/>
  <c r="J670"/>
  <c r="J334"/>
  <c r="C133"/>
  <c r="E408"/>
  <c r="C670"/>
  <c r="G670"/>
  <c r="F36" i="44" s="1"/>
  <c r="C48" i="43"/>
  <c r="M48" s="1"/>
  <c r="M17"/>
  <c r="F60" i="39"/>
  <c r="C96"/>
  <c r="C102" s="1"/>
  <c r="G334"/>
  <c r="H27" i="44" s="1"/>
  <c r="E89" i="43"/>
  <c r="L89" s="1"/>
  <c r="K334" i="39"/>
  <c r="H52" i="43"/>
  <c r="F334" i="39"/>
  <c r="D334"/>
  <c r="C827"/>
  <c r="G827"/>
  <c r="G829" s="1"/>
  <c r="G19" i="45" s="1"/>
  <c r="K827" i="39"/>
  <c r="D827"/>
  <c r="H827"/>
  <c r="L16" i="44" l="1"/>
  <c r="G106" i="43"/>
  <c r="H829" i="39"/>
  <c r="K788"/>
  <c r="J788"/>
  <c r="I788"/>
  <c r="H788"/>
  <c r="G788"/>
  <c r="H15" i="44" s="1"/>
  <c r="F788" i="39"/>
  <c r="E788"/>
  <c r="K783"/>
  <c r="J783"/>
  <c r="I783"/>
  <c r="H783"/>
  <c r="G783"/>
  <c r="F15" i="44" s="1"/>
  <c r="F783" i="39"/>
  <c r="E783"/>
  <c r="I829" l="1"/>
  <c r="H19" i="45"/>
  <c r="J15" i="44"/>
  <c r="E790" i="39"/>
  <c r="G790"/>
  <c r="I790"/>
  <c r="K790"/>
  <c r="F790"/>
  <c r="F792" s="1"/>
  <c r="H790"/>
  <c r="J790"/>
  <c r="D15" i="44" l="1"/>
  <c r="L15" s="1"/>
  <c r="F18" i="45"/>
  <c r="J829" i="39"/>
  <c r="I19" i="45"/>
  <c r="G792" i="39"/>
  <c r="K751"/>
  <c r="J751"/>
  <c r="I751"/>
  <c r="H751"/>
  <c r="G751"/>
  <c r="H14" i="44" s="1"/>
  <c r="E751" i="39"/>
  <c r="C751"/>
  <c r="K744"/>
  <c r="J744"/>
  <c r="I744"/>
  <c r="H744"/>
  <c r="G744"/>
  <c r="F14" i="44" s="1"/>
  <c r="E744" i="39"/>
  <c r="C744"/>
  <c r="H792" l="1"/>
  <c r="G18" i="45"/>
  <c r="K829" i="39"/>
  <c r="K19" i="45" s="1"/>
  <c r="J19"/>
  <c r="J14" i="44"/>
  <c r="D753" i="39"/>
  <c r="F753"/>
  <c r="F755" s="1"/>
  <c r="H753"/>
  <c r="J753"/>
  <c r="C753"/>
  <c r="E753"/>
  <c r="G753"/>
  <c r="I753"/>
  <c r="K753"/>
  <c r="H37" i="44"/>
  <c r="F715" i="39"/>
  <c r="F717" s="1"/>
  <c r="K707"/>
  <c r="J707"/>
  <c r="I707"/>
  <c r="H707"/>
  <c r="G707"/>
  <c r="F37" i="44" s="1"/>
  <c r="E707" i="39"/>
  <c r="C707"/>
  <c r="J37" i="44" l="1"/>
  <c r="D37"/>
  <c r="F48" i="45"/>
  <c r="F17"/>
  <c r="D14" i="44"/>
  <c r="L14" s="1"/>
  <c r="I792" i="39"/>
  <c r="H18" i="45"/>
  <c r="G755" i="39"/>
  <c r="D715"/>
  <c r="H715"/>
  <c r="J715"/>
  <c r="C715"/>
  <c r="E715"/>
  <c r="E717" s="1"/>
  <c r="E48" i="45" s="1"/>
  <c r="E51" s="1"/>
  <c r="G715" i="39"/>
  <c r="G717" s="1"/>
  <c r="I715"/>
  <c r="K715"/>
  <c r="L37" i="44" l="1"/>
  <c r="H755" i="39"/>
  <c r="G17" i="45"/>
  <c r="J792" i="39"/>
  <c r="I18" i="45"/>
  <c r="K674" i="39"/>
  <c r="J674"/>
  <c r="I674"/>
  <c r="H674"/>
  <c r="G674"/>
  <c r="H36" i="44" s="1"/>
  <c r="J36" s="1"/>
  <c r="E674" i="39"/>
  <c r="D674"/>
  <c r="C674"/>
  <c r="F626"/>
  <c r="D626"/>
  <c r="H717" l="1"/>
  <c r="G48" i="45"/>
  <c r="K792" i="39"/>
  <c r="K18" i="45" s="1"/>
  <c r="J18"/>
  <c r="I755" i="39"/>
  <c r="H17" i="45"/>
  <c r="C676" i="39"/>
  <c r="E676"/>
  <c r="G676"/>
  <c r="I676"/>
  <c r="K676"/>
  <c r="D676"/>
  <c r="F678"/>
  <c r="H676"/>
  <c r="J676"/>
  <c r="F47" i="45" l="1"/>
  <c r="D36" i="44"/>
  <c r="L36" s="1"/>
  <c r="J755" i="39"/>
  <c r="I17" i="45"/>
  <c r="I717" i="39"/>
  <c r="H48" i="45"/>
  <c r="G678" i="39"/>
  <c r="H678" l="1"/>
  <c r="G47" i="45"/>
  <c r="J717" i="39"/>
  <c r="I48" i="45"/>
  <c r="K755" i="39"/>
  <c r="K17" i="45" s="1"/>
  <c r="J17"/>
  <c r="D581" i="39"/>
  <c r="K717" l="1"/>
  <c r="K48" i="45" s="1"/>
  <c r="J48"/>
  <c r="I678" i="39"/>
  <c r="H47" i="45"/>
  <c r="K503" i="39"/>
  <c r="I503"/>
  <c r="G503"/>
  <c r="H13" i="44" s="1"/>
  <c r="C503" i="39"/>
  <c r="K498"/>
  <c r="I498"/>
  <c r="G498"/>
  <c r="F13" i="44" s="1"/>
  <c r="C498" i="39"/>
  <c r="J13" i="44" l="1"/>
  <c r="K505" i="39"/>
  <c r="J678"/>
  <c r="I47" i="45"/>
  <c r="G505" i="39"/>
  <c r="C505"/>
  <c r="I505"/>
  <c r="F498"/>
  <c r="H498"/>
  <c r="J498"/>
  <c r="D503"/>
  <c r="F503"/>
  <c r="H503"/>
  <c r="J503"/>
  <c r="K678" l="1"/>
  <c r="K47" i="45" s="1"/>
  <c r="J47"/>
  <c r="J505" i="39"/>
  <c r="F505"/>
  <c r="F507" s="1"/>
  <c r="H505"/>
  <c r="G507" l="1"/>
  <c r="G16" i="45" s="1"/>
  <c r="F16"/>
  <c r="D13" i="44"/>
  <c r="L13" s="1"/>
  <c r="F455" i="39"/>
  <c r="H507" l="1"/>
  <c r="I507" s="1"/>
  <c r="F408"/>
  <c r="H16" i="45" l="1"/>
  <c r="J507" i="39"/>
  <c r="I16" i="45"/>
  <c r="K372" i="39"/>
  <c r="I372"/>
  <c r="G372"/>
  <c r="H20" i="44" s="1"/>
  <c r="C372" i="39"/>
  <c r="H367"/>
  <c r="K507" l="1"/>
  <c r="K16" i="45" s="1"/>
  <c r="J16"/>
  <c r="C367" i="39"/>
  <c r="C374" s="1"/>
  <c r="G367"/>
  <c r="I367"/>
  <c r="I374" s="1"/>
  <c r="D367"/>
  <c r="J372"/>
  <c r="H374"/>
  <c r="G374" l="1"/>
  <c r="F20" i="44"/>
  <c r="J20" s="1"/>
  <c r="F328" i="39"/>
  <c r="F336" s="1"/>
  <c r="D328"/>
  <c r="C328" l="1"/>
  <c r="C336" s="1"/>
  <c r="F338"/>
  <c r="D336"/>
  <c r="D27" i="44" l="1"/>
  <c r="F34" i="45"/>
  <c r="K295" i="39" l="1"/>
  <c r="I295"/>
  <c r="G295"/>
  <c r="H24" i="44" s="1"/>
  <c r="E295" i="39"/>
  <c r="C295"/>
  <c r="C290"/>
  <c r="C297" l="1"/>
  <c r="F295"/>
  <c r="H295"/>
  <c r="J295"/>
  <c r="D297" l="1"/>
  <c r="K257"/>
  <c r="I257"/>
  <c r="G257"/>
  <c r="H26" i="44" s="1"/>
  <c r="K250" i="39"/>
  <c r="I250"/>
  <c r="G250"/>
  <c r="F26" i="44" s="1"/>
  <c r="E250" i="39"/>
  <c r="E259" s="1"/>
  <c r="J26" i="44" l="1"/>
  <c r="K259" i="39"/>
  <c r="G259"/>
  <c r="I259"/>
  <c r="D250"/>
  <c r="H250"/>
  <c r="J250"/>
  <c r="D257"/>
  <c r="F257"/>
  <c r="H257"/>
  <c r="J257"/>
  <c r="J259" l="1"/>
  <c r="F259"/>
  <c r="F261" s="1"/>
  <c r="H259"/>
  <c r="D259"/>
  <c r="J216"/>
  <c r="H216"/>
  <c r="F216"/>
  <c r="F210"/>
  <c r="D210"/>
  <c r="F218" l="1"/>
  <c r="F220" s="1"/>
  <c r="F32" i="45" s="1"/>
  <c r="D26" i="44"/>
  <c r="L26" s="1"/>
  <c r="F33" i="45"/>
  <c r="G261" i="39"/>
  <c r="G33" i="45" s="1"/>
  <c r="E216" i="39"/>
  <c r="G216"/>
  <c r="H25" i="44" s="1"/>
  <c r="I216" i="39"/>
  <c r="K216"/>
  <c r="J171"/>
  <c r="F171"/>
  <c r="K171"/>
  <c r="I171"/>
  <c r="H171"/>
  <c r="G171"/>
  <c r="F23" i="44" s="1"/>
  <c r="J23" s="1"/>
  <c r="E171" i="39"/>
  <c r="D171"/>
  <c r="D178" s="1"/>
  <c r="D25" i="44" l="1"/>
  <c r="H261" i="39"/>
  <c r="I261" s="1"/>
  <c r="J178"/>
  <c r="F178"/>
  <c r="F180" s="1"/>
  <c r="F30" i="45" s="1"/>
  <c r="H178" i="39"/>
  <c r="E178"/>
  <c r="G178"/>
  <c r="I178"/>
  <c r="K178"/>
  <c r="H33" i="45" l="1"/>
  <c r="D23" i="44"/>
  <c r="L23" s="1"/>
  <c r="J261" i="39"/>
  <c r="J33" i="45" s="1"/>
  <c r="I33"/>
  <c r="G180" i="39"/>
  <c r="G30" i="45" s="1"/>
  <c r="E141" i="39"/>
  <c r="J133"/>
  <c r="F133"/>
  <c r="D133"/>
  <c r="H180" l="1"/>
  <c r="H30" i="45" s="1"/>
  <c r="K261" i="39"/>
  <c r="K33" i="45" s="1"/>
  <c r="E133" i="39"/>
  <c r="E143" s="1"/>
  <c r="I133"/>
  <c r="K133"/>
  <c r="F141"/>
  <c r="F143" s="1"/>
  <c r="F145" s="1"/>
  <c r="D11" i="44" l="1"/>
  <c r="F14" i="45"/>
  <c r="I180" i="39"/>
  <c r="I30" i="45" s="1"/>
  <c r="J180" i="39" l="1"/>
  <c r="J30" i="45" s="1"/>
  <c r="K100" i="39"/>
  <c r="J100"/>
  <c r="I100"/>
  <c r="H100"/>
  <c r="G100"/>
  <c r="F100"/>
  <c r="E100"/>
  <c r="D100"/>
  <c r="E102" l="1"/>
  <c r="G102"/>
  <c r="H18" i="44"/>
  <c r="J18" s="1"/>
  <c r="K180" i="39"/>
  <c r="K30" i="45" s="1"/>
  <c r="D102" i="39"/>
  <c r="F102"/>
  <c r="F104" s="1"/>
  <c r="G104" l="1"/>
  <c r="D18" i="44"/>
  <c r="L18" s="1"/>
  <c r="F21" i="45"/>
  <c r="K64" i="39"/>
  <c r="J64"/>
  <c r="I64"/>
  <c r="H64"/>
  <c r="G64"/>
  <c r="H17" i="44" s="1"/>
  <c r="J17" s="1"/>
  <c r="F64" i="39"/>
  <c r="E64"/>
  <c r="D64"/>
  <c r="G21" i="45" l="1"/>
  <c r="E66" i="39"/>
  <c r="G66"/>
  <c r="D66"/>
  <c r="F66"/>
  <c r="F68" s="1"/>
  <c r="F20" i="45" l="1"/>
  <c r="D17" i="44"/>
  <c r="L17" s="1"/>
  <c r="G68" i="39"/>
  <c r="G20" i="45" s="1"/>
  <c r="G129" i="39"/>
  <c r="M1530" i="36"/>
  <c r="N1530"/>
  <c r="O1530"/>
  <c r="P1530"/>
  <c r="Q1530"/>
  <c r="R1530"/>
  <c r="S1530"/>
  <c r="T1530"/>
  <c r="L1530"/>
  <c r="G133" i="39" l="1"/>
  <c r="F11" i="44" s="1"/>
  <c r="D15" i="43"/>
  <c r="M15" s="1"/>
  <c r="M1518" i="36"/>
  <c r="N1518"/>
  <c r="O1518"/>
  <c r="P1518"/>
  <c r="L1518"/>
  <c r="P1512"/>
  <c r="M1524" l="1"/>
  <c r="N1524"/>
  <c r="O1524"/>
  <c r="P1524"/>
  <c r="L1524"/>
  <c r="L1512"/>
  <c r="M1512" l="1"/>
  <c r="O1512"/>
  <c r="N1520"/>
  <c r="O1520"/>
  <c r="M1523"/>
  <c r="M1525" s="1"/>
  <c r="N1523"/>
  <c r="N1525" s="1"/>
  <c r="O1523"/>
  <c r="O1525" s="1"/>
  <c r="P1523"/>
  <c r="P1525" s="1"/>
  <c r="M1514"/>
  <c r="N1514"/>
  <c r="O1514"/>
  <c r="M1513"/>
  <c r="N1513"/>
  <c r="O1513"/>
  <c r="L1514"/>
  <c r="L1513"/>
  <c r="M1515"/>
  <c r="N1515"/>
  <c r="O1515"/>
  <c r="H623" i="39"/>
  <c r="P1520" i="36"/>
  <c r="H630" i="39" l="1"/>
  <c r="H536"/>
  <c r="H585"/>
  <c r="H161" i="40"/>
  <c r="H44"/>
  <c r="H189"/>
  <c r="K128"/>
  <c r="J128"/>
  <c r="H543" i="39"/>
  <c r="H13" i="40"/>
  <c r="Q1518" i="36"/>
  <c r="G17" i="39"/>
  <c r="I10" i="43" s="1"/>
  <c r="I52" s="1"/>
  <c r="H405" i="39"/>
  <c r="I623"/>
  <c r="Q1524" i="36"/>
  <c r="Q1512"/>
  <c r="T1520"/>
  <c r="R1520"/>
  <c r="M1516"/>
  <c r="S1520"/>
  <c r="Q1520"/>
  <c r="Q1515"/>
  <c r="O1516"/>
  <c r="Q1523"/>
  <c r="R1523"/>
  <c r="Q1514"/>
  <c r="Q1513"/>
  <c r="P1513"/>
  <c r="P1514"/>
  <c r="D15" i="40"/>
  <c r="C15"/>
  <c r="H160"/>
  <c r="I160"/>
  <c r="J160"/>
  <c r="K160"/>
  <c r="G160"/>
  <c r="D84" i="42"/>
  <c r="E84"/>
  <c r="F84"/>
  <c r="G84"/>
  <c r="H84"/>
  <c r="I84"/>
  <c r="J84"/>
  <c r="K84"/>
  <c r="C84"/>
  <c r="K538" i="39"/>
  <c r="J538"/>
  <c r="I538"/>
  <c r="H538"/>
  <c r="G538"/>
  <c r="L16" i="43" s="1"/>
  <c r="L1459" i="36"/>
  <c r="M1459"/>
  <c r="N1459"/>
  <c r="G460" i="39" l="1"/>
  <c r="G127" i="40"/>
  <c r="P1536" i="36"/>
  <c r="I13" i="40"/>
  <c r="I543" i="39"/>
  <c r="I585"/>
  <c r="I189" i="40"/>
  <c r="I161"/>
  <c r="H163"/>
  <c r="R1512" i="36"/>
  <c r="H460" i="39"/>
  <c r="I44" i="40"/>
  <c r="I536" i="39"/>
  <c r="I630"/>
  <c r="J327"/>
  <c r="J328" s="1"/>
  <c r="J336" s="1"/>
  <c r="I327"/>
  <c r="I328" s="1"/>
  <c r="I336" s="1"/>
  <c r="K327"/>
  <c r="K328" s="1"/>
  <c r="K336" s="1"/>
  <c r="I405"/>
  <c r="R1514" i="36"/>
  <c r="H17" i="39"/>
  <c r="R1518" i="36"/>
  <c r="Q1525"/>
  <c r="H327" i="39"/>
  <c r="H328" s="1"/>
  <c r="H336" s="1"/>
  <c r="J623"/>
  <c r="R1524" i="36"/>
  <c r="R1525" s="1"/>
  <c r="Q1516"/>
  <c r="R1515"/>
  <c r="R1513"/>
  <c r="P1537" l="1"/>
  <c r="P1547"/>
  <c r="P1548" s="1"/>
  <c r="E95" i="43"/>
  <c r="G328" i="39"/>
  <c r="L35" i="43"/>
  <c r="K161" i="40"/>
  <c r="J161"/>
  <c r="K585" i="39"/>
  <c r="J585"/>
  <c r="K536"/>
  <c r="J536"/>
  <c r="J630"/>
  <c r="S1523" i="36"/>
  <c r="I163" i="40"/>
  <c r="K44"/>
  <c r="J44"/>
  <c r="K543" i="39"/>
  <c r="J543"/>
  <c r="I460"/>
  <c r="J13" i="40"/>
  <c r="K189"/>
  <c r="J189"/>
  <c r="T1518" i="36"/>
  <c r="S1518"/>
  <c r="S1512"/>
  <c r="S1514"/>
  <c r="I17" i="39"/>
  <c r="K405"/>
  <c r="J405"/>
  <c r="S1524" i="36"/>
  <c r="R1516"/>
  <c r="S1515"/>
  <c r="T1513"/>
  <c r="S1513"/>
  <c r="S1525" l="1"/>
  <c r="G336" i="39"/>
  <c r="G338" s="1"/>
  <c r="F27" i="44"/>
  <c r="J27" s="1"/>
  <c r="L27" s="1"/>
  <c r="K13" i="40"/>
  <c r="K163"/>
  <c r="J163"/>
  <c r="T1524" i="36"/>
  <c r="K623" i="39"/>
  <c r="J460"/>
  <c r="T1523" i="36"/>
  <c r="K630" i="39"/>
  <c r="M35" i="43"/>
  <c r="T1512" i="36"/>
  <c r="T1515"/>
  <c r="J17" i="39"/>
  <c r="S1516" i="36"/>
  <c r="D190" i="40"/>
  <c r="N663" i="36"/>
  <c r="E35" i="42" s="1"/>
  <c r="C12" i="40" l="1"/>
  <c r="H338" i="39"/>
  <c r="G34" i="45"/>
  <c r="T1525" i="36"/>
  <c r="K460" i="39"/>
  <c r="K17"/>
  <c r="T1514" i="36"/>
  <c r="T1516" s="1"/>
  <c r="C43" i="40"/>
  <c r="M1528" i="36"/>
  <c r="N1528"/>
  <c r="O1528"/>
  <c r="P1528"/>
  <c r="Q1528"/>
  <c r="L1528"/>
  <c r="D31" i="42"/>
  <c r="E31"/>
  <c r="F31"/>
  <c r="G31"/>
  <c r="H31"/>
  <c r="I31"/>
  <c r="J31"/>
  <c r="K31"/>
  <c r="C31"/>
  <c r="M456" i="36"/>
  <c r="N456"/>
  <c r="O456"/>
  <c r="F75" i="42" s="1"/>
  <c r="P456" i="36"/>
  <c r="G75" i="42" s="1"/>
  <c r="Q456" i="36"/>
  <c r="H75" i="42" s="1"/>
  <c r="R456" i="36"/>
  <c r="I75" i="42" s="1"/>
  <c r="S456" i="36"/>
  <c r="J75" i="42" s="1"/>
  <c r="T456" i="36"/>
  <c r="K75" i="42" s="1"/>
  <c r="L456" i="36"/>
  <c r="L463" s="1"/>
  <c r="M451"/>
  <c r="D22" i="42" s="1"/>
  <c r="N451" i="36"/>
  <c r="E22" i="42" s="1"/>
  <c r="O451" i="36"/>
  <c r="F22" i="42" s="1"/>
  <c r="P451" i="36"/>
  <c r="G22" i="42" s="1"/>
  <c r="L451" i="36"/>
  <c r="M435"/>
  <c r="N435"/>
  <c r="O435"/>
  <c r="F74" i="42" s="1"/>
  <c r="P435" i="36"/>
  <c r="G74" i="42" s="1"/>
  <c r="Q435" i="36"/>
  <c r="H74" i="42" s="1"/>
  <c r="R435" i="36"/>
  <c r="I74" i="42" s="1"/>
  <c r="S435" i="36"/>
  <c r="J74" i="42" s="1"/>
  <c r="T435" i="36"/>
  <c r="K74" i="42" s="1"/>
  <c r="L435" i="36"/>
  <c r="L438" s="1"/>
  <c r="M430"/>
  <c r="N430"/>
  <c r="E21" i="42" s="1"/>
  <c r="O430" i="36"/>
  <c r="F21" i="42" s="1"/>
  <c r="P430" i="36"/>
  <c r="G21" i="42" s="1"/>
  <c r="C21"/>
  <c r="G635" i="39"/>
  <c r="K101" i="43" s="1"/>
  <c r="M1306" i="36"/>
  <c r="D101" i="42" s="1"/>
  <c r="N1306" i="36"/>
  <c r="E101" i="42" s="1"/>
  <c r="O1306" i="36"/>
  <c r="F101" i="42" s="1"/>
  <c r="P1306" i="36"/>
  <c r="G101" i="42" s="1"/>
  <c r="Q1306" i="36"/>
  <c r="H101" i="42" s="1"/>
  <c r="R1306" i="36"/>
  <c r="I101" i="42" s="1"/>
  <c r="S1306" i="36"/>
  <c r="J101" i="42" s="1"/>
  <c r="T1306" i="36"/>
  <c r="K101" i="42" s="1"/>
  <c r="L1306" i="36"/>
  <c r="C101" i="42" s="1"/>
  <c r="M1297" i="36"/>
  <c r="D48" i="42" s="1"/>
  <c r="N1297" i="36"/>
  <c r="E48" i="42" s="1"/>
  <c r="O1297" i="36"/>
  <c r="F48" i="42" s="1"/>
  <c r="P1297" i="36"/>
  <c r="G48" i="42" s="1"/>
  <c r="Q1297" i="36"/>
  <c r="H48" i="42" s="1"/>
  <c r="R1297" i="36"/>
  <c r="I48" i="42" s="1"/>
  <c r="S1297" i="36"/>
  <c r="J48" i="42" s="1"/>
  <c r="T1297" i="36"/>
  <c r="K48" i="42" s="1"/>
  <c r="L1297" i="36"/>
  <c r="C48" i="42" s="1"/>
  <c r="G632" i="39"/>
  <c r="F101" i="43" s="1"/>
  <c r="H632" i="39"/>
  <c r="I632"/>
  <c r="J632"/>
  <c r="K632"/>
  <c r="F632"/>
  <c r="D496"/>
  <c r="D498" s="1"/>
  <c r="D505" s="1"/>
  <c r="F220" i="40"/>
  <c r="G220"/>
  <c r="I220"/>
  <c r="K220"/>
  <c r="N349" i="36"/>
  <c r="E220" i="40" s="1"/>
  <c r="D21" i="42" l="1"/>
  <c r="C22"/>
  <c r="L459" i="36"/>
  <c r="E74" i="42"/>
  <c r="N442" i="36"/>
  <c r="E75" i="42"/>
  <c r="N463" i="36"/>
  <c r="J220" i="40"/>
  <c r="H220"/>
  <c r="C75" i="42"/>
  <c r="D75"/>
  <c r="M463" i="36"/>
  <c r="C74" i="42"/>
  <c r="L442" i="36"/>
  <c r="D74" i="42"/>
  <c r="M442" i="36"/>
  <c r="H34" i="45"/>
  <c r="I338" i="39"/>
  <c r="F538"/>
  <c r="G23"/>
  <c r="C64" i="43" s="1"/>
  <c r="E23" i="39"/>
  <c r="T1309" i="36"/>
  <c r="R1309"/>
  <c r="N1309"/>
  <c r="O438"/>
  <c r="O441" s="1"/>
  <c r="P441" s="1"/>
  <c r="M438"/>
  <c r="O459"/>
  <c r="O462" s="1"/>
  <c r="M459"/>
  <c r="S524"/>
  <c r="Q524"/>
  <c r="O524"/>
  <c r="O527" s="1"/>
  <c r="M524"/>
  <c r="L1309"/>
  <c r="S1309"/>
  <c r="Q1309"/>
  <c r="O1309"/>
  <c r="O1312" s="1"/>
  <c r="M1309"/>
  <c r="P438"/>
  <c r="N438"/>
  <c r="P459"/>
  <c r="N459"/>
  <c r="T524"/>
  <c r="R524"/>
  <c r="P524"/>
  <c r="N524"/>
  <c r="P1309"/>
  <c r="C584" i="39"/>
  <c r="D786"/>
  <c r="D788" s="1"/>
  <c r="D790" s="1"/>
  <c r="D87" i="42"/>
  <c r="E87"/>
  <c r="F87"/>
  <c r="G87"/>
  <c r="H87"/>
  <c r="I87"/>
  <c r="J87"/>
  <c r="K87"/>
  <c r="H58" i="39"/>
  <c r="H94"/>
  <c r="P1312" i="36" l="1"/>
  <c r="Q1312" s="1"/>
  <c r="R1312" s="1"/>
  <c r="S1312" s="1"/>
  <c r="T1312" s="1"/>
  <c r="P527"/>
  <c r="Q527" s="1"/>
  <c r="R527" s="1"/>
  <c r="S527" s="1"/>
  <c r="T527" s="1"/>
  <c r="P462"/>
  <c r="F460" i="39"/>
  <c r="O463" i="36"/>
  <c r="I34" i="45"/>
  <c r="J338" i="39"/>
  <c r="H60"/>
  <c r="H66" s="1"/>
  <c r="H68" s="1"/>
  <c r="H20" i="45" s="1"/>
  <c r="C106" i="43"/>
  <c r="H96" i="39"/>
  <c r="H102" s="1"/>
  <c r="H104" s="1"/>
  <c r="C585"/>
  <c r="I94"/>
  <c r="Q451" i="36"/>
  <c r="I58" i="39"/>
  <c r="Q430" i="36"/>
  <c r="L1411"/>
  <c r="C73" i="42" s="1"/>
  <c r="L1402" i="36"/>
  <c r="C20" i="42" s="1"/>
  <c r="O1387" i="36"/>
  <c r="F72" i="42" s="1"/>
  <c r="L1377" i="36"/>
  <c r="C19" i="42" s="1"/>
  <c r="P1362" i="36"/>
  <c r="G71" i="42" s="1"/>
  <c r="L1362" i="36"/>
  <c r="C71" i="42" s="1"/>
  <c r="L1349" i="36"/>
  <c r="C18" i="42" s="1"/>
  <c r="L1334" i="36"/>
  <c r="C102" i="42" s="1"/>
  <c r="L1323" i="36"/>
  <c r="C49" i="42" s="1"/>
  <c r="L998" i="36"/>
  <c r="C70" i="42" s="1"/>
  <c r="L977" i="36"/>
  <c r="C17" i="42" s="1"/>
  <c r="P732" i="36"/>
  <c r="G79" i="42" s="1"/>
  <c r="L732" i="36"/>
  <c r="C79" i="42" s="1"/>
  <c r="L711" i="36"/>
  <c r="C26" i="42" s="1"/>
  <c r="C88"/>
  <c r="L663" i="36"/>
  <c r="C35" i="42" s="1"/>
  <c r="L630" i="36"/>
  <c r="C85" i="42" s="1"/>
  <c r="L618" i="36"/>
  <c r="C32" i="42" s="1"/>
  <c r="C34"/>
  <c r="C33"/>
  <c r="L478" i="36"/>
  <c r="C15" i="42" s="1"/>
  <c r="L174" i="36"/>
  <c r="M1458"/>
  <c r="N1458"/>
  <c r="L1458"/>
  <c r="M1454"/>
  <c r="N1454"/>
  <c r="L1454"/>
  <c r="H21" i="45" l="1"/>
  <c r="J34"/>
  <c r="K338" i="39"/>
  <c r="I60"/>
  <c r="I66" s="1"/>
  <c r="I68" s="1"/>
  <c r="I20" i="45" s="1"/>
  <c r="I96" i="39"/>
  <c r="I102" s="1"/>
  <c r="I104" s="1"/>
  <c r="I617"/>
  <c r="Q438" i="36"/>
  <c r="Q441" s="1"/>
  <c r="H21" i="42"/>
  <c r="Q459" i="36"/>
  <c r="Q462" s="1"/>
  <c r="H22" i="42"/>
  <c r="L633" i="36"/>
  <c r="L694"/>
  <c r="J58" i="39"/>
  <c r="R430" i="36"/>
  <c r="J94" i="39"/>
  <c r="R451" i="36"/>
  <c r="L1001"/>
  <c r="L1337"/>
  <c r="L735"/>
  <c r="L1414"/>
  <c r="M1510"/>
  <c r="N1510"/>
  <c r="O1510"/>
  <c r="P1510"/>
  <c r="Q1510"/>
  <c r="R1510"/>
  <c r="S1510"/>
  <c r="T1510"/>
  <c r="L1510"/>
  <c r="I625" i="39"/>
  <c r="H625"/>
  <c r="J625"/>
  <c r="K625"/>
  <c r="G625"/>
  <c r="L47" i="43" s="1"/>
  <c r="M1508" i="36"/>
  <c r="N1508"/>
  <c r="O1508"/>
  <c r="P1508"/>
  <c r="L1508"/>
  <c r="I21" i="45" l="1"/>
  <c r="K34"/>
  <c r="J60" i="39"/>
  <c r="J66" s="1"/>
  <c r="J68" s="1"/>
  <c r="J20" i="45" s="1"/>
  <c r="J96" i="39"/>
  <c r="J102" s="1"/>
  <c r="J104" s="1"/>
  <c r="R459" i="36"/>
  <c r="R462" s="1"/>
  <c r="I22" i="42"/>
  <c r="R438" i="36"/>
  <c r="R441" s="1"/>
  <c r="I21" i="42"/>
  <c r="K617" i="39"/>
  <c r="J617"/>
  <c r="S451" i="36"/>
  <c r="S459" s="1"/>
  <c r="S430"/>
  <c r="I128" i="40"/>
  <c r="H128"/>
  <c r="G128"/>
  <c r="F17" i="39"/>
  <c r="S462" i="36" l="1"/>
  <c r="J21" i="45"/>
  <c r="G24" i="39"/>
  <c r="D64" i="43" s="1"/>
  <c r="S438" i="36"/>
  <c r="S441" s="1"/>
  <c r="J21" i="42"/>
  <c r="J22"/>
  <c r="T430" i="36"/>
  <c r="K58" i="39"/>
  <c r="T451" i="36"/>
  <c r="K94" i="39"/>
  <c r="F366"/>
  <c r="F367" s="1"/>
  <c r="O1362" i="36"/>
  <c r="F71" i="42" s="1"/>
  <c r="K60" i="39" l="1"/>
  <c r="K66" s="1"/>
  <c r="K68" s="1"/>
  <c r="K20" i="45" s="1"/>
  <c r="K96" i="39"/>
  <c r="K102" s="1"/>
  <c r="K104" s="1"/>
  <c r="D106" i="43"/>
  <c r="I407" i="39"/>
  <c r="I466"/>
  <c r="T459" i="36"/>
  <c r="T462" s="1"/>
  <c r="K22" i="42"/>
  <c r="J407" i="39"/>
  <c r="J408" s="1"/>
  <c r="J466"/>
  <c r="H407"/>
  <c r="H408" s="1"/>
  <c r="H466"/>
  <c r="G407"/>
  <c r="G466"/>
  <c r="K95" i="43" s="1"/>
  <c r="T438" i="36"/>
  <c r="T441" s="1"/>
  <c r="K21" i="42"/>
  <c r="K407" i="39"/>
  <c r="K408" s="1"/>
  <c r="K466"/>
  <c r="K21" i="45" l="1"/>
  <c r="G408" i="39"/>
  <c r="F30" i="44" s="1"/>
  <c r="L40" i="43"/>
  <c r="P766" i="36"/>
  <c r="G40" i="42" s="1"/>
  <c r="F101" i="40"/>
  <c r="M40" i="43" l="1"/>
  <c r="L1477" i="36"/>
  <c r="M1500"/>
  <c r="N1500"/>
  <c r="L1500"/>
  <c r="M1501"/>
  <c r="N1501"/>
  <c r="M1499"/>
  <c r="N1499"/>
  <c r="L1501"/>
  <c r="L1499"/>
  <c r="M1479"/>
  <c r="N1479"/>
  <c r="M1478"/>
  <c r="N1478"/>
  <c r="M1477"/>
  <c r="N1477"/>
  <c r="L1479"/>
  <c r="L1478"/>
  <c r="L1481" l="1"/>
  <c r="M1503"/>
  <c r="N1503"/>
  <c r="L1503"/>
  <c r="G225" i="40"/>
  <c r="G29" i="39" s="1"/>
  <c r="K64" i="43" s="1"/>
  <c r="K106" s="1"/>
  <c r="P877" i="36" l="1"/>
  <c r="G454" i="39"/>
  <c r="M1491" i="36"/>
  <c r="N1491"/>
  <c r="P1491"/>
  <c r="Q1491"/>
  <c r="R1491"/>
  <c r="S1491"/>
  <c r="T1491"/>
  <c r="L1491"/>
  <c r="O581"/>
  <c r="F34" i="42" s="1"/>
  <c r="G41" l="1"/>
  <c r="G455" i="39"/>
  <c r="F31" i="44" s="1"/>
  <c r="L41" i="43"/>
  <c r="O1500" i="36"/>
  <c r="O1491"/>
  <c r="P1500"/>
  <c r="G617" i="39"/>
  <c r="C47" i="43" s="1"/>
  <c r="M41" l="1"/>
  <c r="L52"/>
  <c r="H459" i="39"/>
  <c r="H412"/>
  <c r="O1313" i="36"/>
  <c r="P1313"/>
  <c r="Q1500"/>
  <c r="M581"/>
  <c r="D34" i="42" s="1"/>
  <c r="N581" i="36"/>
  <c r="E34" i="42" s="1"/>
  <c r="P581" i="36"/>
  <c r="G34" i="42" s="1"/>
  <c r="Q581" i="36"/>
  <c r="H34" i="42" s="1"/>
  <c r="R581" i="36"/>
  <c r="I34" i="42" s="1"/>
  <c r="S581" i="36"/>
  <c r="J34" i="42" s="1"/>
  <c r="T581" i="36"/>
  <c r="K34" i="42" s="1"/>
  <c r="P463" i="36"/>
  <c r="O442"/>
  <c r="N498"/>
  <c r="E68" i="42" s="1"/>
  <c r="K465" i="39" l="1"/>
  <c r="I459"/>
  <c r="H465"/>
  <c r="I465"/>
  <c r="J465"/>
  <c r="G137"/>
  <c r="I412"/>
  <c r="P442" i="36"/>
  <c r="H137" i="39"/>
  <c r="H141" s="1"/>
  <c r="H143" s="1"/>
  <c r="Q1313" i="36"/>
  <c r="P199"/>
  <c r="Q199"/>
  <c r="R199"/>
  <c r="S199"/>
  <c r="T199"/>
  <c r="N174"/>
  <c r="O174"/>
  <c r="P174"/>
  <c r="Q174"/>
  <c r="R174"/>
  <c r="S174"/>
  <c r="T174"/>
  <c r="R463" l="1"/>
  <c r="Q463"/>
  <c r="G141" i="39"/>
  <c r="F69" i="43"/>
  <c r="L69" s="1"/>
  <c r="H454" i="39"/>
  <c r="H225" i="40"/>
  <c r="H29" i="39" s="1"/>
  <c r="I454"/>
  <c r="I225" i="40"/>
  <c r="I29" i="39" s="1"/>
  <c r="K459"/>
  <c r="J459"/>
  <c r="J454"/>
  <c r="J225" i="40"/>
  <c r="J29" i="39" s="1"/>
  <c r="K454"/>
  <c r="K225" i="40"/>
  <c r="K29" i="39" s="1"/>
  <c r="K412"/>
  <c r="J412"/>
  <c r="R1313" i="36"/>
  <c r="R1500"/>
  <c r="I137" i="39"/>
  <c r="I141" s="1"/>
  <c r="I143" s="1"/>
  <c r="S1500" i="36"/>
  <c r="T463" l="1"/>
  <c r="S463"/>
  <c r="Q442"/>
  <c r="G143" i="39"/>
  <c r="G145" s="1"/>
  <c r="H11" i="44"/>
  <c r="J11" s="1"/>
  <c r="L11" s="1"/>
  <c r="R1528" i="36"/>
  <c r="I401" i="39"/>
  <c r="I408" s="1"/>
  <c r="S1528" i="36"/>
  <c r="J363" i="39"/>
  <c r="J367" s="1"/>
  <c r="J374" s="1"/>
  <c r="T1528" i="36"/>
  <c r="K363" i="39"/>
  <c r="K367" s="1"/>
  <c r="K374" s="1"/>
  <c r="J137"/>
  <c r="J141" s="1"/>
  <c r="J143" s="1"/>
  <c r="S1313" i="36"/>
  <c r="N1460"/>
  <c r="N1457"/>
  <c r="N1456"/>
  <c r="N1455"/>
  <c r="N1453"/>
  <c r="N1452"/>
  <c r="N1451"/>
  <c r="N1450"/>
  <c r="N1449"/>
  <c r="N1448"/>
  <c r="N1447"/>
  <c r="N1446"/>
  <c r="O663"/>
  <c r="F35" i="42" s="1"/>
  <c r="R442" i="36" l="1"/>
  <c r="G14" i="45"/>
  <c r="H145" i="39"/>
  <c r="L1520" i="36"/>
  <c r="C221" i="40"/>
  <c r="M1520" i="36"/>
  <c r="D221" i="40"/>
  <c r="T1313" i="36"/>
  <c r="T1500"/>
  <c r="K137" i="39"/>
  <c r="K141" s="1"/>
  <c r="K143" s="1"/>
  <c r="N1462" i="36"/>
  <c r="J88" i="42"/>
  <c r="T442" i="36" l="1"/>
  <c r="S442"/>
  <c r="H14" i="45"/>
  <c r="I145" i="39"/>
  <c r="D24"/>
  <c r="C24"/>
  <c r="I14" i="45" l="1"/>
  <c r="J145" i="39"/>
  <c r="H453"/>
  <c r="H455" s="1"/>
  <c r="P1515" i="36"/>
  <c r="P1516" s="1"/>
  <c r="J14" i="45" l="1"/>
  <c r="K145" i="39"/>
  <c r="I453"/>
  <c r="I455" s="1"/>
  <c r="M1334" i="36"/>
  <c r="D102" i="42" s="1"/>
  <c r="N1334" i="36"/>
  <c r="O1334"/>
  <c r="F102" i="42" s="1"/>
  <c r="P1334" i="36"/>
  <c r="G102" i="42" s="1"/>
  <c r="Q1334" i="36"/>
  <c r="H102" i="42" s="1"/>
  <c r="R1334" i="36"/>
  <c r="I102" i="42" s="1"/>
  <c r="S1334" i="36"/>
  <c r="J102" i="42" s="1"/>
  <c r="T1334" i="36"/>
  <c r="K102" i="42" s="1"/>
  <c r="N1323" i="36"/>
  <c r="E49" i="42" s="1"/>
  <c r="S663" i="36"/>
  <c r="M1411"/>
  <c r="D73" i="42" s="1"/>
  <c r="O1411" i="36"/>
  <c r="F73" i="42" s="1"/>
  <c r="P1411" i="36"/>
  <c r="G73" i="42" s="1"/>
  <c r="Q1411" i="36"/>
  <c r="H73" i="42" s="1"/>
  <c r="R1411" i="36"/>
  <c r="I73" i="42" s="1"/>
  <c r="S1411" i="36"/>
  <c r="J73" i="42" s="1"/>
  <c r="T1411" i="36"/>
  <c r="K73" i="42" s="1"/>
  <c r="E824" i="39"/>
  <c r="E825" s="1"/>
  <c r="E827" s="1"/>
  <c r="M1402" i="36"/>
  <c r="D20" i="42" s="1"/>
  <c r="N1402" i="36"/>
  <c r="E20" i="42" s="1"/>
  <c r="O1402" i="36"/>
  <c r="F20" i="42" s="1"/>
  <c r="P1402" i="36"/>
  <c r="G20" i="42" s="1"/>
  <c r="Q1402" i="36"/>
  <c r="H20" i="42" s="1"/>
  <c r="R1402" i="36"/>
  <c r="I20" i="42" s="1"/>
  <c r="S1402" i="36"/>
  <c r="J20" i="42" s="1"/>
  <c r="T1402" i="36"/>
  <c r="K20" i="42" s="1"/>
  <c r="K14" i="45" l="1"/>
  <c r="S694" i="36"/>
  <c r="S1432" s="1"/>
  <c r="J35" i="42"/>
  <c r="N1341" i="36"/>
  <c r="E102" i="42"/>
  <c r="K453" i="39"/>
  <c r="K455" s="1"/>
  <c r="J453"/>
  <c r="J455" s="1"/>
  <c r="N1411" i="36"/>
  <c r="L1439"/>
  <c r="N1337"/>
  <c r="N1492" s="1"/>
  <c r="M1414"/>
  <c r="M1439" s="1"/>
  <c r="T1414"/>
  <c r="T1439" s="1"/>
  <c r="P1414"/>
  <c r="P1439" s="1"/>
  <c r="Q1414"/>
  <c r="Q1439" s="1"/>
  <c r="R1414"/>
  <c r="R1439" s="1"/>
  <c r="S1414"/>
  <c r="S1439" s="1"/>
  <c r="O1414"/>
  <c r="O1417" s="1"/>
  <c r="P1417" s="1"/>
  <c r="N1387"/>
  <c r="P1387"/>
  <c r="G72" i="42" s="1"/>
  <c r="Q1387" i="36"/>
  <c r="H72" i="42" s="1"/>
  <c r="R1387" i="36"/>
  <c r="I72" i="42" s="1"/>
  <c r="S1387" i="36"/>
  <c r="J72" i="42" s="1"/>
  <c r="T1387" i="36"/>
  <c r="K72" i="42" s="1"/>
  <c r="M1377" i="36"/>
  <c r="D19" i="42" s="1"/>
  <c r="N1377" i="36"/>
  <c r="E19" i="42" s="1"/>
  <c r="O1377" i="36"/>
  <c r="F19" i="42" s="1"/>
  <c r="P1377" i="36"/>
  <c r="G19" i="42" s="1"/>
  <c r="Q1377" i="36"/>
  <c r="H19" i="42" s="1"/>
  <c r="R1377" i="36"/>
  <c r="I19" i="42" s="1"/>
  <c r="S1377" i="36"/>
  <c r="J19" i="42" s="1"/>
  <c r="T1377" i="36"/>
  <c r="K19" i="42" s="1"/>
  <c r="Q1417" i="36" l="1"/>
  <c r="R1417" s="1"/>
  <c r="S1417" s="1"/>
  <c r="T1417" s="1"/>
  <c r="L1387"/>
  <c r="C787" i="39"/>
  <c r="C788" s="1"/>
  <c r="C790" s="1"/>
  <c r="N1418" i="36"/>
  <c r="E73" i="42"/>
  <c r="N1394" i="36"/>
  <c r="E72" i="42"/>
  <c r="O1439" i="36"/>
  <c r="N1414"/>
  <c r="N1439" s="1"/>
  <c r="R1390"/>
  <c r="R1438" s="1"/>
  <c r="M1460"/>
  <c r="L1418"/>
  <c r="L1460"/>
  <c r="M1387"/>
  <c r="M1418"/>
  <c r="N1390"/>
  <c r="N1438" s="1"/>
  <c r="Q1390"/>
  <c r="Q1438" s="1"/>
  <c r="T1390"/>
  <c r="T1438" s="1"/>
  <c r="P1390"/>
  <c r="P1438" s="1"/>
  <c r="S1390"/>
  <c r="S1438" s="1"/>
  <c r="O1390"/>
  <c r="O1393" s="1"/>
  <c r="N1362"/>
  <c r="E71" i="42" s="1"/>
  <c r="Q1362" i="36"/>
  <c r="H71" i="42" s="1"/>
  <c r="R1362" i="36"/>
  <c r="I71" i="42" s="1"/>
  <c r="S1362" i="36"/>
  <c r="J71" i="42" s="1"/>
  <c r="T1362" i="36"/>
  <c r="K71" i="42" s="1"/>
  <c r="M1349" i="36"/>
  <c r="D18" i="42" s="1"/>
  <c r="N1349" i="36"/>
  <c r="E18" i="42" s="1"/>
  <c r="O1349" i="36"/>
  <c r="F18" i="42" s="1"/>
  <c r="P1349" i="36"/>
  <c r="G18" i="42" s="1"/>
  <c r="Q1349" i="36"/>
  <c r="H18" i="42" s="1"/>
  <c r="R1349" i="36"/>
  <c r="I18" i="42" s="1"/>
  <c r="S1349" i="36"/>
  <c r="J18" i="42" s="1"/>
  <c r="T1349" i="36"/>
  <c r="K18" i="42" s="1"/>
  <c r="P1393" i="36" l="1"/>
  <c r="Q1393" s="1"/>
  <c r="R1393" s="1"/>
  <c r="S1393" s="1"/>
  <c r="T1393" s="1"/>
  <c r="O1438"/>
  <c r="M1390"/>
  <c r="M1438" s="1"/>
  <c r="D72" i="42"/>
  <c r="L1390" i="36"/>
  <c r="L1438" s="1"/>
  <c r="C72" i="42"/>
  <c r="L1394" i="36"/>
  <c r="M1362"/>
  <c r="L1365"/>
  <c r="L1437" s="1"/>
  <c r="S1365"/>
  <c r="S1437" s="1"/>
  <c r="Q1365"/>
  <c r="Q1437" s="1"/>
  <c r="O1365"/>
  <c r="O1368" s="1"/>
  <c r="T1365"/>
  <c r="T1437" s="1"/>
  <c r="R1365"/>
  <c r="R1437" s="1"/>
  <c r="P1365"/>
  <c r="P1437" s="1"/>
  <c r="N1365"/>
  <c r="N1437" s="1"/>
  <c r="L1492"/>
  <c r="M1323"/>
  <c r="D49" i="42" s="1"/>
  <c r="O1323" i="36"/>
  <c r="P1323"/>
  <c r="Q1323"/>
  <c r="R1323"/>
  <c r="S1323"/>
  <c r="T1323"/>
  <c r="P1368" l="1"/>
  <c r="Q1368" s="1"/>
  <c r="T1337"/>
  <c r="T1492" s="1"/>
  <c r="K49" i="42"/>
  <c r="S1337" i="36"/>
  <c r="S1492" s="1"/>
  <c r="J49" i="42"/>
  <c r="M1365" i="36"/>
  <c r="M1437" s="1"/>
  <c r="D71" i="42"/>
  <c r="R1337" i="36"/>
  <c r="R1492" s="1"/>
  <c r="I49" i="42"/>
  <c r="O1337" i="36"/>
  <c r="F49" i="42"/>
  <c r="Q1337" i="36"/>
  <c r="Q1492" s="1"/>
  <c r="H49" i="42"/>
  <c r="P1337" i="36"/>
  <c r="G49" i="42"/>
  <c r="O1459" i="36"/>
  <c r="O1437"/>
  <c r="O1460"/>
  <c r="P1418"/>
  <c r="O1418"/>
  <c r="M1337"/>
  <c r="M1492" s="1"/>
  <c r="M1394"/>
  <c r="O1492" l="1"/>
  <c r="O1340"/>
  <c r="O1341" s="1"/>
  <c r="P1492"/>
  <c r="P1459"/>
  <c r="O1458"/>
  <c r="P1460"/>
  <c r="O1394"/>
  <c r="D632" i="39"/>
  <c r="E631"/>
  <c r="M1217" i="36"/>
  <c r="D47" i="42" s="1"/>
  <c r="O1217" i="36"/>
  <c r="F47" i="42" s="1"/>
  <c r="C624" i="39"/>
  <c r="C618"/>
  <c r="O1501" i="36" l="1"/>
  <c r="P1340"/>
  <c r="Q1340" s="1"/>
  <c r="R1340" s="1"/>
  <c r="S1340" s="1"/>
  <c r="T1340" s="1"/>
  <c r="D631" i="39"/>
  <c r="C619"/>
  <c r="C626" s="1"/>
  <c r="C632"/>
  <c r="D634"/>
  <c r="E636"/>
  <c r="E641" s="1"/>
  <c r="P1217" i="36"/>
  <c r="G47" i="42" s="1"/>
  <c r="G624" i="39"/>
  <c r="P1280" i="36"/>
  <c r="F631" i="39"/>
  <c r="F636" s="1"/>
  <c r="F638" s="1"/>
  <c r="F640" s="1"/>
  <c r="Q1217" i="36"/>
  <c r="H47" i="42" s="1"/>
  <c r="H624" i="39"/>
  <c r="H626" s="1"/>
  <c r="R1217" i="36"/>
  <c r="I47" i="42" s="1"/>
  <c r="I624" i="39"/>
  <c r="I626" s="1"/>
  <c r="S1217" i="36"/>
  <c r="J47" i="42" s="1"/>
  <c r="J624" i="39"/>
  <c r="J626" s="1"/>
  <c r="T1217" i="36"/>
  <c r="K47" i="42" s="1"/>
  <c r="K624" i="39"/>
  <c r="K626" s="1"/>
  <c r="N1217" i="36"/>
  <c r="E47" i="42" s="1"/>
  <c r="E624" i="39"/>
  <c r="E626" s="1"/>
  <c r="L1523" i="36"/>
  <c r="L1525" s="1"/>
  <c r="C630" i="39"/>
  <c r="C631"/>
  <c r="Q1459" i="36"/>
  <c r="L1280"/>
  <c r="C100" i="42" s="1"/>
  <c r="L1217" i="36"/>
  <c r="C47" i="42" s="1"/>
  <c r="P1458" i="36"/>
  <c r="R1460"/>
  <c r="Q1460"/>
  <c r="Q1418"/>
  <c r="R1418"/>
  <c r="P1394"/>
  <c r="M1280"/>
  <c r="D100" i="42" s="1"/>
  <c r="O1280" i="36"/>
  <c r="N1280"/>
  <c r="E100" i="42" s="1"/>
  <c r="P1341" i="36" l="1"/>
  <c r="Q1501"/>
  <c r="P1501"/>
  <c r="D636" i="39"/>
  <c r="D638" s="1"/>
  <c r="D35" i="44"/>
  <c r="F46" i="45"/>
  <c r="E638" i="39"/>
  <c r="G626"/>
  <c r="F35" i="44" s="1"/>
  <c r="J47" i="43"/>
  <c r="M47" s="1"/>
  <c r="C636" i="39"/>
  <c r="P1283" i="36"/>
  <c r="G100" i="42"/>
  <c r="F641" i="39"/>
  <c r="O1283" i="36"/>
  <c r="O1286" s="1"/>
  <c r="F100" i="42"/>
  <c r="Q1280" i="36"/>
  <c r="G631" i="39"/>
  <c r="R1459" i="36"/>
  <c r="L1283"/>
  <c r="R1368"/>
  <c r="Q1458"/>
  <c r="S1460"/>
  <c r="M1283"/>
  <c r="M1490" s="1"/>
  <c r="M1494" s="1"/>
  <c r="S1418"/>
  <c r="Q1394"/>
  <c r="R1501"/>
  <c r="Q1341"/>
  <c r="N1283"/>
  <c r="N1490" s="1"/>
  <c r="N1494" s="1"/>
  <c r="N1287"/>
  <c r="P1286" l="1"/>
  <c r="D641" i="39"/>
  <c r="O1490" i="36"/>
  <c r="O1494" s="1"/>
  <c r="P1490"/>
  <c r="P1494" s="1"/>
  <c r="G636" i="39"/>
  <c r="E101" i="43"/>
  <c r="L101" s="1"/>
  <c r="Q1283" i="36"/>
  <c r="Q1490" s="1"/>
  <c r="Q1494" s="1"/>
  <c r="H100" i="42"/>
  <c r="R1280" i="36"/>
  <c r="H631" i="39"/>
  <c r="H636" s="1"/>
  <c r="H638" s="1"/>
  <c r="C641"/>
  <c r="C638"/>
  <c r="T1459" i="36"/>
  <c r="S1459"/>
  <c r="S1368"/>
  <c r="R1458"/>
  <c r="L1287"/>
  <c r="L1490"/>
  <c r="L1494" s="1"/>
  <c r="T1418"/>
  <c r="T1460"/>
  <c r="R1394"/>
  <c r="S1501"/>
  <c r="R1341"/>
  <c r="M1287"/>
  <c r="Q1286" l="1"/>
  <c r="G638" i="39"/>
  <c r="G640" s="1"/>
  <c r="H640" s="1"/>
  <c r="H46" i="45" s="1"/>
  <c r="H35" i="44"/>
  <c r="J35" s="1"/>
  <c r="L35" s="1"/>
  <c r="R1283" i="36"/>
  <c r="R1490" s="1"/>
  <c r="R1494" s="1"/>
  <c r="I100" i="42"/>
  <c r="S1280" i="36"/>
  <c r="I631" i="39"/>
  <c r="I636" s="1"/>
  <c r="I638" s="1"/>
  <c r="T1368" i="36"/>
  <c r="T1458" s="1"/>
  <c r="S1458"/>
  <c r="O1287"/>
  <c r="O1499"/>
  <c r="O1503" s="1"/>
  <c r="S1394"/>
  <c r="S1341"/>
  <c r="P1499"/>
  <c r="P1503" s="1"/>
  <c r="R1286" l="1"/>
  <c r="I640" i="39"/>
  <c r="I46" i="45" s="1"/>
  <c r="H641" i="39"/>
  <c r="G46" i="45"/>
  <c r="G641" i="39"/>
  <c r="S1283" i="36"/>
  <c r="S1490" s="1"/>
  <c r="S1494" s="1"/>
  <c r="J100" i="42"/>
  <c r="K631" i="39"/>
  <c r="K636" s="1"/>
  <c r="K638" s="1"/>
  <c r="J631"/>
  <c r="J636" s="1"/>
  <c r="J638" s="1"/>
  <c r="J640" s="1"/>
  <c r="J46" i="45" s="1"/>
  <c r="T1341" i="36"/>
  <c r="T1501"/>
  <c r="T1394"/>
  <c r="P1287"/>
  <c r="Q1499"/>
  <c r="Q1503" s="1"/>
  <c r="T1280"/>
  <c r="I641" i="39" l="1"/>
  <c r="S1286" i="36"/>
  <c r="J641" i="39"/>
  <c r="K640"/>
  <c r="T1283" i="36"/>
  <c r="T1490" s="1"/>
  <c r="T1494" s="1"/>
  <c r="K100" i="42"/>
  <c r="Q1287" i="36"/>
  <c r="R1499"/>
  <c r="R1503" s="1"/>
  <c r="L1175"/>
  <c r="K587" i="39"/>
  <c r="G587"/>
  <c r="F96" i="43" s="1"/>
  <c r="F587" i="39"/>
  <c r="H586"/>
  <c r="M1139" i="36"/>
  <c r="D42" i="42" s="1"/>
  <c r="T1286" i="36" l="1"/>
  <c r="D587" i="39"/>
  <c r="E586"/>
  <c r="G586"/>
  <c r="E96" i="43" s="1"/>
  <c r="L96" s="1"/>
  <c r="K641" i="39"/>
  <c r="K46" i="45"/>
  <c r="I586" i="39"/>
  <c r="T1139" i="36"/>
  <c r="K42" i="42" s="1"/>
  <c r="K579" i="39"/>
  <c r="K581" s="1"/>
  <c r="E587"/>
  <c r="L1139" i="36"/>
  <c r="C42" i="42" s="1"/>
  <c r="C579" i="39"/>
  <c r="C581" s="1"/>
  <c r="N1139" i="36"/>
  <c r="E42" i="42" s="1"/>
  <c r="E579" i="39"/>
  <c r="E581" s="1"/>
  <c r="J586"/>
  <c r="O1139" i="36"/>
  <c r="F42" i="42" s="1"/>
  <c r="F579" i="39"/>
  <c r="F581" s="1"/>
  <c r="C586"/>
  <c r="H587"/>
  <c r="H588" s="1"/>
  <c r="S1139" i="36"/>
  <c r="J42" i="42" s="1"/>
  <c r="J579" i="39"/>
  <c r="J581" s="1"/>
  <c r="D586"/>
  <c r="K586"/>
  <c r="K588" s="1"/>
  <c r="P1139" i="36"/>
  <c r="G42" i="42" s="1"/>
  <c r="G579" i="39"/>
  <c r="I587"/>
  <c r="Q1139" i="36"/>
  <c r="H42" i="42" s="1"/>
  <c r="H579" i="39"/>
  <c r="H581" s="1"/>
  <c r="J587"/>
  <c r="I42" i="42"/>
  <c r="I579" i="39"/>
  <c r="I581" s="1"/>
  <c r="F586"/>
  <c r="F588" s="1"/>
  <c r="C587"/>
  <c r="L1179" i="36"/>
  <c r="N1179"/>
  <c r="R1179"/>
  <c r="O1179"/>
  <c r="R1287"/>
  <c r="S1499"/>
  <c r="S1503" s="1"/>
  <c r="P1179"/>
  <c r="T1179"/>
  <c r="Q1179"/>
  <c r="S1179"/>
  <c r="M1179"/>
  <c r="D95" i="42" s="1"/>
  <c r="E538" i="39"/>
  <c r="D538"/>
  <c r="K537"/>
  <c r="K539" s="1"/>
  <c r="J537"/>
  <c r="J539" s="1"/>
  <c r="I537"/>
  <c r="I539" s="1"/>
  <c r="H537"/>
  <c r="H539" s="1"/>
  <c r="G537"/>
  <c r="F537"/>
  <c r="F539" s="1"/>
  <c r="T1037" i="36"/>
  <c r="K16" i="42" s="1"/>
  <c r="D588" i="39" l="1"/>
  <c r="D590" s="1"/>
  <c r="I588"/>
  <c r="I590" s="1"/>
  <c r="E588"/>
  <c r="E593" s="1"/>
  <c r="G588"/>
  <c r="H32" i="44" s="1"/>
  <c r="D537" i="39"/>
  <c r="D539" s="1"/>
  <c r="E545"/>
  <c r="G545"/>
  <c r="F70" i="43" s="1"/>
  <c r="I545" i="39"/>
  <c r="F544"/>
  <c r="H544"/>
  <c r="J544"/>
  <c r="H545"/>
  <c r="J545"/>
  <c r="E544"/>
  <c r="G544"/>
  <c r="E70" i="43" s="1"/>
  <c r="F590" i="39"/>
  <c r="F592" s="1"/>
  <c r="F593" s="1"/>
  <c r="G581"/>
  <c r="G42" i="43"/>
  <c r="M42" s="1"/>
  <c r="C588" i="39"/>
  <c r="C593" s="1"/>
  <c r="J588"/>
  <c r="J590" s="1"/>
  <c r="G539"/>
  <c r="F12" i="44" s="1"/>
  <c r="J16" i="43"/>
  <c r="H590" i="39"/>
  <c r="Q1182" i="36"/>
  <c r="Q1470" s="1"/>
  <c r="H95" i="42"/>
  <c r="L1182" i="36"/>
  <c r="L1470" s="1"/>
  <c r="C95" i="42"/>
  <c r="R1182" i="36"/>
  <c r="R1470" s="1"/>
  <c r="I95" i="42"/>
  <c r="N1186" i="36"/>
  <c r="E95" i="42"/>
  <c r="D545" i="39"/>
  <c r="K545"/>
  <c r="T1182" i="36"/>
  <c r="T1470" s="1"/>
  <c r="K95" i="42"/>
  <c r="O1182" i="36"/>
  <c r="O1185" s="1"/>
  <c r="F95" i="42"/>
  <c r="C544" i="39"/>
  <c r="S1182" i="36"/>
  <c r="S1470" s="1"/>
  <c r="J95" i="42"/>
  <c r="E537" i="39"/>
  <c r="E539" s="1"/>
  <c r="C545"/>
  <c r="I544"/>
  <c r="P1182" i="36"/>
  <c r="P1470" s="1"/>
  <c r="G95" i="42"/>
  <c r="M1110" i="36"/>
  <c r="D544" i="39"/>
  <c r="L1037" i="36"/>
  <c r="C16" i="42" s="1"/>
  <c r="C538" i="39"/>
  <c r="C539" s="1"/>
  <c r="F545"/>
  <c r="K544"/>
  <c r="K590"/>
  <c r="L1067" i="36"/>
  <c r="L1110"/>
  <c r="M1067"/>
  <c r="L1186"/>
  <c r="N1067"/>
  <c r="P1067"/>
  <c r="R1067"/>
  <c r="T1067"/>
  <c r="N1110"/>
  <c r="P1110"/>
  <c r="R1110"/>
  <c r="T1110"/>
  <c r="N1182"/>
  <c r="N1470" s="1"/>
  <c r="O1067"/>
  <c r="Q1067"/>
  <c r="S1067"/>
  <c r="O1110"/>
  <c r="Q1110"/>
  <c r="S1110"/>
  <c r="M1182"/>
  <c r="M1470" s="1"/>
  <c r="S1287"/>
  <c r="M1186"/>
  <c r="N1037"/>
  <c r="E16" i="42" s="1"/>
  <c r="Q1037" i="36"/>
  <c r="H16" i="42" s="1"/>
  <c r="S1037" i="36"/>
  <c r="J16" i="42" s="1"/>
  <c r="P1037" i="36"/>
  <c r="G16" i="42" s="1"/>
  <c r="M1037" i="36"/>
  <c r="D16" i="42" s="1"/>
  <c r="O1037" i="36"/>
  <c r="F16" i="42" s="1"/>
  <c r="R1037" i="36"/>
  <c r="I16" i="42" s="1"/>
  <c r="D593" i="39" l="1"/>
  <c r="P1185" i="36"/>
  <c r="Q1185" s="1"/>
  <c r="R1185" s="1"/>
  <c r="S1185" s="1"/>
  <c r="T1185" s="1"/>
  <c r="E547" i="39"/>
  <c r="E552" s="1"/>
  <c r="L70" i="43"/>
  <c r="O1470" i="36"/>
  <c r="D547" i="39"/>
  <c r="D552" s="1"/>
  <c r="J547"/>
  <c r="J549" s="1"/>
  <c r="F547"/>
  <c r="F549" s="1"/>
  <c r="F551" s="1"/>
  <c r="F552" s="1"/>
  <c r="C547"/>
  <c r="C552" s="1"/>
  <c r="E590"/>
  <c r="H547"/>
  <c r="H549" s="1"/>
  <c r="I547"/>
  <c r="I549" s="1"/>
  <c r="M1112" i="36"/>
  <c r="D69" i="42" s="1"/>
  <c r="G547" i="39"/>
  <c r="H12" i="44" s="1"/>
  <c r="J12" s="1"/>
  <c r="C590" i="39"/>
  <c r="G590"/>
  <c r="G592" s="1"/>
  <c r="F32" i="44"/>
  <c r="J32" s="1"/>
  <c r="F41" i="45"/>
  <c r="D32" i="44"/>
  <c r="K547" i="39"/>
  <c r="K549" s="1"/>
  <c r="M16" i="43"/>
  <c r="J52"/>
  <c r="L1112" i="36"/>
  <c r="T1287"/>
  <c r="T1499"/>
  <c r="T1503" s="1"/>
  <c r="T1112"/>
  <c r="P1112"/>
  <c r="R1112"/>
  <c r="N1112"/>
  <c r="S1112"/>
  <c r="O1112"/>
  <c r="Q1112"/>
  <c r="M998"/>
  <c r="D70" i="42" s="1"/>
  <c r="N998" i="36"/>
  <c r="O998"/>
  <c r="F70" i="42" s="1"/>
  <c r="P998" i="36"/>
  <c r="G70" i="42" s="1"/>
  <c r="Q998" i="36"/>
  <c r="H70" i="42" s="1"/>
  <c r="R998" i="36"/>
  <c r="I70" i="42" s="1"/>
  <c r="S998" i="36"/>
  <c r="J70" i="42" s="1"/>
  <c r="T998" i="36"/>
  <c r="K70" i="42" s="1"/>
  <c r="N977" i="36"/>
  <c r="E17" i="42" s="1"/>
  <c r="O977" i="36"/>
  <c r="F17" i="42" s="1"/>
  <c r="P977" i="36"/>
  <c r="G17" i="42" s="1"/>
  <c r="Q977" i="36"/>
  <c r="H17" i="42" s="1"/>
  <c r="R977" i="36"/>
  <c r="I17" i="42" s="1"/>
  <c r="S977" i="36"/>
  <c r="J17" i="42" s="1"/>
  <c r="T977" i="36"/>
  <c r="K17" i="42" s="1"/>
  <c r="D549" i="39" l="1"/>
  <c r="E549"/>
  <c r="D12" i="44"/>
  <c r="L12" s="1"/>
  <c r="F15" i="45"/>
  <c r="M1115" i="36"/>
  <c r="M1469" s="1"/>
  <c r="O1479"/>
  <c r="C549" i="39"/>
  <c r="G549"/>
  <c r="G551" s="1"/>
  <c r="G15" i="45" s="1"/>
  <c r="G41"/>
  <c r="G593" i="39"/>
  <c r="H592"/>
  <c r="H41" i="45" s="1"/>
  <c r="L32" i="44"/>
  <c r="O1115" i="36"/>
  <c r="O1118" s="1"/>
  <c r="F69" i="42"/>
  <c r="L1115" i="36"/>
  <c r="L1469" s="1"/>
  <c r="C69" i="42"/>
  <c r="Q1115" i="36"/>
  <c r="Q1469" s="1"/>
  <c r="H69" i="42"/>
  <c r="S1115" i="36"/>
  <c r="S1469" s="1"/>
  <c r="J69" i="42"/>
  <c r="N1119" i="36"/>
  <c r="E69" i="42"/>
  <c r="N1005" i="36"/>
  <c r="E70" i="42"/>
  <c r="R1115" i="36"/>
  <c r="R1469" s="1"/>
  <c r="I69" i="42"/>
  <c r="P1115" i="36"/>
  <c r="P1469" s="1"/>
  <c r="G69" i="42"/>
  <c r="T1115" i="36"/>
  <c r="T1469" s="1"/>
  <c r="K69" i="42"/>
  <c r="L1119" i="36"/>
  <c r="N1115"/>
  <c r="N1469" s="1"/>
  <c r="P1479"/>
  <c r="O1186"/>
  <c r="M1119"/>
  <c r="M977"/>
  <c r="T1001"/>
  <c r="R1001"/>
  <c r="P1001"/>
  <c r="N1001"/>
  <c r="S1001"/>
  <c r="Q1001"/>
  <c r="O1001"/>
  <c r="O1004" s="1"/>
  <c r="P1004" s="1"/>
  <c r="C466" i="39"/>
  <c r="F465"/>
  <c r="D461"/>
  <c r="K461"/>
  <c r="K467" s="1"/>
  <c r="K469" s="1"/>
  <c r="J461"/>
  <c r="J467" s="1"/>
  <c r="J469" s="1"/>
  <c r="I461"/>
  <c r="I467" s="1"/>
  <c r="I469" s="1"/>
  <c r="H461"/>
  <c r="H467" s="1"/>
  <c r="H469" s="1"/>
  <c r="P950" i="36"/>
  <c r="O950"/>
  <c r="C461" i="39"/>
  <c r="D460"/>
  <c r="C458"/>
  <c r="D453"/>
  <c r="O877" i="36"/>
  <c r="D452" i="39"/>
  <c r="C452"/>
  <c r="Q1004" i="36" l="1"/>
  <c r="R1004" s="1"/>
  <c r="S1004" s="1"/>
  <c r="T1004" s="1"/>
  <c r="P1118"/>
  <c r="Q1118" s="1"/>
  <c r="R1118" s="1"/>
  <c r="S1118" s="1"/>
  <c r="T1118" s="1"/>
  <c r="G461" i="39"/>
  <c r="F95" i="43" s="1"/>
  <c r="L95" s="1"/>
  <c r="P953" i="36"/>
  <c r="F41" i="42"/>
  <c r="O953" i="36"/>
  <c r="O956" s="1"/>
  <c r="H551" i="39"/>
  <c r="H15" i="45" s="1"/>
  <c r="C460" i="39"/>
  <c r="O1469" i="36"/>
  <c r="G552" i="39"/>
  <c r="I592"/>
  <c r="I41" i="45" s="1"/>
  <c r="F461" i="39"/>
  <c r="F467" s="1"/>
  <c r="F469" s="1"/>
  <c r="F471" s="1"/>
  <c r="H593"/>
  <c r="E461"/>
  <c r="E467" s="1"/>
  <c r="E472" s="1"/>
  <c r="M1001" i="36"/>
  <c r="M1436" s="1"/>
  <c r="D17" i="42"/>
  <c r="D465" i="39"/>
  <c r="D467" s="1"/>
  <c r="D472" s="1"/>
  <c r="D455"/>
  <c r="N877" i="36"/>
  <c r="E41" i="42" s="1"/>
  <c r="E452" i="39"/>
  <c r="E455" s="1"/>
  <c r="C451"/>
  <c r="C455" s="1"/>
  <c r="C459"/>
  <c r="C465"/>
  <c r="L877" i="36"/>
  <c r="C41" i="42" s="1"/>
  <c r="L950" i="36"/>
  <c r="O1436"/>
  <c r="S1436"/>
  <c r="P1436"/>
  <c r="T1436"/>
  <c r="Q1436"/>
  <c r="N1436"/>
  <c r="R1436"/>
  <c r="M1481"/>
  <c r="L1436"/>
  <c r="Q950"/>
  <c r="H94" i="42" s="1"/>
  <c r="L1005" i="36"/>
  <c r="L1457"/>
  <c r="Q1479"/>
  <c r="P1186"/>
  <c r="M1457"/>
  <c r="M877"/>
  <c r="D41" i="42" s="1"/>
  <c r="N950" i="36"/>
  <c r="E94" i="42" s="1"/>
  <c r="M950" i="36"/>
  <c r="D94" i="42" s="1"/>
  <c r="S950" i="36"/>
  <c r="J94" i="42" s="1"/>
  <c r="T950" i="36"/>
  <c r="K94" i="42" s="1"/>
  <c r="R950" i="36"/>
  <c r="I94" i="42" s="1"/>
  <c r="R877" i="36"/>
  <c r="I41" i="42" s="1"/>
  <c r="Q877" i="36"/>
  <c r="H41" i="42" s="1"/>
  <c r="S877" i="36"/>
  <c r="J41" i="42" s="1"/>
  <c r="P956" i="36" l="1"/>
  <c r="G467" i="39"/>
  <c r="H31" i="44" s="1"/>
  <c r="J31" s="1"/>
  <c r="I551" i="39"/>
  <c r="I15" i="45" s="1"/>
  <c r="H552" i="39"/>
  <c r="C94" i="42"/>
  <c r="L957" i="36"/>
  <c r="J592" i="39"/>
  <c r="J41" i="45" s="1"/>
  <c r="F472" i="39"/>
  <c r="F40" i="45"/>
  <c r="D31" i="44"/>
  <c r="E469" i="39"/>
  <c r="G94" i="42"/>
  <c r="D469" i="39"/>
  <c r="F94" i="42"/>
  <c r="C467" i="39"/>
  <c r="C472" s="1"/>
  <c r="L953" i="36"/>
  <c r="Q953"/>
  <c r="Q1435" s="1"/>
  <c r="P1478"/>
  <c r="O1478"/>
  <c r="O1119"/>
  <c r="O1457"/>
  <c r="R1479"/>
  <c r="Q1186"/>
  <c r="M1005"/>
  <c r="M953"/>
  <c r="P1119"/>
  <c r="N953"/>
  <c r="N1435" s="1"/>
  <c r="N957"/>
  <c r="S953"/>
  <c r="S1435" s="1"/>
  <c r="R953"/>
  <c r="R1435" s="1"/>
  <c r="T877"/>
  <c r="K41" i="42" s="1"/>
  <c r="Q956" i="36" l="1"/>
  <c r="R956" s="1"/>
  <c r="S956" s="1"/>
  <c r="I552" i="39"/>
  <c r="G469"/>
  <c r="G471" s="1"/>
  <c r="G472" s="1"/>
  <c r="J551"/>
  <c r="J15" i="45" s="1"/>
  <c r="O1435" i="36"/>
  <c r="P1435"/>
  <c r="K592" i="39"/>
  <c r="K41" i="45" s="1"/>
  <c r="L31" i="44"/>
  <c r="C469" i="39"/>
  <c r="T953" i="36"/>
  <c r="T1435" s="1"/>
  <c r="Q1478"/>
  <c r="O1005"/>
  <c r="P1457"/>
  <c r="M1435"/>
  <c r="M1456"/>
  <c r="L1456"/>
  <c r="L1435"/>
  <c r="S1479"/>
  <c r="R1478"/>
  <c r="Q1119"/>
  <c r="N766"/>
  <c r="E40" i="42" s="1"/>
  <c r="O766" i="36"/>
  <c r="F40" i="42" s="1"/>
  <c r="Q766" i="36"/>
  <c r="H40" i="42" s="1"/>
  <c r="C419" i="39"/>
  <c r="D418"/>
  <c r="F417"/>
  <c r="C416"/>
  <c r="C415"/>
  <c r="D413"/>
  <c r="C411"/>
  <c r="T766" i="36"/>
  <c r="K40" i="42" s="1"/>
  <c r="S766" i="36"/>
  <c r="J40" i="42" s="1"/>
  <c r="R766" i="36"/>
  <c r="I40" i="42" s="1"/>
  <c r="D404" i="39"/>
  <c r="T956" i="36" l="1"/>
  <c r="J552" i="39"/>
  <c r="G40" i="45"/>
  <c r="H471" i="39"/>
  <c r="H40" i="45" s="1"/>
  <c r="K551" i="39"/>
  <c r="K552" s="1"/>
  <c r="C413"/>
  <c r="F413"/>
  <c r="H413"/>
  <c r="J413"/>
  <c r="E414"/>
  <c r="G414"/>
  <c r="F94" i="43" s="1"/>
  <c r="D414" i="39"/>
  <c r="D420" s="1"/>
  <c r="D425" s="1"/>
  <c r="E413"/>
  <c r="G413"/>
  <c r="I413"/>
  <c r="K413"/>
  <c r="D408"/>
  <c r="C412"/>
  <c r="I414"/>
  <c r="K414"/>
  <c r="L766" i="36"/>
  <c r="C40" i="42" s="1"/>
  <c r="C404" i="39"/>
  <c r="C408" s="1"/>
  <c r="C414"/>
  <c r="F414"/>
  <c r="H414"/>
  <c r="J414"/>
  <c r="L842" i="36"/>
  <c r="L849" s="1"/>
  <c r="R842"/>
  <c r="P1005"/>
  <c r="Q1457"/>
  <c r="S1478"/>
  <c r="R1119"/>
  <c r="O1456"/>
  <c r="M957"/>
  <c r="P842"/>
  <c r="M766"/>
  <c r="D40" i="42" s="1"/>
  <c r="S842" i="36"/>
  <c r="Q842"/>
  <c r="M842"/>
  <c r="D93" i="42" s="1"/>
  <c r="O842" i="36"/>
  <c r="T842"/>
  <c r="N842"/>
  <c r="E93" i="42" s="1"/>
  <c r="Q732" i="36"/>
  <c r="H79" i="42" s="1"/>
  <c r="R732" i="36"/>
  <c r="I79" i="42" s="1"/>
  <c r="S732" i="36"/>
  <c r="J79" i="42" s="1"/>
  <c r="T732" i="36"/>
  <c r="K79" i="42" s="1"/>
  <c r="M711" i="36"/>
  <c r="D26" i="42" s="1"/>
  <c r="N711" i="36"/>
  <c r="E26" i="42" s="1"/>
  <c r="O711" i="36"/>
  <c r="F26" i="42" s="1"/>
  <c r="P711" i="36"/>
  <c r="G26" i="42" s="1"/>
  <c r="Q711" i="36"/>
  <c r="H26" i="42" s="1"/>
  <c r="R711" i="36"/>
  <c r="I26" i="42" s="1"/>
  <c r="S711" i="36"/>
  <c r="J26" i="42" s="1"/>
  <c r="T711" i="36"/>
  <c r="K26" i="42" s="1"/>
  <c r="H472" i="39" l="1"/>
  <c r="I471"/>
  <c r="I40" i="45" s="1"/>
  <c r="K15"/>
  <c r="H420" i="39"/>
  <c r="H422" s="1"/>
  <c r="E420"/>
  <c r="E422" s="1"/>
  <c r="F420"/>
  <c r="F422" s="1"/>
  <c r="F424" s="1"/>
  <c r="D30" i="44" s="1"/>
  <c r="I420" i="39"/>
  <c r="I422" s="1"/>
  <c r="K420"/>
  <c r="K422" s="1"/>
  <c r="C420"/>
  <c r="C425" s="1"/>
  <c r="G420"/>
  <c r="E94" i="43"/>
  <c r="L94" s="1"/>
  <c r="R845" i="36"/>
  <c r="R1434" s="1"/>
  <c r="I93" i="42"/>
  <c r="T845" i="36"/>
  <c r="T1434" s="1"/>
  <c r="K93" i="42"/>
  <c r="O845" i="36"/>
  <c r="O848" s="1"/>
  <c r="F93" i="42"/>
  <c r="J420" i="39"/>
  <c r="J422" s="1"/>
  <c r="Q845" i="36"/>
  <c r="Q1434" s="1"/>
  <c r="H93" i="42"/>
  <c r="L845" i="36"/>
  <c r="L1434" s="1"/>
  <c r="C93" i="42"/>
  <c r="S845" i="36"/>
  <c r="S1434" s="1"/>
  <c r="J93" i="42"/>
  <c r="P845" i="36"/>
  <c r="G93" i="42"/>
  <c r="O732" i="36"/>
  <c r="F79" i="42" s="1"/>
  <c r="F370" i="39"/>
  <c r="F372" s="1"/>
  <c r="F374" s="1"/>
  <c r="F376" s="1"/>
  <c r="N732" i="36"/>
  <c r="N735" s="1"/>
  <c r="N1433" s="1"/>
  <c r="E370" i="39"/>
  <c r="D371"/>
  <c r="D372" s="1"/>
  <c r="D374" s="1"/>
  <c r="D422"/>
  <c r="R1457" i="36"/>
  <c r="T1479"/>
  <c r="Q1005"/>
  <c r="M845"/>
  <c r="M1434" s="1"/>
  <c r="S1119"/>
  <c r="S1457"/>
  <c r="P1456"/>
  <c r="O957"/>
  <c r="N845"/>
  <c r="N1434" s="1"/>
  <c r="N849"/>
  <c r="T735"/>
  <c r="T1433" s="1"/>
  <c r="S735"/>
  <c r="S1433" s="1"/>
  <c r="R735"/>
  <c r="R1433" s="1"/>
  <c r="Q735"/>
  <c r="Q1433" s="1"/>
  <c r="P735"/>
  <c r="P1433" s="1"/>
  <c r="M732"/>
  <c r="D79" i="42" s="1"/>
  <c r="D88"/>
  <c r="F88"/>
  <c r="G88"/>
  <c r="H88"/>
  <c r="I88"/>
  <c r="K88"/>
  <c r="M663" i="36"/>
  <c r="D35" i="42" s="1"/>
  <c r="R663" i="36"/>
  <c r="I35" i="42" s="1"/>
  <c r="T663" i="36"/>
  <c r="K35" i="42" s="1"/>
  <c r="N691" i="36"/>
  <c r="Q663"/>
  <c r="H35" i="42" s="1"/>
  <c r="P663" i="36"/>
  <c r="G35" i="42" s="1"/>
  <c r="P848" i="36" l="1"/>
  <c r="Q848" s="1"/>
  <c r="R848" s="1"/>
  <c r="S848" s="1"/>
  <c r="T848" s="1"/>
  <c r="J471" i="39"/>
  <c r="I472"/>
  <c r="O1434" i="36"/>
  <c r="P1434"/>
  <c r="F425" i="39"/>
  <c r="E425"/>
  <c r="F39" i="45"/>
  <c r="G422" i="39"/>
  <c r="G424" s="1"/>
  <c r="G39" i="45" s="1"/>
  <c r="H30" i="44"/>
  <c r="J30" s="1"/>
  <c r="L30" s="1"/>
  <c r="C422" i="39"/>
  <c r="G376"/>
  <c r="F25" i="45"/>
  <c r="D20" i="44"/>
  <c r="L20" s="1"/>
  <c r="E372" i="39"/>
  <c r="E374" s="1"/>
  <c r="N739" i="36"/>
  <c r="E79" i="42"/>
  <c r="O735" i="36"/>
  <c r="O738" s="1"/>
  <c r="P738" s="1"/>
  <c r="Q738" s="1"/>
  <c r="R738" s="1"/>
  <c r="S738" s="1"/>
  <c r="T738" s="1"/>
  <c r="N694"/>
  <c r="N1432" s="1"/>
  <c r="E332" i="39"/>
  <c r="E334" s="1"/>
  <c r="L739" i="36"/>
  <c r="L1433"/>
  <c r="R1005"/>
  <c r="T1119"/>
  <c r="T1478"/>
  <c r="M1455"/>
  <c r="L1455"/>
  <c r="M735"/>
  <c r="M1433" s="1"/>
  <c r="S1005"/>
  <c r="P957"/>
  <c r="Q1456"/>
  <c r="O1455"/>
  <c r="T694"/>
  <c r="T1432" s="1"/>
  <c r="R694"/>
  <c r="R1432" s="1"/>
  <c r="P694"/>
  <c r="P1432" s="1"/>
  <c r="O694"/>
  <c r="O697" s="1"/>
  <c r="M694"/>
  <c r="M1432" s="1"/>
  <c r="Q694"/>
  <c r="Q1432" s="1"/>
  <c r="M630"/>
  <c r="D85" i="42" s="1"/>
  <c r="N630" i="36"/>
  <c r="O630"/>
  <c r="F85" i="42" s="1"/>
  <c r="P630" i="36"/>
  <c r="G85" i="42" s="1"/>
  <c r="Q630" i="36"/>
  <c r="H85" i="42" s="1"/>
  <c r="R630" i="36"/>
  <c r="I85" i="42" s="1"/>
  <c r="S630" i="36"/>
  <c r="J85" i="42" s="1"/>
  <c r="T630" i="36"/>
  <c r="K85" i="42" s="1"/>
  <c r="M618" i="36"/>
  <c r="D32" i="42" s="1"/>
  <c r="K286" i="39"/>
  <c r="K290" s="1"/>
  <c r="K297" s="1"/>
  <c r="J286"/>
  <c r="J290" s="1"/>
  <c r="J297" s="1"/>
  <c r="I286"/>
  <c r="I290" s="1"/>
  <c r="I297" s="1"/>
  <c r="H286"/>
  <c r="H290" s="1"/>
  <c r="H297" s="1"/>
  <c r="G286"/>
  <c r="F286"/>
  <c r="F290" s="1"/>
  <c r="F297" s="1"/>
  <c r="F299" s="1"/>
  <c r="E286"/>
  <c r="E290" s="1"/>
  <c r="E297" s="1"/>
  <c r="P697" i="36" l="1"/>
  <c r="Q697" s="1"/>
  <c r="R697" s="1"/>
  <c r="S697" s="1"/>
  <c r="T697" s="1"/>
  <c r="J40" i="45"/>
  <c r="J472" i="39"/>
  <c r="K471"/>
  <c r="K472" s="1"/>
  <c r="O1433" i="36"/>
  <c r="G425" i="39"/>
  <c r="H424"/>
  <c r="H39" i="45" s="1"/>
  <c r="F31"/>
  <c r="D24" i="44"/>
  <c r="H376" i="39"/>
  <c r="G25" i="45"/>
  <c r="N637" i="36"/>
  <c r="E85" i="42"/>
  <c r="G290" i="39"/>
  <c r="E32" i="43"/>
  <c r="N698" i="36"/>
  <c r="E88" i="42"/>
  <c r="E336" i="39"/>
  <c r="O1432" i="36"/>
  <c r="O618"/>
  <c r="Q618"/>
  <c r="N618"/>
  <c r="N1481"/>
  <c r="N1567" s="1"/>
  <c r="P618"/>
  <c r="R618"/>
  <c r="T618"/>
  <c r="S618"/>
  <c r="M849"/>
  <c r="M1453"/>
  <c r="L1432"/>
  <c r="T1005"/>
  <c r="T1457"/>
  <c r="R1456"/>
  <c r="Q957"/>
  <c r="P1455"/>
  <c r="O849"/>
  <c r="M739"/>
  <c r="M633"/>
  <c r="M1468" s="1"/>
  <c r="M1472" s="1"/>
  <c r="N604"/>
  <c r="O600"/>
  <c r="O603" s="1"/>
  <c r="Q600"/>
  <c r="K40" i="45" l="1"/>
  <c r="H425" i="39"/>
  <c r="L597" i="36"/>
  <c r="C253" i="39"/>
  <c r="C257" s="1"/>
  <c r="C259" s="1"/>
  <c r="I424"/>
  <c r="I39" i="45" s="1"/>
  <c r="G297" i="39"/>
  <c r="G299" s="1"/>
  <c r="F24" i="44"/>
  <c r="J24" s="1"/>
  <c r="L24" s="1"/>
  <c r="I376" i="39"/>
  <c r="H25" i="45"/>
  <c r="N633" i="36"/>
  <c r="N1468" s="1"/>
  <c r="N1472" s="1"/>
  <c r="E32" i="42"/>
  <c r="S633" i="36"/>
  <c r="S1468" s="1"/>
  <c r="S1472" s="1"/>
  <c r="J32" i="42"/>
  <c r="O1454" i="36"/>
  <c r="T633"/>
  <c r="T1468" s="1"/>
  <c r="T1472" s="1"/>
  <c r="K32" i="42"/>
  <c r="R633" i="36"/>
  <c r="R1468" s="1"/>
  <c r="R1472" s="1"/>
  <c r="I32" i="42"/>
  <c r="Q633" i="36"/>
  <c r="Q1468" s="1"/>
  <c r="Q1472" s="1"/>
  <c r="H32" i="42"/>
  <c r="P633" i="36"/>
  <c r="G32" i="42"/>
  <c r="M32" i="43"/>
  <c r="O633" i="36"/>
  <c r="O636" s="1"/>
  <c r="F32" i="42"/>
  <c r="P1454" i="36"/>
  <c r="L637"/>
  <c r="L1468"/>
  <c r="L1472" s="1"/>
  <c r="L698"/>
  <c r="L1453"/>
  <c r="S1456"/>
  <c r="R957"/>
  <c r="Q1455"/>
  <c r="P849"/>
  <c r="O739"/>
  <c r="O1453"/>
  <c r="M698"/>
  <c r="T600"/>
  <c r="T1431" s="1"/>
  <c r="S600"/>
  <c r="S1431" s="1"/>
  <c r="R600"/>
  <c r="R1431" s="1"/>
  <c r="M600"/>
  <c r="M1431" s="1"/>
  <c r="N600"/>
  <c r="N1431" s="1"/>
  <c r="Q1431"/>
  <c r="P600"/>
  <c r="P603" s="1"/>
  <c r="Q603" s="1"/>
  <c r="R603" s="1"/>
  <c r="O1431"/>
  <c r="N556"/>
  <c r="O556"/>
  <c r="F86" i="42" s="1"/>
  <c r="P556" i="36"/>
  <c r="G86" i="42" s="1"/>
  <c r="Q556" i="36"/>
  <c r="H86" i="42" s="1"/>
  <c r="R556" i="36"/>
  <c r="I86" i="42" s="1"/>
  <c r="S556" i="36"/>
  <c r="J86" i="42" s="1"/>
  <c r="T556" i="36"/>
  <c r="K86" i="42" s="1"/>
  <c r="M544" i="36"/>
  <c r="D33" i="42" s="1"/>
  <c r="L556" i="36"/>
  <c r="D213" i="39"/>
  <c r="D216" s="1"/>
  <c r="D218" s="1"/>
  <c r="O544" i="36"/>
  <c r="F33" i="42" s="1"/>
  <c r="S603" i="36" l="1"/>
  <c r="T603" s="1"/>
  <c r="P636"/>
  <c r="Q636" s="1"/>
  <c r="R636" s="1"/>
  <c r="S636" s="1"/>
  <c r="T636" s="1"/>
  <c r="O1468"/>
  <c r="O1472" s="1"/>
  <c r="P1431"/>
  <c r="P1468"/>
  <c r="P1472" s="1"/>
  <c r="J424" i="39"/>
  <c r="J39" i="45" s="1"/>
  <c r="I425" i="39"/>
  <c r="J376"/>
  <c r="I25" i="45"/>
  <c r="H299" i="39"/>
  <c r="G31" i="45"/>
  <c r="N563" i="36"/>
  <c r="E86" i="42"/>
  <c r="L600" i="36"/>
  <c r="L1431" s="1"/>
  <c r="C87" i="42"/>
  <c r="Q544" i="36"/>
  <c r="H206" i="39"/>
  <c r="H210" s="1"/>
  <c r="H218" s="1"/>
  <c r="S544" i="36"/>
  <c r="J206" i="39"/>
  <c r="J210" s="1"/>
  <c r="J218" s="1"/>
  <c r="N544" i="36"/>
  <c r="E33" i="42" s="1"/>
  <c r="E206" i="39"/>
  <c r="E210" s="1"/>
  <c r="E218" s="1"/>
  <c r="P544" i="36"/>
  <c r="G33" i="42" s="1"/>
  <c r="G206" i="39"/>
  <c r="R544" i="36"/>
  <c r="I33" i="42" s="1"/>
  <c r="I206" i="39"/>
  <c r="I210" s="1"/>
  <c r="I218" s="1"/>
  <c r="T544" i="36"/>
  <c r="K33" i="42" s="1"/>
  <c r="K206" i="39"/>
  <c r="K210" s="1"/>
  <c r="K218" s="1"/>
  <c r="C214"/>
  <c r="Q1454" i="36"/>
  <c r="M556"/>
  <c r="S957"/>
  <c r="R1455"/>
  <c r="Q849"/>
  <c r="P739"/>
  <c r="P1453"/>
  <c r="O698"/>
  <c r="M637"/>
  <c r="M1452"/>
  <c r="O559"/>
  <c r="O562" s="1"/>
  <c r="M1429"/>
  <c r="N1429"/>
  <c r="O1429"/>
  <c r="P1429"/>
  <c r="Q1429"/>
  <c r="R1429"/>
  <c r="S1429"/>
  <c r="T1429"/>
  <c r="T559" l="1"/>
  <c r="T1430" s="1"/>
  <c r="K424" i="39"/>
  <c r="K425" s="1"/>
  <c r="J425"/>
  <c r="R559" i="36"/>
  <c r="R1430" s="1"/>
  <c r="I299" i="39"/>
  <c r="H31" i="45"/>
  <c r="K376" i="39"/>
  <c r="K25" i="45" s="1"/>
  <c r="J25"/>
  <c r="C216" i="39"/>
  <c r="C218" s="1"/>
  <c r="L559" i="36"/>
  <c r="L1430" s="1"/>
  <c r="C86" i="42"/>
  <c r="S559" i="36"/>
  <c r="S1430" s="1"/>
  <c r="J33" i="42"/>
  <c r="P559" i="36"/>
  <c r="P1430" s="1"/>
  <c r="Q559"/>
  <c r="Q1430" s="1"/>
  <c r="H33" i="42"/>
  <c r="M559" i="36"/>
  <c r="M1430" s="1"/>
  <c r="D86" i="42"/>
  <c r="N559" i="36"/>
  <c r="N1430" s="1"/>
  <c r="G210" i="39"/>
  <c r="E33" i="43"/>
  <c r="R1454" i="36"/>
  <c r="O1430"/>
  <c r="P1477"/>
  <c r="P1481" s="1"/>
  <c r="O1477"/>
  <c r="O1481" s="1"/>
  <c r="L604"/>
  <c r="L1452"/>
  <c r="L1429"/>
  <c r="L1451"/>
  <c r="T957"/>
  <c r="T1456"/>
  <c r="L563"/>
  <c r="S1455"/>
  <c r="R849"/>
  <c r="Q739"/>
  <c r="Q1453"/>
  <c r="P698"/>
  <c r="O637"/>
  <c r="O1452"/>
  <c r="M604"/>
  <c r="M1450"/>
  <c r="N505"/>
  <c r="O498"/>
  <c r="F68" i="42" s="1"/>
  <c r="Q498" i="36"/>
  <c r="H68" i="42" s="1"/>
  <c r="R498" i="36"/>
  <c r="I68" i="42" s="1"/>
  <c r="S498" i="36"/>
  <c r="T498"/>
  <c r="K68" i="42" s="1"/>
  <c r="M478" i="36"/>
  <c r="N478"/>
  <c r="E15" i="42" s="1"/>
  <c r="O478" i="36"/>
  <c r="F15" i="42" s="1"/>
  <c r="P478" i="36"/>
  <c r="G15" i="42" s="1"/>
  <c r="P498" i="36"/>
  <c r="G68" i="42" s="1"/>
  <c r="D138" i="39"/>
  <c r="D141" s="1"/>
  <c r="C138"/>
  <c r="C137"/>
  <c r="T478" i="36"/>
  <c r="K15" i="42" s="1"/>
  <c r="S478" i="36"/>
  <c r="J15" i="42" s="1"/>
  <c r="R478" i="36"/>
  <c r="Q478"/>
  <c r="H15" i="42" s="1"/>
  <c r="D15" l="1"/>
  <c r="M1561" i="36"/>
  <c r="P562"/>
  <c r="Q562" s="1"/>
  <c r="R562" s="1"/>
  <c r="S562" s="1"/>
  <c r="T562" s="1"/>
  <c r="J68" i="42"/>
  <c r="S501" i="36"/>
  <c r="S1428" s="1"/>
  <c r="I15" i="42"/>
  <c r="R501" i="36"/>
  <c r="R1428" s="1"/>
  <c r="K39" i="45"/>
  <c r="G218" i="39"/>
  <c r="G220" s="1"/>
  <c r="F25" i="44"/>
  <c r="J25" s="1"/>
  <c r="L25" s="1"/>
  <c r="J299" i="39"/>
  <c r="I31" i="45"/>
  <c r="C141" i="39"/>
  <c r="C143" s="1"/>
  <c r="M33" i="43"/>
  <c r="E52"/>
  <c r="D143" i="39"/>
  <c r="T501" i="36"/>
  <c r="T1428" s="1"/>
  <c r="L498"/>
  <c r="L505" s="1"/>
  <c r="T1454"/>
  <c r="S1454"/>
  <c r="M1451"/>
  <c r="L1450"/>
  <c r="M498"/>
  <c r="S849"/>
  <c r="R739"/>
  <c r="Q698"/>
  <c r="P637"/>
  <c r="P1452"/>
  <c r="O604"/>
  <c r="N501"/>
  <c r="N1428" s="1"/>
  <c r="Q501"/>
  <c r="Q1428" s="1"/>
  <c r="O501"/>
  <c r="O504" s="1"/>
  <c r="P501"/>
  <c r="P1428" s="1"/>
  <c r="M1426"/>
  <c r="N1426"/>
  <c r="O1426"/>
  <c r="P1426"/>
  <c r="Q1426"/>
  <c r="R1426"/>
  <c r="S1426"/>
  <c r="T1426"/>
  <c r="P504" l="1"/>
  <c r="Q504" s="1"/>
  <c r="R504" s="1"/>
  <c r="S504" s="1"/>
  <c r="T504" s="1"/>
  <c r="K299" i="39"/>
  <c r="K31" i="45" s="1"/>
  <c r="J31"/>
  <c r="H220" i="39"/>
  <c r="G32" i="45"/>
  <c r="M501" i="36"/>
  <c r="M1428" s="1"/>
  <c r="D68" i="42"/>
  <c r="L501" i="36"/>
  <c r="L1428" s="1"/>
  <c r="C68" i="42"/>
  <c r="O1428" i="36"/>
  <c r="Q1477"/>
  <c r="Q1481" s="1"/>
  <c r="M563"/>
  <c r="O1451"/>
  <c r="R1453"/>
  <c r="T849"/>
  <c r="T1455"/>
  <c r="M1447"/>
  <c r="L1426"/>
  <c r="O1450"/>
  <c r="T739"/>
  <c r="S739"/>
  <c r="R698"/>
  <c r="Q637"/>
  <c r="Q1452"/>
  <c r="P604"/>
  <c r="M1449"/>
  <c r="I220" i="39" l="1"/>
  <c r="H32" i="45"/>
  <c r="R1477" i="36"/>
  <c r="R1481" s="1"/>
  <c r="O563"/>
  <c r="P1451"/>
  <c r="P1450"/>
  <c r="L1447"/>
  <c r="S698"/>
  <c r="S1453"/>
  <c r="L1449"/>
  <c r="R637"/>
  <c r="R1452"/>
  <c r="Q604"/>
  <c r="O1449"/>
  <c r="M505"/>
  <c r="O1447"/>
  <c r="M1427"/>
  <c r="N1427"/>
  <c r="O1427"/>
  <c r="P1427"/>
  <c r="Q1427"/>
  <c r="R1427"/>
  <c r="S1427"/>
  <c r="T1427"/>
  <c r="J220" i="39" l="1"/>
  <c r="I32" i="45"/>
  <c r="T1477" i="36"/>
  <c r="T1481" s="1"/>
  <c r="S1477"/>
  <c r="S1481" s="1"/>
  <c r="Q1451"/>
  <c r="P563"/>
  <c r="T698"/>
  <c r="T1453"/>
  <c r="Q1450"/>
  <c r="L1427"/>
  <c r="T637"/>
  <c r="S637"/>
  <c r="S1452"/>
  <c r="R604"/>
  <c r="P1449"/>
  <c r="O505"/>
  <c r="P1447"/>
  <c r="M1448"/>
  <c r="E221" i="40"/>
  <c r="F222"/>
  <c r="C225"/>
  <c r="C29" i="39" s="1"/>
  <c r="D225" i="40"/>
  <c r="D29" i="39" s="1"/>
  <c r="F225" i="40"/>
  <c r="F29" i="39" s="1"/>
  <c r="E190" i="40"/>
  <c r="F190"/>
  <c r="G190"/>
  <c r="H190"/>
  <c r="I190"/>
  <c r="J190"/>
  <c r="K190"/>
  <c r="C160"/>
  <c r="C162"/>
  <c r="D129"/>
  <c r="F100"/>
  <c r="F24" i="39" s="1"/>
  <c r="F102" i="40"/>
  <c r="E102"/>
  <c r="F45"/>
  <c r="G45"/>
  <c r="H45"/>
  <c r="I45"/>
  <c r="J45"/>
  <c r="K45"/>
  <c r="D46"/>
  <c r="E46"/>
  <c r="F46"/>
  <c r="G46"/>
  <c r="H46"/>
  <c r="I46"/>
  <c r="J46"/>
  <c r="K46"/>
  <c r="G14"/>
  <c r="G16" s="1"/>
  <c r="H14"/>
  <c r="I14"/>
  <c r="J14"/>
  <c r="K14"/>
  <c r="L134" i="36" l="1"/>
  <c r="C46" i="40"/>
  <c r="G130"/>
  <c r="D222"/>
  <c r="D226" s="1"/>
  <c r="F99"/>
  <c r="F103" s="1"/>
  <c r="O1534" i="36"/>
  <c r="O1545" s="1"/>
  <c r="D127" i="40"/>
  <c r="D23" i="39" s="1"/>
  <c r="M1535" i="36"/>
  <c r="C127" i="40"/>
  <c r="C23" i="39" s="1"/>
  <c r="L1534" i="36"/>
  <c r="F127" i="40"/>
  <c r="O1536" i="36"/>
  <c r="O1547" s="1"/>
  <c r="H47" i="40"/>
  <c r="K220" i="39"/>
  <c r="K32" i="45" s="1"/>
  <c r="J32"/>
  <c r="E45" i="40"/>
  <c r="E47" s="1"/>
  <c r="H130"/>
  <c r="I129"/>
  <c r="D191"/>
  <c r="D193" s="1"/>
  <c r="C45"/>
  <c r="E130"/>
  <c r="J129"/>
  <c r="H129"/>
  <c r="E191"/>
  <c r="E193" s="1"/>
  <c r="F47"/>
  <c r="E14"/>
  <c r="E101"/>
  <c r="E103" s="1"/>
  <c r="D45"/>
  <c r="D47" s="1"/>
  <c r="M199" i="36"/>
  <c r="D101" i="40"/>
  <c r="D103" s="1"/>
  <c r="G129"/>
  <c r="G131" s="1"/>
  <c r="C163"/>
  <c r="C164" s="1"/>
  <c r="N300" i="36"/>
  <c r="E162" i="40"/>
  <c r="E164" s="1"/>
  <c r="D130"/>
  <c r="D131" s="1"/>
  <c r="E24" i="39"/>
  <c r="C130" i="40"/>
  <c r="P300" i="36"/>
  <c r="G162" i="40"/>
  <c r="G164" s="1"/>
  <c r="H16"/>
  <c r="C191"/>
  <c r="D14"/>
  <c r="K47"/>
  <c r="J130"/>
  <c r="F14"/>
  <c r="C14"/>
  <c r="C16" s="1"/>
  <c r="J47"/>
  <c r="M174" i="36"/>
  <c r="D73" i="40"/>
  <c r="D75" s="1"/>
  <c r="I130"/>
  <c r="F129"/>
  <c r="E129"/>
  <c r="M300" i="36"/>
  <c r="D162" i="40"/>
  <c r="D164" s="1"/>
  <c r="C190"/>
  <c r="C222"/>
  <c r="C226" s="1"/>
  <c r="J16"/>
  <c r="Q300" i="36"/>
  <c r="H162" i="40"/>
  <c r="H164" s="1"/>
  <c r="I16"/>
  <c r="K130"/>
  <c r="O300" i="36"/>
  <c r="F162" i="40"/>
  <c r="F164" s="1"/>
  <c r="I47"/>
  <c r="C101"/>
  <c r="C103" s="1"/>
  <c r="T300" i="36"/>
  <c r="K162" i="40"/>
  <c r="K164" s="1"/>
  <c r="F226"/>
  <c r="C129"/>
  <c r="S300" i="36"/>
  <c r="J162" i="40"/>
  <c r="J164" s="1"/>
  <c r="G191"/>
  <c r="K16"/>
  <c r="G47"/>
  <c r="F130"/>
  <c r="K129"/>
  <c r="R300" i="36"/>
  <c r="I162" i="40"/>
  <c r="I164" s="1"/>
  <c r="F191"/>
  <c r="F193" s="1"/>
  <c r="E225"/>
  <c r="E29" i="39" s="1"/>
  <c r="Q1508" i="36"/>
  <c r="H221" i="40"/>
  <c r="N1512" i="36"/>
  <c r="N1516" s="1"/>
  <c r="P266"/>
  <c r="M266"/>
  <c r="L266"/>
  <c r="N266"/>
  <c r="O266"/>
  <c r="L199"/>
  <c r="L300"/>
  <c r="L158"/>
  <c r="L411"/>
  <c r="Q563"/>
  <c r="R1451"/>
  <c r="S158"/>
  <c r="Q158"/>
  <c r="O158"/>
  <c r="Q1536"/>
  <c r="T134"/>
  <c r="P134"/>
  <c r="N134"/>
  <c r="S134"/>
  <c r="Q134"/>
  <c r="M134"/>
  <c r="T158"/>
  <c r="R158"/>
  <c r="P158"/>
  <c r="N158"/>
  <c r="O199"/>
  <c r="R134"/>
  <c r="M158"/>
  <c r="N199"/>
  <c r="M411"/>
  <c r="N411"/>
  <c r="L1448"/>
  <c r="R1450"/>
  <c r="S604"/>
  <c r="Q1449"/>
  <c r="P505"/>
  <c r="O1448"/>
  <c r="Q1447"/>
  <c r="M414" l="1"/>
  <c r="M1563" s="1"/>
  <c r="N414"/>
  <c r="N1563" s="1"/>
  <c r="L414"/>
  <c r="L1563" s="1"/>
  <c r="F23" i="39"/>
  <c r="G26"/>
  <c r="F64" i="43" s="1"/>
  <c r="F106" s="1"/>
  <c r="C47" i="40"/>
  <c r="O1548" i="36"/>
  <c r="R1536"/>
  <c r="R1537" s="1"/>
  <c r="C193" i="40"/>
  <c r="E26" i="39"/>
  <c r="L1537" i="36"/>
  <c r="L1545"/>
  <c r="L1548" s="1"/>
  <c r="M1537"/>
  <c r="M1546"/>
  <c r="M1548" s="1"/>
  <c r="D26" i="39"/>
  <c r="E131" i="40"/>
  <c r="Q1537" i="36"/>
  <c r="Q1547"/>
  <c r="Q1548" s="1"/>
  <c r="C26" i="39"/>
  <c r="C131" i="40"/>
  <c r="O1537" i="36"/>
  <c r="F26" i="39"/>
  <c r="F131" i="40"/>
  <c r="E226"/>
  <c r="G193"/>
  <c r="F25" i="39"/>
  <c r="F16" i="40"/>
  <c r="R1508" i="36"/>
  <c r="I221" i="40"/>
  <c r="H191"/>
  <c r="I127"/>
  <c r="Q266" i="36"/>
  <c r="H127" i="40"/>
  <c r="H24" i="39"/>
  <c r="C25"/>
  <c r="E25"/>
  <c r="E16" i="40"/>
  <c r="D25" i="39"/>
  <c r="D16" i="40"/>
  <c r="S1451" i="36"/>
  <c r="R563"/>
  <c r="T604"/>
  <c r="T1452"/>
  <c r="T1450"/>
  <c r="S1450"/>
  <c r="R1449"/>
  <c r="Q505"/>
  <c r="R1447"/>
  <c r="P1448"/>
  <c r="S1536"/>
  <c r="D63" i="42" l="1"/>
  <c r="D104" s="1"/>
  <c r="L421" i="36"/>
  <c r="F30" i="39"/>
  <c r="C30"/>
  <c r="C35" s="1"/>
  <c r="E30"/>
  <c r="E35" s="1"/>
  <c r="R266" i="36"/>
  <c r="R1547"/>
  <c r="R1548" s="1"/>
  <c r="D30" i="39"/>
  <c r="D35" s="1"/>
  <c r="S1537" i="36"/>
  <c r="S1547"/>
  <c r="S1548" s="1"/>
  <c r="S1508"/>
  <c r="J221" i="40"/>
  <c r="N421" i="36"/>
  <c r="E63" i="42"/>
  <c r="E104" s="1"/>
  <c r="I131" i="40"/>
  <c r="I23" i="39"/>
  <c r="H26"/>
  <c r="H193" i="40"/>
  <c r="I191"/>
  <c r="S266" i="36"/>
  <c r="S414" s="1"/>
  <c r="S1563" s="1"/>
  <c r="J127" i="40"/>
  <c r="C63" i="42"/>
  <c r="C104" s="1"/>
  <c r="H131" i="40"/>
  <c r="H23" i="39"/>
  <c r="I24"/>
  <c r="T563" i="36"/>
  <c r="S563"/>
  <c r="S1449"/>
  <c r="R505"/>
  <c r="Q1448"/>
  <c r="S1447"/>
  <c r="T1536"/>
  <c r="Q411"/>
  <c r="Q414" s="1"/>
  <c r="Q1563" s="1"/>
  <c r="R411"/>
  <c r="O411"/>
  <c r="O414" s="1"/>
  <c r="O1563" s="1"/>
  <c r="R414" l="1"/>
  <c r="R1563" s="1"/>
  <c r="F63" i="42"/>
  <c r="F104" s="1"/>
  <c r="T1537" i="36"/>
  <c r="T1547"/>
  <c r="T1548" s="1"/>
  <c r="I222" i="40"/>
  <c r="J131"/>
  <c r="J23" i="39"/>
  <c r="J222" i="40"/>
  <c r="J25" i="39" s="1"/>
  <c r="T1508" i="36"/>
  <c r="K221" i="40"/>
  <c r="T266" i="36"/>
  <c r="K127" i="40"/>
  <c r="I63" i="42"/>
  <c r="I104" s="1"/>
  <c r="I193" i="40"/>
  <c r="I26" i="39"/>
  <c r="H63" i="42"/>
  <c r="H104" s="1"/>
  <c r="H222" i="40"/>
  <c r="J191"/>
  <c r="J24" i="39"/>
  <c r="G222" i="40"/>
  <c r="G226" s="1"/>
  <c r="G11" i="39"/>
  <c r="C10" i="43" s="1"/>
  <c r="T1451" i="36"/>
  <c r="S505"/>
  <c r="R1448"/>
  <c r="J226" i="40" l="1"/>
  <c r="J63" i="42"/>
  <c r="J104" s="1"/>
  <c r="K191" i="40"/>
  <c r="K24" i="39"/>
  <c r="J193" i="40"/>
  <c r="J26" i="39"/>
  <c r="J30" s="1"/>
  <c r="P411" i="36"/>
  <c r="P414" s="1"/>
  <c r="P1563" s="1"/>
  <c r="T411"/>
  <c r="T414" s="1"/>
  <c r="T1563" s="1"/>
  <c r="K222" i="40"/>
  <c r="K25" i="39" s="1"/>
  <c r="C52" i="43"/>
  <c r="H226" i="40"/>
  <c r="H25" i="39"/>
  <c r="H30" s="1"/>
  <c r="K23"/>
  <c r="K131" i="40"/>
  <c r="G25" i="39"/>
  <c r="I25"/>
  <c r="I30" s="1"/>
  <c r="I226" i="40"/>
  <c r="G15" i="39"/>
  <c r="G10" i="43" s="1"/>
  <c r="G52" s="1"/>
  <c r="T1447" i="36"/>
  <c r="T505"/>
  <c r="T1449"/>
  <c r="S1448"/>
  <c r="D11" i="39"/>
  <c r="G63" i="42" l="1"/>
  <c r="G104" s="1"/>
  <c r="K63"/>
  <c r="K104" s="1"/>
  <c r="D18" i="39"/>
  <c r="D20" s="1"/>
  <c r="D32" s="1"/>
  <c r="G30"/>
  <c r="H8" i="44" s="1"/>
  <c r="H39" s="1"/>
  <c r="E64" i="43"/>
  <c r="K226" i="40"/>
  <c r="K193"/>
  <c r="K26" i="39"/>
  <c r="K30" s="1"/>
  <c r="H15"/>
  <c r="D10" i="42"/>
  <c r="D51" s="1"/>
  <c r="I12" i="39"/>
  <c r="F12"/>
  <c r="F20" s="1"/>
  <c r="F32" s="1"/>
  <c r="F34" s="1"/>
  <c r="D8" i="44" l="1"/>
  <c r="F9" i="45"/>
  <c r="F51" s="1"/>
  <c r="E106" i="43"/>
  <c r="O106" s="1"/>
  <c r="L64"/>
  <c r="L106" s="1"/>
  <c r="F35" i="39"/>
  <c r="I15"/>
  <c r="K12"/>
  <c r="J12"/>
  <c r="R91" i="36"/>
  <c r="H11" i="39"/>
  <c r="T1448" i="36"/>
  <c r="M417"/>
  <c r="M1425" s="1"/>
  <c r="M1441" s="1"/>
  <c r="M1565" s="1"/>
  <c r="O91"/>
  <c r="E11" i="39"/>
  <c r="F10" i="42" l="1"/>
  <c r="F51" s="1"/>
  <c r="O1561" i="36"/>
  <c r="I10" i="42"/>
  <c r="I51" s="1"/>
  <c r="R1561" i="36"/>
  <c r="P106" i="43"/>
  <c r="D39" i="44"/>
  <c r="I11" i="39"/>
  <c r="I20" s="1"/>
  <c r="I32" s="1"/>
  <c r="K15"/>
  <c r="J15"/>
  <c r="O417" i="36"/>
  <c r="O420" s="1"/>
  <c r="R417"/>
  <c r="R1425" s="1"/>
  <c r="R1441" s="1"/>
  <c r="G12" i="39"/>
  <c r="H12"/>
  <c r="H20" s="1"/>
  <c r="H32" s="1"/>
  <c r="E12"/>
  <c r="E6" i="37" l="1"/>
  <c r="R1565" i="36"/>
  <c r="G20" i="39"/>
  <c r="D10" i="43"/>
  <c r="J11" i="39"/>
  <c r="J20" s="1"/>
  <c r="J32" s="1"/>
  <c r="S91" i="36"/>
  <c r="S1561" s="1"/>
  <c r="O1425"/>
  <c r="O1441" s="1"/>
  <c r="C13" i="39"/>
  <c r="B6" i="37" l="1"/>
  <c r="O1565" i="36"/>
  <c r="G32" i="39"/>
  <c r="G34" s="1"/>
  <c r="G35" s="1"/>
  <c r="F8" i="44"/>
  <c r="S417" i="36"/>
  <c r="S1425" s="1"/>
  <c r="S1441" s="1"/>
  <c r="J10" i="42"/>
  <c r="J51" s="1"/>
  <c r="D52" i="43"/>
  <c r="O52" s="1"/>
  <c r="M10"/>
  <c r="M52" s="1"/>
  <c r="K11" i="39"/>
  <c r="K20" s="1"/>
  <c r="K32" s="1"/>
  <c r="T91" i="36"/>
  <c r="T1561" s="1"/>
  <c r="N91"/>
  <c r="N1561" s="1"/>
  <c r="E18" i="39"/>
  <c r="E20" s="1"/>
  <c r="E32" s="1"/>
  <c r="P91" i="36"/>
  <c r="Q91"/>
  <c r="Q1561" s="1"/>
  <c r="G10" i="42" l="1"/>
  <c r="G51" s="1"/>
  <c r="P1561" i="36"/>
  <c r="F6" i="37"/>
  <c r="S1565" i="36"/>
  <c r="F39" i="44"/>
  <c r="N39" s="1"/>
  <c r="J8"/>
  <c r="H34" i="39"/>
  <c r="G9" i="45"/>
  <c r="G51" s="1"/>
  <c r="P52" i="43"/>
  <c r="T417" i="36"/>
  <c r="T1425" s="1"/>
  <c r="T1441" s="1"/>
  <c r="K10" i="42"/>
  <c r="K51" s="1"/>
  <c r="N417" i="36"/>
  <c r="N1425" s="1"/>
  <c r="N1441" s="1"/>
  <c r="N1565" s="1"/>
  <c r="E10" i="42"/>
  <c r="E51" s="1"/>
  <c r="Q417" i="36"/>
  <c r="Q1425" s="1"/>
  <c r="Q1441" s="1"/>
  <c r="H10" i="42"/>
  <c r="H51" s="1"/>
  <c r="D6" i="37" l="1"/>
  <c r="Q1565" i="36"/>
  <c r="G6" i="37"/>
  <c r="T1565" i="36"/>
  <c r="C11" i="39"/>
  <c r="J39" i="44"/>
  <c r="P39" s="1"/>
  <c r="L8"/>
  <c r="L39" s="1"/>
  <c r="O39" s="1"/>
  <c r="H35" i="39"/>
  <c r="H9" i="45"/>
  <c r="H51" s="1"/>
  <c r="I34" i="39"/>
  <c r="C12"/>
  <c r="C15"/>
  <c r="L91" i="36" l="1"/>
  <c r="L1561" s="1"/>
  <c r="I9" i="45"/>
  <c r="I51" s="1"/>
  <c r="J34" i="39"/>
  <c r="I35"/>
  <c r="Q39" i="44"/>
  <c r="C19" i="39"/>
  <c r="C18"/>
  <c r="L1515" i="36"/>
  <c r="L1516" s="1"/>
  <c r="C17" i="39"/>
  <c r="L1446" i="36"/>
  <c r="L1462" s="1"/>
  <c r="L1567" s="1"/>
  <c r="M1446"/>
  <c r="M1462" s="1"/>
  <c r="M1567" s="1"/>
  <c r="C20" i="39" l="1"/>
  <c r="C32" s="1"/>
  <c r="J9" i="45"/>
  <c r="J51" s="1"/>
  <c r="K34" i="39"/>
  <c r="J35"/>
  <c r="L417" i="36"/>
  <c r="L1425" s="1"/>
  <c r="L1441" s="1"/>
  <c r="L1565" s="1"/>
  <c r="C10" i="42"/>
  <c r="C51" s="1"/>
  <c r="O1446" i="36"/>
  <c r="O1462" s="1"/>
  <c r="M421"/>
  <c r="B16" i="37" l="1"/>
  <c r="O1567" i="36"/>
  <c r="K35" i="39"/>
  <c r="K9" i="45"/>
  <c r="K51" s="1"/>
  <c r="O421" i="36"/>
  <c r="P417"/>
  <c r="P420" s="1"/>
  <c r="Q420" s="1"/>
  <c r="R420" s="1"/>
  <c r="S420" s="1"/>
  <c r="T420" s="1"/>
  <c r="P1425" l="1"/>
  <c r="P1441" s="1"/>
  <c r="C6" i="37" l="1"/>
  <c r="I6" s="1"/>
  <c r="P1565" i="36"/>
  <c r="Q421"/>
  <c r="P1446"/>
  <c r="P1462" s="1"/>
  <c r="P1567" s="1"/>
  <c r="P421"/>
  <c r="C16" i="37" l="1"/>
  <c r="Q1446" i="36"/>
  <c r="Q1462" s="1"/>
  <c r="Q1567" s="1"/>
  <c r="D16" i="37" l="1"/>
  <c r="R421" i="36"/>
  <c r="R1446"/>
  <c r="R1462" s="1"/>
  <c r="R1567" s="1"/>
  <c r="E16" i="37" l="1"/>
  <c r="S421" i="36"/>
  <c r="S1446"/>
  <c r="S1462" s="1"/>
  <c r="S1567" s="1"/>
  <c r="F16" i="37" l="1"/>
  <c r="T1446" i="36"/>
  <c r="T1462" s="1"/>
  <c r="T1567" s="1"/>
  <c r="T421"/>
  <c r="G16" i="37" l="1"/>
  <c r="I16" s="1"/>
</calcChain>
</file>

<file path=xl/sharedStrings.xml><?xml version="1.0" encoding="utf-8"?>
<sst xmlns="http://schemas.openxmlformats.org/spreadsheetml/2006/main" count="3340" uniqueCount="1597">
  <si>
    <t>Account</t>
  </si>
  <si>
    <t>Description</t>
  </si>
  <si>
    <t>Actual</t>
  </si>
  <si>
    <t>ELECTRIC UTILITY TAX</t>
  </si>
  <si>
    <t>HOTEL TAX</t>
  </si>
  <si>
    <t>CABLE FRANCHISE FEES</t>
  </si>
  <si>
    <t>FEDERAL GRANTS</t>
  </si>
  <si>
    <t>INVESTMENT EARNINGS</t>
  </si>
  <si>
    <t>MISCELLANEOUS INCOME</t>
  </si>
  <si>
    <t>SALARIES AND WAGES</t>
  </si>
  <si>
    <t>RETIREMENT PLAN CONTRIBUTION</t>
  </si>
  <si>
    <t>FICA CONTRIBUTION</t>
  </si>
  <si>
    <t>TRAVEL AND LODGING</t>
  </si>
  <si>
    <t>PRINTING AND DUPLICATING</t>
  </si>
  <si>
    <t>PROFESSIONAL SERVICES</t>
  </si>
  <si>
    <t>OFFICE SUPPLIES</t>
  </si>
  <si>
    <t>OTHER SERVICES</t>
  </si>
  <si>
    <t>DUES AND SUBSCRIPTIONS</t>
  </si>
  <si>
    <t>OPERATING SUPPLIES</t>
  </si>
  <si>
    <t>BOOKS AND PUBLICATIONS</t>
  </si>
  <si>
    <t>GROUP HEALTH INSURANCE</t>
  </si>
  <si>
    <t>OUTSIDE REPAIR AND MAINTENANCE</t>
  </si>
  <si>
    <t>MISCELLANEOUS</t>
  </si>
  <si>
    <t>PUBLIC RELATIONS</t>
  </si>
  <si>
    <t>COMMUNITY EVENTS</t>
  </si>
  <si>
    <t>OVERTIME</t>
  </si>
  <si>
    <t>REPAIR AND MAINTENANCE</t>
  </si>
  <si>
    <t>ECONOMIC DEVELOPMENT</t>
  </si>
  <si>
    <t>SMALL TOOLS &amp; EQUIPMENT</t>
  </si>
  <si>
    <t>UTILITIES</t>
  </si>
  <si>
    <t>BAD DEBT</t>
  </si>
  <si>
    <t>FY 2011</t>
  </si>
  <si>
    <t>Projected</t>
  </si>
  <si>
    <t>Proposed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</si>
  <si>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</si>
  <si>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</si>
  <si>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</si>
  <si>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</si>
  <si>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</si>
  <si>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</si>
  <si>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</si>
  <si>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</si>
  <si>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</si>
  <si>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</si>
  <si>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</si>
  <si>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</si>
  <si>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</si>
  <si>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BUSINESS DISTRICT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</si>
  <si>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</si>
  <si>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</si>
  <si>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</si>
  <si>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</si>
  <si>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</si>
  <si>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</si>
  <si>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</si>
  <si>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</si>
  <si>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</si>
  <si>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</si>
  <si>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</si>
  <si>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</si>
  <si>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</si>
  <si>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</si>
  <si>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</si>
  <si>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</si>
  <si>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</si>
  <si>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</si>
  <si>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LIQUOR LICENSE</t>
  </si>
  <si>
    <t>01-000-43-00-4325</t>
  </si>
  <si>
    <t>01-000-43-00-4320</t>
  </si>
  <si>
    <t>01-000-43-00-4310</t>
  </si>
  <si>
    <t>POLICE TOWS</t>
  </si>
  <si>
    <t>TRAFFIC FINES</t>
  </si>
  <si>
    <t>01-000-44-00-4414</t>
  </si>
  <si>
    <t>01-000-44-00-4405</t>
  </si>
  <si>
    <t>01-000-44-00-4400</t>
  </si>
  <si>
    <t>DEVELOPMENT FEES</t>
  </si>
  <si>
    <t>COLLECTION FEE - YBSD</t>
  </si>
  <si>
    <t>GARBAGE SURCHARGE</t>
  </si>
  <si>
    <t>01-000-45-00-4500</t>
  </si>
  <si>
    <t>01-000-46-00-4690</t>
  </si>
  <si>
    <t>01-000-46-00-4680</t>
  </si>
  <si>
    <t>01-000-46-00-4670</t>
  </si>
  <si>
    <t>01-000-46-00-4650</t>
  </si>
  <si>
    <t>01-000-46-00-4601</t>
  </si>
  <si>
    <t>REIMB - MISCELLANEOUS</t>
  </si>
  <si>
    <t>REIMB - TRAFFIC SIGNAL</t>
  </si>
  <si>
    <t>REIMB - LEGAL EXPENSES</t>
  </si>
  <si>
    <t>01-000-48-00-4850</t>
  </si>
  <si>
    <t>01-000-49-00-4979</t>
  </si>
  <si>
    <t>01-000-49-00-4972</t>
  </si>
  <si>
    <t>01-000-49-00-4952</t>
  </si>
  <si>
    <t>01-000-49-00-4951</t>
  </si>
  <si>
    <t>01-110-50-00-5020</t>
  </si>
  <si>
    <t>01-110-50-00-5010</t>
  </si>
  <si>
    <t>01-110-50-00-5005</t>
  </si>
  <si>
    <t>01-110-50-00-5004</t>
  </si>
  <si>
    <t>01-110-50-00-5003</t>
  </si>
  <si>
    <t>01-110-50-00-5002</t>
  </si>
  <si>
    <t>01-110-50-00-5001</t>
  </si>
  <si>
    <t>PART-TIME SALARIES</t>
  </si>
  <si>
    <t>SALARIES - ADMINISTRATION</t>
  </si>
  <si>
    <t>SALARIES - ALDERMAN</t>
  </si>
  <si>
    <t>SALARIES - CITY TREASURER</t>
  </si>
  <si>
    <t>SALARIES - CITY CLERK</t>
  </si>
  <si>
    <t>SALARIES - LIQUOR COMM</t>
  </si>
  <si>
    <t>SALARIES - MAYOR</t>
  </si>
  <si>
    <t>01-110-52-00-5214</t>
  </si>
  <si>
    <t>01-110-52-00-5212</t>
  </si>
  <si>
    <t>01-110-54-00-5480</t>
  </si>
  <si>
    <t>01-110-54-00-5474</t>
  </si>
  <si>
    <t>01-110-54-00-5473</t>
  </si>
  <si>
    <t>01-110-54-00-5462</t>
  </si>
  <si>
    <t>01-110-54-00-5452</t>
  </si>
  <si>
    <t>01-110-54-00-5440</t>
  </si>
  <si>
    <t>01-110-54-00-5430</t>
  </si>
  <si>
    <t>01-110-54-00-5426</t>
  </si>
  <si>
    <t>01-110-54-00-5423</t>
  </si>
  <si>
    <t>01-110-54-00-5415</t>
  </si>
  <si>
    <t>01-110-54-00-5412</t>
  </si>
  <si>
    <t>RENTAL &amp; LEASE PURCHASE</t>
  </si>
  <si>
    <t>SENIOR SERVICE FUNDING</t>
  </si>
  <si>
    <t>KENDALL COUNTY PARATRANSIT</t>
  </si>
  <si>
    <t>OFFICE CLEANING</t>
  </si>
  <si>
    <t>BUILDING INSPECTIONS</t>
  </si>
  <si>
    <t>CODIFICATION</t>
  </si>
  <si>
    <t>POSTAGE &amp; SHIPPING</t>
  </si>
  <si>
    <t>PUBLISHING &amp; ADVERTISING</t>
  </si>
  <si>
    <t>TRAINING &amp; CONFERENCES</t>
  </si>
  <si>
    <t>TUITION REIMBURSEMENT</t>
  </si>
  <si>
    <t>01-110-56-00-5640</t>
  </si>
  <si>
    <t>01-110-56-00-5635</t>
  </si>
  <si>
    <t>01-110-56-00-5610</t>
  </si>
  <si>
    <t>CONTINGENCIES</t>
  </si>
  <si>
    <t>WEARING APPAREL</t>
  </si>
  <si>
    <t>01-120-50-00-5010</t>
  </si>
  <si>
    <t>01-120-52-00-5214</t>
  </si>
  <si>
    <t>01-120-52-00-5212</t>
  </si>
  <si>
    <t>01-120-54-00-5495</t>
  </si>
  <si>
    <t>01-120-54-00-5485</t>
  </si>
  <si>
    <t>01-120-54-00-5462</t>
  </si>
  <si>
    <t>01-120-54-00-5452</t>
  </si>
  <si>
    <t>01-120-54-00-5440</t>
  </si>
  <si>
    <t>01-120-54-00-5430</t>
  </si>
  <si>
    <t>01-130-54-00-5426</t>
  </si>
  <si>
    <t>01-120-54-00-5415</t>
  </si>
  <si>
    <t>01-120-54-00-5412</t>
  </si>
  <si>
    <t>AUDITING SERVICES</t>
  </si>
  <si>
    <t>01-120-56-00-5635</t>
  </si>
  <si>
    <t>01-120-56-00-5630</t>
  </si>
  <si>
    <t>01-120-56-00-5610</t>
  </si>
  <si>
    <t>01-130-50-00-5015</t>
  </si>
  <si>
    <t>01-130-50-00-5010</t>
  </si>
  <si>
    <t>01-130-52-00-5212</t>
  </si>
  <si>
    <t>01-130-52-00-5214</t>
  </si>
  <si>
    <t>01-130-54-00-5460</t>
  </si>
  <si>
    <t>01-130-54-00-5440</t>
  </si>
  <si>
    <t>01-130-56-00-5610</t>
  </si>
  <si>
    <t>COMMUNITY RELATIONS</t>
  </si>
  <si>
    <t>01-150-50-00-5020</t>
  </si>
  <si>
    <t>01-150-50-00-5010</t>
  </si>
  <si>
    <t>01-150-52-00-5214</t>
  </si>
  <si>
    <t>01-150-52-00-5212</t>
  </si>
  <si>
    <t>01-150-54-00-5495</t>
  </si>
  <si>
    <t>01-150-54-00-5462</t>
  </si>
  <si>
    <t>01-150-54-00-5452</t>
  </si>
  <si>
    <t>01-150-54-00-5440</t>
  </si>
  <si>
    <t>01-150-54-00-5415</t>
  </si>
  <si>
    <t>01-150-54-00-5412</t>
  </si>
  <si>
    <t>01-150-54-00-5410</t>
  </si>
  <si>
    <t>01-150-56-00-5645</t>
  </si>
  <si>
    <t>01-150-56-00-5635</t>
  </si>
  <si>
    <t>01-150-56-00-5630</t>
  </si>
  <si>
    <t>01-150-56-00-5622</t>
  </si>
  <si>
    <t>01-150-56-00-5610</t>
  </si>
  <si>
    <t>ENGINEERING SUPPLIES</t>
  </si>
  <si>
    <t>01-210-50-00-5020</t>
  </si>
  <si>
    <t>01-210-50-00-5017</t>
  </si>
  <si>
    <t>01-210-50-00-5015</t>
  </si>
  <si>
    <t>01-210-50-00-5014</t>
  </si>
  <si>
    <t>01-210-50-00-5013</t>
  </si>
  <si>
    <t>01-210-50-00-5012</t>
  </si>
  <si>
    <t>01-210-50-00-5010</t>
  </si>
  <si>
    <t>CADET PROGRAM</t>
  </si>
  <si>
    <t>SALARIES - CROSSING GUARD</t>
  </si>
  <si>
    <t>SALARIES - POLICE CLERKS</t>
  </si>
  <si>
    <t>SALARIES - POLICE OFFICERS</t>
  </si>
  <si>
    <t>01-210-52-00-5214</t>
  </si>
  <si>
    <t>01-210-52-00-5213</t>
  </si>
  <si>
    <t>01-210-52-00-5212</t>
  </si>
  <si>
    <t>01-210-54-00-5469</t>
  </si>
  <si>
    <t>01-210-54-00-5467</t>
  </si>
  <si>
    <t>01-210-54-00-5466</t>
  </si>
  <si>
    <t>01-210-54-00-5462</t>
  </si>
  <si>
    <t>01-210-54-00-5452</t>
  </si>
  <si>
    <t>01-210-54-00-5440</t>
  </si>
  <si>
    <t>01-210-54-00-5430</t>
  </si>
  <si>
    <t>01-210-54-00-5426</t>
  </si>
  <si>
    <t>01-210-54-00-5415</t>
  </si>
  <si>
    <t>NEW WORLD LIVE SCAN</t>
  </si>
  <si>
    <t>ADMIN ADJ - HEARING OFFICER</t>
  </si>
  <si>
    <t>LEGAL SERVICES</t>
  </si>
  <si>
    <t>TRAINING &amp; CONFERENCE</t>
  </si>
  <si>
    <t>01-210-56-00-5696</t>
  </si>
  <si>
    <t>01-210-56-00-5695</t>
  </si>
  <si>
    <t>01-210-56-00-5635</t>
  </si>
  <si>
    <t>01-210-56-00-5620</t>
  </si>
  <si>
    <t>01-210-56-00-5610</t>
  </si>
  <si>
    <t>01-210-56-00-5600</t>
  </si>
  <si>
    <t>AMMUNITION</t>
  </si>
  <si>
    <t>GASOLINE</t>
  </si>
  <si>
    <t>KENDALL CO. JUVE PROBATION</t>
  </si>
  <si>
    <t>01-220-50-00-5010</t>
  </si>
  <si>
    <t>01-220-52-00-5214</t>
  </si>
  <si>
    <t>01-220-52-00-5212</t>
  </si>
  <si>
    <t>01-220-54-00-5466</t>
  </si>
  <si>
    <t>01-220-54-00-5462</t>
  </si>
  <si>
    <t>01-220-54-00-5452</t>
  </si>
  <si>
    <t>01-220-54-00-5440</t>
  </si>
  <si>
    <t>01-220-54-00-5430</t>
  </si>
  <si>
    <t>01-220-54-00-5426</t>
  </si>
  <si>
    <t>01-220-54-00-5415</t>
  </si>
  <si>
    <t>01-220-54-00-5412</t>
  </si>
  <si>
    <t>01-220-56-00-5645</t>
  </si>
  <si>
    <t>01-220-56-00-5635</t>
  </si>
  <si>
    <t>01-220-56-00-5630</t>
  </si>
  <si>
    <t>01-220-56-00-5620</t>
  </si>
  <si>
    <t>01-220-56-00-5610</t>
  </si>
  <si>
    <t>01-410-50-00-5020</t>
  </si>
  <si>
    <t>01-410-50-00-5010</t>
  </si>
  <si>
    <t>01-410-52-00-5214</t>
  </si>
  <si>
    <t>01-410-52-00-5212</t>
  </si>
  <si>
    <t>01-410-54-00-5495</t>
  </si>
  <si>
    <t>01-410-54-00-5485</t>
  </si>
  <si>
    <t>01-410-54-00-5480</t>
  </si>
  <si>
    <t>01-410-54-00-5462</t>
  </si>
  <si>
    <t>01-410-54-00-5440</t>
  </si>
  <si>
    <t>01-410-54-00-5412</t>
  </si>
  <si>
    <t>01-410-56-00-5695</t>
  </si>
  <si>
    <t>01-410-56-00-5656</t>
  </si>
  <si>
    <t>01-410-56-00-5626</t>
  </si>
  <si>
    <t>01-410-56-00-5620</t>
  </si>
  <si>
    <t>01-410-56-00-5600</t>
  </si>
  <si>
    <t>MOSQUITO CONTROL</t>
  </si>
  <si>
    <t>TREE &amp; STUMP REMOVAL</t>
  </si>
  <si>
    <t>HANGING BASKETS</t>
  </si>
  <si>
    <t>01-410-60-00-6040</t>
  </si>
  <si>
    <t>SIDEWALK CONSTRUCTION</t>
  </si>
  <si>
    <t>IN-TOWN ROAD PROGRAM</t>
  </si>
  <si>
    <t>01-540-54-00-5443</t>
  </si>
  <si>
    <t>01-540-54-00-5442</t>
  </si>
  <si>
    <t>LEAF PICKUP</t>
  </si>
  <si>
    <t>GARBAGE SERVICES</t>
  </si>
  <si>
    <t>01-640-52-00-5231</t>
  </si>
  <si>
    <t>01-640-52-00-5230</t>
  </si>
  <si>
    <t>01-640-52-00-5224</t>
  </si>
  <si>
    <t>01-640-52-00-5223</t>
  </si>
  <si>
    <t>01-640-52-00-5222</t>
  </si>
  <si>
    <t>UNEMPLOYMENT INSURANCE</t>
  </si>
  <si>
    <t>EMPLOYEE ASSISTANCE</t>
  </si>
  <si>
    <t>GROUP LIFE INSURANCE</t>
  </si>
  <si>
    <t>01-640-54-00-5494</t>
  </si>
  <si>
    <t>01-640-54-00-5493</t>
  </si>
  <si>
    <t>01-640-54-00-5492</t>
  </si>
  <si>
    <t>01-640-54-00-5491</t>
  </si>
  <si>
    <t>01-640-54-00-5475</t>
  </si>
  <si>
    <t>01-640-54-00-5463</t>
  </si>
  <si>
    <t>01-640-54-00-5461</t>
  </si>
  <si>
    <t>BUSINESS DISTRICT REBATE</t>
  </si>
  <si>
    <t>SALES TAX REBATE</t>
  </si>
  <si>
    <t>CABLE CONSORTIUM FEE</t>
  </si>
  <si>
    <t>SPECIAL COUNSEL</t>
  </si>
  <si>
    <t>LITIGATION COUNSEL</t>
  </si>
  <si>
    <t>CORPORATE COUNSEL</t>
  </si>
  <si>
    <t>FY 2010</t>
  </si>
  <si>
    <t>01-640-54-00-5499</t>
  </si>
  <si>
    <t>01-640-70-00-7799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</si>
  <si>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</si>
  <si>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</si>
  <si>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</si>
  <si>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</si>
  <si>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01-640-99-00-9923</t>
  </si>
  <si>
    <t>01-640-99-00-9942</t>
  </si>
  <si>
    <t>01-640-99-00-9952</t>
  </si>
  <si>
    <t>01-640-99-00-9979</t>
  </si>
  <si>
    <t>01-000-42-00-4220</t>
  </si>
  <si>
    <t>01-000-42-00-4214</t>
  </si>
  <si>
    <t>FY 2012</t>
  </si>
  <si>
    <t>01-110-54-00-5451</t>
  </si>
  <si>
    <t>01-110-54-00-5477</t>
  </si>
  <si>
    <t>01-110-54-00-5488</t>
  </si>
  <si>
    <t>01-120-54-00-5414</t>
  </si>
  <si>
    <t>01-120-54-00-5460</t>
  </si>
  <si>
    <t>01-120-56-00-5640</t>
  </si>
  <si>
    <t>01-130-54-00-5430</t>
  </si>
  <si>
    <t>01-130-54-00-5452</t>
  </si>
  <si>
    <t>01-130-54-00-5462</t>
  </si>
  <si>
    <t>01-130-56-00-5692</t>
  </si>
  <si>
    <t>01-150-54-00-5430</t>
  </si>
  <si>
    <t>01-150-54-00-5460</t>
  </si>
  <si>
    <t>01-150-56-00-5640</t>
  </si>
  <si>
    <t>01-210-54-00-5410</t>
  </si>
  <si>
    <t>01-210-54-00-5412</t>
  </si>
  <si>
    <t>01-210-54-00-5484</t>
  </si>
  <si>
    <t>01-210-54-00-5460</t>
  </si>
  <si>
    <t>01-220-54-00-5486</t>
  </si>
  <si>
    <t>01-220-54-00-5460</t>
  </si>
  <si>
    <t>01-640-52-00-5216</t>
  </si>
  <si>
    <t>01-640-54-00-5456</t>
  </si>
  <si>
    <t>01-640-54-00-5481</t>
  </si>
  <si>
    <t>TRANSFER TO CITYWIDE CAPITAL</t>
  </si>
  <si>
    <t>TRANSFER TO DEBT SERVICE</t>
  </si>
  <si>
    <t>TRANSFER TO WATER</t>
  </si>
  <si>
    <t>TRANSFER TO SEWER</t>
  </si>
  <si>
    <t>TRANSFER FROM WATER</t>
  </si>
  <si>
    <t>TRANSFER FROM SEWER</t>
  </si>
  <si>
    <t>TRANSFER FROM LAND CASH</t>
  </si>
  <si>
    <t>TRANSFER FROM PARK &amp; REC</t>
  </si>
  <si>
    <t>01-000-46-00-4685</t>
  </si>
  <si>
    <t>REIMB - CABLE CONSORTIUM</t>
  </si>
  <si>
    <t>01-640-54-00-5466</t>
  </si>
  <si>
    <t>01-130-54-00-5423</t>
  </si>
  <si>
    <t>01-210-56-00-5640</t>
  </si>
  <si>
    <t>01-210-54-00-5495</t>
  </si>
  <si>
    <t>01-410-56-00-5640</t>
  </si>
  <si>
    <t xml:space="preserve">LOCAL USE TAX                                              </t>
  </si>
  <si>
    <t>01-000-48-00-4845</t>
  </si>
  <si>
    <t>DONATIONS</t>
  </si>
  <si>
    <t>01-000-41-00-4182</t>
  </si>
  <si>
    <t>MISC INTERGOVERNMENTAL</t>
  </si>
  <si>
    <t>01-210-56-00-5690</t>
  </si>
  <si>
    <t>SUPPLIES - GRANT REIMBURSABLE</t>
  </si>
  <si>
    <t>01-220-56-00-5690</t>
  </si>
  <si>
    <t>ADMINISTRATIVE ADJUDICATION</t>
  </si>
  <si>
    <t>REIMB - LIABILITY INSURANCE</t>
  </si>
  <si>
    <t>01-000-48-00-4820</t>
  </si>
  <si>
    <t>RENTAL INCOME</t>
  </si>
  <si>
    <t>TELECOMMUNICATIONS</t>
  </si>
  <si>
    <t>EMPLOYER CONTRI - POLICE PENSION</t>
  </si>
  <si>
    <t>01-410-56-00-5630</t>
  </si>
  <si>
    <t>TRANSFER TO PARK &amp; RECREATION</t>
  </si>
  <si>
    <t>01-220-54-00-5459</t>
  </si>
  <si>
    <t>INSPECTIONS</t>
  </si>
  <si>
    <t>01-410-54-00-5458</t>
  </si>
  <si>
    <t>LIABILITY INSURANCE</t>
  </si>
  <si>
    <t xml:space="preserve">POLICE COMMISSION </t>
  </si>
  <si>
    <t>01-210-54-00-5411</t>
  </si>
  <si>
    <t>01-410-54-00-5455</t>
  </si>
  <si>
    <t>COMPUTER EQUIPMENT &amp; SOFTWARE</t>
  </si>
  <si>
    <t>01-000-40-00-4080</t>
  </si>
  <si>
    <t>PARA-MUTUEL TAX</t>
  </si>
  <si>
    <t>01-000-44-00-4474</t>
  </si>
  <si>
    <t>POLICE SPECIAL DETAIL</t>
  </si>
  <si>
    <t>01-640-50-00-5092</t>
  </si>
  <si>
    <t>POLICE SPECIAL DETAIL WAGES</t>
  </si>
  <si>
    <t>ADMISSIONS TAX REBATE</t>
  </si>
  <si>
    <t>FY 2013</t>
  </si>
  <si>
    <t>FY 2014</t>
  </si>
  <si>
    <t>01-000-46-00-4681</t>
  </si>
  <si>
    <t>REIMB - WORKERS COMP</t>
  </si>
  <si>
    <t>01-000-46-00-4671</t>
  </si>
  <si>
    <t>REIMB - LIFE INSURANCE</t>
  </si>
  <si>
    <t>01-150-56-00-5690</t>
  </si>
  <si>
    <t>01-000-46-00-4668</t>
  </si>
  <si>
    <t>01-000-46-00-4669</t>
  </si>
  <si>
    <t>CITY PROPERTY TAX REBATE</t>
  </si>
  <si>
    <t>01-000-40-00-4012</t>
  </si>
  <si>
    <t xml:space="preserve">PROPERTY TAXES - FOX INDUSTRIAL TIF                         </t>
  </si>
  <si>
    <t>REIMB - EMPLOYEE INS CONTRIBUTIONS</t>
  </si>
  <si>
    <t>01-640-56-00-5625</t>
  </si>
  <si>
    <t>REIMBURSABLE REPAIRS</t>
  </si>
  <si>
    <t>REIMB - COBRA CONTRIBUTIONS</t>
  </si>
  <si>
    <t>REIMB - RETIREE INS CONTRIBUTIONS</t>
  </si>
  <si>
    <t>01-210-54-00-5472</t>
  </si>
  <si>
    <t>FY 2015</t>
  </si>
  <si>
    <t>BAD DEBT RECOVERY</t>
  </si>
  <si>
    <t>01-000-48-00-4821</t>
  </si>
  <si>
    <t>FY 2016</t>
  </si>
  <si>
    <t>FY 2017</t>
  </si>
  <si>
    <t>01-640-54-00-5465</t>
  </si>
  <si>
    <t>ENGINEERING SERVICES</t>
  </si>
  <si>
    <t>01-000-40-00-4035</t>
  </si>
  <si>
    <t>12-000-40-00-4012</t>
  </si>
  <si>
    <t xml:space="preserve">PROPERTY TAXES - SUNFLOWER SSA                               </t>
  </si>
  <si>
    <t>12-112-54-00-5495</t>
  </si>
  <si>
    <t>11-000-40-00-4011</t>
  </si>
  <si>
    <t xml:space="preserve">PROPERTY TAXES - FOX HILL SSA                               </t>
  </si>
  <si>
    <t>11-111-54-00-5495</t>
  </si>
  <si>
    <t>15-000-41-00-4112</t>
  </si>
  <si>
    <t xml:space="preserve">MOTOR FUEL TAX </t>
  </si>
  <si>
    <t>15-000-41-00-4113</t>
  </si>
  <si>
    <t>MFT HIGH GROWTH</t>
  </si>
  <si>
    <t>15-000-41-00-4172</t>
  </si>
  <si>
    <t>ILLINOIS JOBS NOW PROCEEDS</t>
  </si>
  <si>
    <t>15-000-45-00-4500</t>
  </si>
  <si>
    <t>15-000-46-00-4605</t>
  </si>
  <si>
    <t>REIMB - OLD JAIL/DWTWN PARKING LOT</t>
  </si>
  <si>
    <t>15-000-48-00-4850</t>
  </si>
  <si>
    <t>TRANSFER FROM GENERAL</t>
  </si>
  <si>
    <t>15-155-54-00-5462</t>
  </si>
  <si>
    <t>15-155-54-00-5495</t>
  </si>
  <si>
    <t>15-155-56-00-5618</t>
  </si>
  <si>
    <t>SALT</t>
  </si>
  <si>
    <t>15-155-56-00-5619</t>
  </si>
  <si>
    <t>SIGNS</t>
  </si>
  <si>
    <t>15-155-56-00-5632</t>
  </si>
  <si>
    <t>PATCHING</t>
  </si>
  <si>
    <t>15-155-56-00-5633</t>
  </si>
  <si>
    <t>COLD PATCH</t>
  </si>
  <si>
    <t>15-155-56-00-5634</t>
  </si>
  <si>
    <t>HOT PATCH</t>
  </si>
  <si>
    <t>15-155-56-00-5640</t>
  </si>
  <si>
    <t>15-155-60-00-6072</t>
  </si>
  <si>
    <t>DOWNTOWN PARKING LOT</t>
  </si>
  <si>
    <t>15-155-60-00-6073</t>
  </si>
  <si>
    <t>GAME FARM ROAD PROJECT</t>
  </si>
  <si>
    <t>15-155-60-00-6074</t>
  </si>
  <si>
    <t>FOX ROAD PROJECT</t>
  </si>
  <si>
    <t>15-155-60-00-6079</t>
  </si>
  <si>
    <t>ROUTE 47 EXPANSION</t>
  </si>
  <si>
    <t>15-155-70-00-7799</t>
  </si>
  <si>
    <t>15-155-99-00-9923</t>
  </si>
  <si>
    <t>TRANSFER TO CITY-WIDE CAPITAL</t>
  </si>
  <si>
    <t>16-000-42-00-4214</t>
  </si>
  <si>
    <t>16-160-99-00-9942</t>
  </si>
  <si>
    <t>20-000-42-00-4214</t>
  </si>
  <si>
    <t>20-000-42-00-4217</t>
  </si>
  <si>
    <t>WEATHER WARNING SIREN FEES</t>
  </si>
  <si>
    <t>20-000-43-00-4315</t>
  </si>
  <si>
    <t>DUI FINES</t>
  </si>
  <si>
    <t>20-000-43-00-4340</t>
  </si>
  <si>
    <t>20-000-48-00-4850</t>
  </si>
  <si>
    <t>20-000-48-00-4880</t>
  </si>
  <si>
    <t>SALE OF FIXED ASSETS</t>
  </si>
  <si>
    <t>20-200-54-00-5462</t>
  </si>
  <si>
    <t>20-200-54-00-5495</t>
  </si>
  <si>
    <t>20-200-56-00-5620</t>
  </si>
  <si>
    <t>20-200-56-00-5621</t>
  </si>
  <si>
    <t>20-200-60-00-6060</t>
  </si>
  <si>
    <t>EQUIPMENT</t>
  </si>
  <si>
    <t>20-200-60-00-6070</t>
  </si>
  <si>
    <t>VEHICLES</t>
  </si>
  <si>
    <t>21-000-42-00-4214</t>
  </si>
  <si>
    <t>21-000-44-00-4418</t>
  </si>
  <si>
    <t>MOWING INCOME</t>
  </si>
  <si>
    <t>21-000-48-00-4850</t>
  </si>
  <si>
    <t>21-000-49-00-4922</t>
  </si>
  <si>
    <t>TRANSFER FROM PARK &amp; REC CAPITAL</t>
  </si>
  <si>
    <t>21-211-54-00-5462</t>
  </si>
  <si>
    <t>21-211-54-00-5485</t>
  </si>
  <si>
    <t>21-211-56-00-5620</t>
  </si>
  <si>
    <t>21-211-60-00-6060</t>
  </si>
  <si>
    <t>21-211-60-00-6070</t>
  </si>
  <si>
    <t>21-211-92-00-8000</t>
  </si>
  <si>
    <t>PRINCIPLE PAYMENT</t>
  </si>
  <si>
    <t>21-211-92-00-8050</t>
  </si>
  <si>
    <t>INTEREST PAYMENT</t>
  </si>
  <si>
    <t>22-000-42-00-4215</t>
  </si>
  <si>
    <t>PARKS CAPITAL FEES</t>
  </si>
  <si>
    <t>22-000-45-00-4500</t>
  </si>
  <si>
    <t>22-000-46-00-4690</t>
  </si>
  <si>
    <t>22-000-48-00-4845</t>
  </si>
  <si>
    <t>22-000-48-00-4880</t>
  </si>
  <si>
    <t>22-222-60-00-6035</t>
  </si>
  <si>
    <t>RAINTREE PARK</t>
  </si>
  <si>
    <t>22-222-60-00-6042</t>
  </si>
  <si>
    <t>BASEBALL FIELD CONSTRUCTION</t>
  </si>
  <si>
    <t>22-222-60-00-6060</t>
  </si>
  <si>
    <t>22-222-99-00-9921</t>
  </si>
  <si>
    <t>TRANSFER TO PUBLIC WORKS CAPITAL</t>
  </si>
  <si>
    <t>23-000-42-00-4210</t>
  </si>
  <si>
    <t>23-000-42-00-4213</t>
  </si>
  <si>
    <t>ENGINEERING CAPITAL FEE</t>
  </si>
  <si>
    <t>23-000-42-00-4214</t>
  </si>
  <si>
    <t>23-000-42-00-4222</t>
  </si>
  <si>
    <r>
      <t xml:space="preserve">ROAD CONTRIBUTION FEE                            </t>
    </r>
    <r>
      <rPr>
        <b/>
        <sz val="11"/>
        <rFont val="Times New Roman"/>
        <family val="1"/>
      </rPr>
      <t xml:space="preserve"> </t>
    </r>
  </si>
  <si>
    <t>23-000-45-00-4500</t>
  </si>
  <si>
    <t>23-000-46-00-4690</t>
  </si>
  <si>
    <t>23-000-49-00-4900</t>
  </si>
  <si>
    <t>BOND PROCEEDS</t>
  </si>
  <si>
    <t>23-000-49-00-4901</t>
  </si>
  <si>
    <t>23-000-49-00-4915</t>
  </si>
  <si>
    <t>TRANSFER FROM MOTOR FUEL TAX</t>
  </si>
  <si>
    <t>23-230-54-00-5462</t>
  </si>
  <si>
    <t>IMPROVEMENTS NOT TO BUILDINGS</t>
  </si>
  <si>
    <t>23-230-60-00-6023</t>
  </si>
  <si>
    <t>OLD JAIL PURCHASE</t>
  </si>
  <si>
    <t>23-230-60-00-6041</t>
  </si>
  <si>
    <t>23-230-60-00-6070</t>
  </si>
  <si>
    <t>23-230-60-00-6073</t>
  </si>
  <si>
    <t>23-230-60-00-6075</t>
  </si>
  <si>
    <t>RIVER ROAD BRIDGE PROJECT</t>
  </si>
  <si>
    <t>23-230-60-00-6092</t>
  </si>
  <si>
    <t>SAFE ROUTE TO SCHOOL PROJECT</t>
  </si>
  <si>
    <t>23-230-97-00-8000</t>
  </si>
  <si>
    <t>42-000-40-00-4006</t>
  </si>
  <si>
    <t xml:space="preserve">PROPERTY TAXES - 2005A BOND                  </t>
  </si>
  <si>
    <t>42-000-42-00-4208</t>
  </si>
  <si>
    <t>RECAPTURE FEES - WATER &amp; SEWER</t>
  </si>
  <si>
    <t>42-000-49-00-4901</t>
  </si>
  <si>
    <t>42-000-49-00-4916</t>
  </si>
  <si>
    <t>TRANSFER FROM MUNICIPAL BUILDING</t>
  </si>
  <si>
    <t>42-420-54-00-5498</t>
  </si>
  <si>
    <t>PAYING AGENT FEES</t>
  </si>
  <si>
    <t>42-420-80-00-8000</t>
  </si>
  <si>
    <t>42-420-80-00-8050</t>
  </si>
  <si>
    <t>42-420-81-00-8000</t>
  </si>
  <si>
    <t>42-420-81-00-8050</t>
  </si>
  <si>
    <t>42-420-82-00-8000</t>
  </si>
  <si>
    <t>42-420-82-00-8050</t>
  </si>
  <si>
    <t>51-000-40-00-4007</t>
  </si>
  <si>
    <t xml:space="preserve">PROPERTY TAXES - 2007A BOND             </t>
  </si>
  <si>
    <t>51-000-44-00-4424</t>
  </si>
  <si>
    <t>WATER SALES</t>
  </si>
  <si>
    <t>51-000-44-00-4425</t>
  </si>
  <si>
    <t>BULK WATER SALES</t>
  </si>
  <si>
    <t>51-000-44-00-4430</t>
  </si>
  <si>
    <t>WATER METER SALES</t>
  </si>
  <si>
    <t>51-000-44-00-4440</t>
  </si>
  <si>
    <t>WATER INFRASTRUCTURE FEE</t>
  </si>
  <si>
    <t>51-000-44-00-4450</t>
  </si>
  <si>
    <t>WATER CONNECTION FEES</t>
  </si>
  <si>
    <t>51-000-44-00-4473</t>
  </si>
  <si>
    <t>RECAPTURE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</si>
  <si>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</si>
  <si>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</si>
  <si>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</si>
  <si>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</si>
  <si>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</si>
  <si>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</si>
  <si>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</si>
  <si>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</si>
  <si>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</si>
  <si>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</si>
  <si>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</si>
  <si>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</si>
  <si>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</si>
  <si>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</si>
  <si>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</si>
  <si>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</si>
  <si>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</si>
  <si>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51-510-54-00-5466</t>
  </si>
  <si>
    <t>51-510-54-00-5480</t>
  </si>
  <si>
    <t>51-510-54-00-5483</t>
  </si>
  <si>
    <t>JULIE SERVICES</t>
  </si>
  <si>
    <t>51-510-54-00-5485</t>
  </si>
  <si>
    <t>51-510-54-00-5495</t>
  </si>
  <si>
    <t>51-510-54-00-5499</t>
  </si>
  <si>
    <t>51-510-56-00-5600</t>
  </si>
  <si>
    <t>51-510-56-00-5620</t>
  </si>
  <si>
    <t>51-510-56-00-5630</t>
  </si>
  <si>
    <t>51-510-56-00-5635</t>
  </si>
  <si>
    <t>51-510-56-00-5638</t>
  </si>
  <si>
    <t>TREATMENT FACILITY SUPPLIES</t>
  </si>
  <si>
    <t>51-510-56-00-5640</t>
  </si>
  <si>
    <t>51-510-56-00-5664</t>
  </si>
  <si>
    <t>METERS AND PARTS</t>
  </si>
  <si>
    <t>51-510-56-00-5695</t>
  </si>
  <si>
    <t>51-510-60-00-6010</t>
  </si>
  <si>
    <t>51-510-60-00-6079</t>
  </si>
  <si>
    <t>51-510-70-00-7799</t>
  </si>
  <si>
    <t>51-510-75-00-7502</t>
  </si>
  <si>
    <t>GRANDE RESERVE COURT ORDER</t>
  </si>
  <si>
    <t>Debt Service - 2007A Bond</t>
  </si>
  <si>
    <t>51-510-83-00-8000</t>
  </si>
  <si>
    <t>51-510-83-00-8050</t>
  </si>
  <si>
    <t>Debt Service - 2002 Capital Appreciation Debt Certificates</t>
  </si>
  <si>
    <t>51-510-85-00-8000</t>
  </si>
  <si>
    <t>51-510-85-00-8050</t>
  </si>
  <si>
    <t>Debt Service - 2003 Debt Certificates</t>
  </si>
  <si>
    <t>51-510-86-00-8000</t>
  </si>
  <si>
    <t>51-510-86-00-8050</t>
  </si>
  <si>
    <t>Debt Service - 2006A Refunding Debt Certificates</t>
  </si>
  <si>
    <t>51-510-87-00-8000</t>
  </si>
  <si>
    <t>51-510-87-00-8050</t>
  </si>
  <si>
    <t>Debt Service - 2005C Bond</t>
  </si>
  <si>
    <t>51-510-88-00-8000</t>
  </si>
  <si>
    <t>51-510-88-00-8050</t>
  </si>
  <si>
    <t>Debt Service - IEPA Loan L17-156300</t>
  </si>
  <si>
    <t>51-510-89-00-8000</t>
  </si>
  <si>
    <t>51-510-89-00-8050</t>
  </si>
  <si>
    <t>51-510-99-00-9901</t>
  </si>
  <si>
    <t>TRANSFER TO GENERAL</t>
  </si>
  <si>
    <t>52-000-40-00-4009</t>
  </si>
  <si>
    <t xml:space="preserve">PROPERTY TAXES - 2004B BOND            </t>
  </si>
  <si>
    <t>52-000-40-00-4013</t>
  </si>
  <si>
    <t xml:space="preserve">PROPERTY TAXES - 2005D BOND            </t>
  </si>
  <si>
    <t>52-000-40-00-4014</t>
  </si>
  <si>
    <t xml:space="preserve">PROPERTY TAXES - 2008 BOND            </t>
  </si>
  <si>
    <t>52-000-44-00-4435</t>
  </si>
  <si>
    <t>SEWER MAINTENANCE FEES</t>
  </si>
  <si>
    <t>52-000-44-00-4455</t>
  </si>
  <si>
    <t>SW CONNECTION FEES - OPERATIONS</t>
  </si>
  <si>
    <t>52-000-44-00-4456</t>
  </si>
  <si>
    <t>SW CONNECTION FEES - CAPITAL</t>
  </si>
  <si>
    <t>52-000-44-00-4457</t>
  </si>
  <si>
    <t>SW CONNECTION FEES - ROB ROY</t>
  </si>
  <si>
    <t>52-000-44-00-4460</t>
  </si>
  <si>
    <t>SEWER INFRASTRUCTURE FEES</t>
  </si>
  <si>
    <t>52-000-44-00-4465</t>
  </si>
  <si>
    <t>RIVER CROSSING FEES</t>
  </si>
  <si>
    <t>52-000-44-00-4466</t>
  </si>
  <si>
    <t>LIFT STATION INCOME</t>
  </si>
  <si>
    <t>52-000-44-00-4473</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</si>
  <si>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</si>
  <si>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</si>
  <si>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</si>
  <si>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</si>
  <si>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</si>
  <si>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</si>
  <si>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</si>
  <si>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</si>
  <si>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</si>
  <si>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</si>
  <si>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</si>
  <si>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</si>
  <si>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</si>
  <si>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52-520-54-00-5495</t>
  </si>
  <si>
    <t>52-520-56-00-5600</t>
  </si>
  <si>
    <t>52-520-56-00-5610</t>
  </si>
  <si>
    <t>52-520-56-00-5613</t>
  </si>
  <si>
    <t>LIFT STATION MAINTENANCE</t>
  </si>
  <si>
    <t>52-520-56-00-5620</t>
  </si>
  <si>
    <t>52-520-56-00-5630</t>
  </si>
  <si>
    <t>52-520-56-00-5635</t>
  </si>
  <si>
    <t>52-520-56-00-5640</t>
  </si>
  <si>
    <t>52-520-56-00-5695</t>
  </si>
  <si>
    <t>52-520-60-00-6079</t>
  </si>
  <si>
    <t>52-520-70-00-7799</t>
  </si>
  <si>
    <t>52-520-75-00-7500</t>
  </si>
  <si>
    <t>Debt Service - 2004B Bond</t>
  </si>
  <si>
    <t>52-520-84-00-8000</t>
  </si>
  <si>
    <t>52-520-84-00-8050</t>
  </si>
  <si>
    <t>Debt Service - 2003 IRBB Debt Certificates</t>
  </si>
  <si>
    <t>52-520-90-00-8000</t>
  </si>
  <si>
    <t>52-520-90-00-8050</t>
  </si>
  <si>
    <t>Debt Service - 2004A Bond</t>
  </si>
  <si>
    <t>52-520-91-00-8000</t>
  </si>
  <si>
    <t>52-520-91-00-8050</t>
  </si>
  <si>
    <t>Debt Service - 2005D Bond</t>
  </si>
  <si>
    <t>52-520-93-00-8000</t>
  </si>
  <si>
    <t>52-520-93-00-8050</t>
  </si>
  <si>
    <t>Debt Service - 2008 Refunding Bond</t>
  </si>
  <si>
    <t>52-520-94-00-8000</t>
  </si>
  <si>
    <t>52-520-94-00-8050</t>
  </si>
  <si>
    <t>Debt Service - 2011 Refunding Bond</t>
  </si>
  <si>
    <t>Debt Service - IEPA Loan L17-013000</t>
  </si>
  <si>
    <t>52-520-95-00-8000</t>
  </si>
  <si>
    <t>52-520-95-00-8050</t>
  </si>
  <si>
    <t>Debt Service - IEPA Loan L17-115300</t>
  </si>
  <si>
    <t>52-520-96-00-8000</t>
  </si>
  <si>
    <t>52-520-96-00-8050</t>
  </si>
  <si>
    <t>52-520-99-00-9901</t>
  </si>
  <si>
    <t>72-000-41-00-4170</t>
  </si>
  <si>
    <t>72-000-47-00-4702</t>
  </si>
  <si>
    <t>WHISPERING MEADOWS (K HILL)</t>
  </si>
  <si>
    <t>72-000-47-00-4703</t>
  </si>
  <si>
    <t>AUTUMN CREEK</t>
  </si>
  <si>
    <t>72-000-47-00-4704</t>
  </si>
  <si>
    <t>BLACKBERRY WOODS</t>
  </si>
  <si>
    <t>72-000-47-00-4705</t>
  </si>
  <si>
    <t>BRISTOL BAY</t>
  </si>
  <si>
    <t>72-000-47-00-4706</t>
  </si>
  <si>
    <t>CALEDONIA</t>
  </si>
  <si>
    <t>72-000-47-00-4707</t>
  </si>
  <si>
    <t>RIVER'S EDGE</t>
  </si>
  <si>
    <t>72-720-60-00-6029</t>
  </si>
  <si>
    <t>72-720-60-00-6031</t>
  </si>
  <si>
    <t>HEARTLAND CIRCLE</t>
  </si>
  <si>
    <t>72-720-60-00-6032</t>
  </si>
  <si>
    <t>MOSIER HOLDING COSTS</t>
  </si>
  <si>
    <t>72-720-60-00-6034</t>
  </si>
  <si>
    <t>72-720-60-00-6036</t>
  </si>
  <si>
    <t>RAINTREE VILLAGE</t>
  </si>
  <si>
    <t>72-720-60-00-6037</t>
  </si>
  <si>
    <t>GRANDE RESERVE BIKE TRAIL</t>
  </si>
  <si>
    <t>72-720-60-00-6038</t>
  </si>
  <si>
    <t>WHEATON WOODS NATURE TRAIL</t>
  </si>
  <si>
    <t>72-720-60-00-6039</t>
  </si>
  <si>
    <t>BRISTOL BAY - PARK A</t>
  </si>
  <si>
    <t>72-720-60-00-6043</t>
  </si>
  <si>
    <t>BRISTOL BAY REGIONAL PARK</t>
  </si>
  <si>
    <t>72-720-60-00-6044</t>
  </si>
  <si>
    <t>72-720-60-00-6045</t>
  </si>
  <si>
    <t>RIVERFRONT PARK</t>
  </si>
  <si>
    <t>72-720-99-00-9901</t>
  </si>
  <si>
    <t>79-000-41-00-4182</t>
  </si>
  <si>
    <t>79-000-44-00-4440</t>
  </si>
  <si>
    <t>PROGRAM FEES</t>
  </si>
  <si>
    <t>79-000-44-00-4441</t>
  </si>
  <si>
    <t>CONCESSION REVENUE</t>
  </si>
  <si>
    <t>79-000-44-00-4442</t>
  </si>
  <si>
    <t>GOLF OUTING REVENUE</t>
  </si>
  <si>
    <t>79-000-44-00-4443</t>
  </si>
  <si>
    <t>HOMETOWN DAYS</t>
  </si>
  <si>
    <t>79-000-45-00-4500</t>
  </si>
  <si>
    <t>79-000-48-00-4820</t>
  </si>
  <si>
    <t>79-000-48-00-4846</t>
  </si>
  <si>
    <t>SPONSORSHIPS/DONATIONS</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</si>
  <si>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</si>
  <si>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</si>
  <si>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</si>
  <si>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</si>
  <si>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</si>
  <si>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</si>
  <si>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</si>
  <si>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</si>
  <si>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</si>
  <si>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</si>
  <si>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</si>
  <si>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</si>
  <si>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</si>
  <si>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</si>
  <si>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79-790-56-00-5610</t>
  </si>
  <si>
    <t>79-790-56-00-5620</t>
  </si>
  <si>
    <t>79-790-56-00-5630</t>
  </si>
  <si>
    <t>79-790-56-00-5635</t>
  </si>
  <si>
    <t>79-790-56-00-5640</t>
  </si>
  <si>
    <t>CONCESSION WAGES</t>
  </si>
  <si>
    <t>PRE-SCHOOL WAGES</t>
  </si>
  <si>
    <t>INSTRUCTORS WAGES</t>
  </si>
  <si>
    <t>GOLF OUTING</t>
  </si>
  <si>
    <t>SCHOLARSHIPS</t>
  </si>
  <si>
    <t>PROGRAM REFUNDS</t>
  </si>
  <si>
    <t>HOMETOWN DAYS SUPPLIES</t>
  </si>
  <si>
    <t>PROGRAM SUPPLIES</t>
  </si>
  <si>
    <t>CONCESSION SUPPLIES</t>
  </si>
  <si>
    <t>80-000-44-00-4440</t>
  </si>
  <si>
    <t>80-000-44-00-4441</t>
  </si>
  <si>
    <t>80-000-44-00-4444</t>
  </si>
  <si>
    <t>MEMBERSHIP FEES</t>
  </si>
  <si>
    <t>80-000-44-00-4445</t>
  </si>
  <si>
    <t>GUEST FEES</t>
  </si>
  <si>
    <t>80-000-44-00-4446</t>
  </si>
  <si>
    <t>SWIM CLASS FEES</t>
  </si>
  <si>
    <t>80-000-44-00-4447</t>
  </si>
  <si>
    <t>PERSONAL TRAINING FEES</t>
  </si>
  <si>
    <t>80-000-44-00-4448</t>
  </si>
  <si>
    <t>TANNING SESSION FEES</t>
  </si>
  <si>
    <t>80-000-48-00-4820</t>
  </si>
  <si>
    <t>80-000-48-00-4846</t>
  </si>
  <si>
    <t>SCHOLARSHIPS/DONATIONS</t>
  </si>
  <si>
    <t>80-000-48-00-4850</t>
  </si>
  <si>
    <t>80-800-50-00-5010</t>
  </si>
  <si>
    <t>80-800-50-00-5015</t>
  </si>
  <si>
    <t>80-800-50-00-5020</t>
  </si>
  <si>
    <t>80-800-50-00-5046</t>
  </si>
  <si>
    <t>80-800-50-00-5052</t>
  </si>
  <si>
    <t>80-800-52-00-5212</t>
  </si>
  <si>
    <t>80-800-52-00-5214</t>
  </si>
  <si>
    <t>80-800-54-00-5412</t>
  </si>
  <si>
    <t>80-800-54-00-5415</t>
  </si>
  <si>
    <t>80-800-54-00-5426</t>
  </si>
  <si>
    <t>80-800-54-00-5440</t>
  </si>
  <si>
    <t>80-800-54-00-5447</t>
  </si>
  <si>
    <t>80-800-54-00-5452</t>
  </si>
  <si>
    <t>80-800-54-00-5462</t>
  </si>
  <si>
    <t>80-800-54-00-5480</t>
  </si>
  <si>
    <t>80-800-54-00-5485</t>
  </si>
  <si>
    <t>80-800-54-00-5495</t>
  </si>
  <si>
    <t>80-800-54-00-5496</t>
  </si>
  <si>
    <t>80-800-54-00-5497</t>
  </si>
  <si>
    <t>PROPERTY TAX PAYMENT</t>
  </si>
  <si>
    <t>80-800-56-00-5606</t>
  </si>
  <si>
    <t>80-800-56-00-5607</t>
  </si>
  <si>
    <t>80-800-56-00-5610</t>
  </si>
  <si>
    <t>80-800-56-00-5620</t>
  </si>
  <si>
    <t>80-800-56-00-5630</t>
  </si>
  <si>
    <t>80-800-56-00-5635</t>
  </si>
  <si>
    <t>80-800-56-00-5640</t>
  </si>
  <si>
    <t>80-800-56-00-5645</t>
  </si>
  <si>
    <t>80-800-56-00-5695</t>
  </si>
  <si>
    <t>82-000-40-00-4005</t>
  </si>
  <si>
    <t xml:space="preserve">PROPERTY TAXES - LIBRARY                         </t>
  </si>
  <si>
    <t>82-000-40-00-4015</t>
  </si>
  <si>
    <t xml:space="preserve">PROPERTY TAXES - DEBT SERVICE                   </t>
  </si>
  <si>
    <t>82-000-41-00-4120</t>
  </si>
  <si>
    <t>82-000-41-00-4170</t>
  </si>
  <si>
    <t>82-000-42-00-4211</t>
  </si>
  <si>
    <t>DEVELOPMENT FEES - BOOKS</t>
  </si>
  <si>
    <t>82-000-42-00-4212</t>
  </si>
  <si>
    <t>DEVELOPMENT FEES - BUILDING</t>
  </si>
  <si>
    <t>82-000-43-00-4330</t>
  </si>
  <si>
    <t>LIBRARY FINES</t>
  </si>
  <si>
    <t>82-000-44-00-4401</t>
  </si>
  <si>
    <t>LIBRARY SUBSCRIPTION CARDS</t>
  </si>
  <si>
    <t>82-000-44-00-4422</t>
  </si>
  <si>
    <t>COPY FEES</t>
  </si>
  <si>
    <t>82-000-44-00-4440</t>
  </si>
  <si>
    <t>82-000-45-00-4500</t>
  </si>
  <si>
    <t>82-000-46-00-4682</t>
  </si>
  <si>
    <t>REIMB - INSURANCE</t>
  </si>
  <si>
    <t>82-000-48-00-4820</t>
  </si>
  <si>
    <t>82-000-48-00-4824</t>
  </si>
  <si>
    <t>DVD RENTAL INCOME</t>
  </si>
  <si>
    <t>82-000-48-00-4832</t>
  </si>
  <si>
    <t>MEMORIALS</t>
  </si>
  <si>
    <t>82-000-48-00-4850</t>
  </si>
  <si>
    <t>82-000-48-00-4881</t>
  </si>
  <si>
    <t>SALE OF BOOKS</t>
  </si>
  <si>
    <t>82-820-50-00-5010</t>
  </si>
  <si>
    <t>82-820-50-00-5015</t>
  </si>
  <si>
    <t>82-820-52-00-5212</t>
  </si>
  <si>
    <t>82-820-52-00-5214</t>
  </si>
  <si>
    <t>82-820-52-00-5216</t>
  </si>
  <si>
    <t>82-820-52-00-5222</t>
  </si>
  <si>
    <t>82-820-52-00-5223</t>
  </si>
  <si>
    <t>82-820-54-00-5412</t>
  </si>
  <si>
    <t>82-820-54-00-5415</t>
  </si>
  <si>
    <t>82-820-54-00-5423</t>
  </si>
  <si>
    <t>82-820-54-00-5426</t>
  </si>
  <si>
    <t>82-820-54-00-5440</t>
  </si>
  <si>
    <t>82-820-54-00-5452</t>
  </si>
  <si>
    <t>82-820-54-00-5460</t>
  </si>
  <si>
    <t>82-820-54-00-5462</t>
  </si>
  <si>
    <t>82-820-54-00-5466</t>
  </si>
  <si>
    <t>82-820-54-00-5468</t>
  </si>
  <si>
    <t>AUTOMATION</t>
  </si>
  <si>
    <t>82-820-54-00-5480</t>
  </si>
  <si>
    <t>82-820-54-00-5485</t>
  </si>
  <si>
    <t>82-820-54-00-5489</t>
  </si>
  <si>
    <t>BUILDING - DEVELOPMENT FEES</t>
  </si>
  <si>
    <t>82-820-54-00-5495</t>
  </si>
  <si>
    <t>82-820-56-00-5610</t>
  </si>
  <si>
    <t>82-820-56-00-5620</t>
  </si>
  <si>
    <t>82-820-56-00-5635</t>
  </si>
  <si>
    <t>82-820-56-00-5640</t>
  </si>
  <si>
    <t>82-820-56-00-5671</t>
  </si>
  <si>
    <t>LIBRARY PROGRAMMING</t>
  </si>
  <si>
    <t>82-820-56-00-5676</t>
  </si>
  <si>
    <t>EMPLOYEE RECOGNITION</t>
  </si>
  <si>
    <t>82-820-56-00-5680</t>
  </si>
  <si>
    <t>ADULT BOOKS</t>
  </si>
  <si>
    <t>82-820-56-00-5681</t>
  </si>
  <si>
    <t>JUVENILE BOOKS</t>
  </si>
  <si>
    <t>82-820-56-00-5682</t>
  </si>
  <si>
    <t>REFERENCE BOOKS</t>
  </si>
  <si>
    <t>82-820-56-00-5683</t>
  </si>
  <si>
    <t>AUDIO BOOKS</t>
  </si>
  <si>
    <t>82-820-56-00-5684</t>
  </si>
  <si>
    <t>COMPACT DISCS AND OTHER MUSIC</t>
  </si>
  <si>
    <t>82-820-56-00-5685</t>
  </si>
  <si>
    <t>DVD'S</t>
  </si>
  <si>
    <t>82-820-56-00-5686</t>
  </si>
  <si>
    <t>BOOKS - DEVELOPMENT FEES</t>
  </si>
  <si>
    <t>82-820-56-00-5698</t>
  </si>
  <si>
    <t>MEMORIALS AND GIFTS</t>
  </si>
  <si>
    <t>82-820-56-00-5699</t>
  </si>
  <si>
    <t>82-820-70-00-7799</t>
  </si>
  <si>
    <t>Debt Service - 2005B Bond</t>
  </si>
  <si>
    <t>82-820-83-00-8000</t>
  </si>
  <si>
    <t>82-820-83-00-8050</t>
  </si>
  <si>
    <t>Debt Service - 2006 Bond</t>
  </si>
  <si>
    <t>82-820-84-00-8000</t>
  </si>
  <si>
    <t>82-820-84-00-8050</t>
  </si>
  <si>
    <t>82-820-99-00-9984</t>
  </si>
  <si>
    <t>TRANSFER TO LIBRARY DEVLP FEE</t>
  </si>
  <si>
    <t>83-000-40-00-4015</t>
  </si>
  <si>
    <t>Library Debt Service</t>
  </si>
  <si>
    <t>85-000-40-00-4085</t>
  </si>
  <si>
    <t xml:space="preserve">PROPERTY TAXES - FOX INDUSTRIAL TIF                             </t>
  </si>
  <si>
    <t>85-000-45-00-4500</t>
  </si>
  <si>
    <t>85-850-54-00-5420</t>
  </si>
  <si>
    <t>ADMINISTRATIVE FEES</t>
  </si>
  <si>
    <t>Debt Service - 2002 Bond</t>
  </si>
  <si>
    <t>85-850-98-00-8000</t>
  </si>
  <si>
    <t>85-850-98-00-8050</t>
  </si>
  <si>
    <t>85-850-99-00-9901</t>
  </si>
  <si>
    <t>85-850-99-00-9999</t>
  </si>
  <si>
    <t>87-000-40-00-4087</t>
  </si>
  <si>
    <t xml:space="preserve">PROPERTY TAXES - COUNTRYSIDE TIF                             </t>
  </si>
  <si>
    <t>87-000-45-00-4500</t>
  </si>
  <si>
    <t>Countryside TIF</t>
  </si>
  <si>
    <t>87-870-54-00-5420</t>
  </si>
  <si>
    <t>87-870-54-00-5498</t>
  </si>
  <si>
    <t>Debt Service - 2005 Bond</t>
  </si>
  <si>
    <t>87-870-80-00-8000</t>
  </si>
  <si>
    <t>87-870-80-00-8050</t>
  </si>
  <si>
    <t>88-000-40-00-4088</t>
  </si>
  <si>
    <t xml:space="preserve">PROPERTY TAXES - DOWNTOWN TIF                             </t>
  </si>
  <si>
    <t>Downtown TIF</t>
  </si>
  <si>
    <t>88-880-54-00-5420</t>
  </si>
  <si>
    <t>88-880-60-00-6079</t>
  </si>
  <si>
    <t>Revenue</t>
  </si>
  <si>
    <t>Finance</t>
  </si>
  <si>
    <t>Police</t>
  </si>
  <si>
    <t>Health and Sanitation</t>
  </si>
  <si>
    <t>Expenditures</t>
  </si>
  <si>
    <t>Surplus(Deficit)</t>
  </si>
  <si>
    <t>Expenses</t>
  </si>
  <si>
    <t>Fund Balance</t>
  </si>
  <si>
    <t>01-640-99-00-9982</t>
  </si>
  <si>
    <t>TRANSFER TO LIBRARY OPERATIONS</t>
  </si>
  <si>
    <t>23-230-60-00-6015</t>
  </si>
  <si>
    <t>ROAD RESURFACING</t>
  </si>
  <si>
    <t>82-000-49-00-4901</t>
  </si>
  <si>
    <t>83-830-83-00-8000</t>
  </si>
  <si>
    <t>83-830-83-00-8050</t>
  </si>
  <si>
    <t>83-830-84-00-8000</t>
  </si>
  <si>
    <t>83-830-84-00-8050</t>
  </si>
  <si>
    <t>Administration</t>
  </si>
  <si>
    <t>Community Relations</t>
  </si>
  <si>
    <t>Engineering</t>
  </si>
  <si>
    <t>Street Operations</t>
  </si>
  <si>
    <t>Fund Balance Equiv</t>
  </si>
  <si>
    <t>Recreation Center</t>
  </si>
  <si>
    <t>GENERAL FUND - 01</t>
  </si>
  <si>
    <t>Fox Hill SSA - 11</t>
  </si>
  <si>
    <t>Sunflower SSA - 12</t>
  </si>
  <si>
    <t>Municipal Building - 16</t>
  </si>
  <si>
    <t>Police Capital - 20</t>
  </si>
  <si>
    <t>Public Works Capital - 21</t>
  </si>
  <si>
    <t>City-Wide Capital - 23</t>
  </si>
  <si>
    <t>Debt Service - 42</t>
  </si>
  <si>
    <t>Land Cash - 72</t>
  </si>
  <si>
    <t>Parks and Recreation - 79</t>
  </si>
  <si>
    <t>Parks and Recreation Capital - 22</t>
  </si>
  <si>
    <t>Water - 51</t>
  </si>
  <si>
    <t>Sewer - 52</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</si>
  <si>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</si>
  <si>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</si>
  <si>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</si>
  <si>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</si>
  <si>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</si>
  <si>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</si>
  <si>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</si>
  <si>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</si>
  <si>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</si>
  <si>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</si>
  <si>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</si>
  <si>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</si>
  <si>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</si>
  <si>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</si>
  <si>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</si>
  <si>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</si>
  <si>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</si>
  <si>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</si>
  <si>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</si>
  <si>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</si>
  <si>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</si>
  <si>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</si>
  <si>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</si>
  <si>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</si>
  <si>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</si>
  <si>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</si>
  <si>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</si>
  <si>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</si>
  <si>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80-800-52-00-5216</t>
  </si>
  <si>
    <t>80-800-52-00-5222</t>
  </si>
  <si>
    <t>80-800-52-00-5223</t>
  </si>
  <si>
    <t>DENTAL INSURANCE</t>
  </si>
  <si>
    <t>01-110-52-00-5224</t>
  </si>
  <si>
    <t>VISION INSURANCE</t>
  </si>
  <si>
    <t>01-640-52-00-5225</t>
  </si>
  <si>
    <t>01-120-52-00-5224</t>
  </si>
  <si>
    <t>01-210-52-00-5224</t>
  </si>
  <si>
    <t>01-220-52-00-5224</t>
  </si>
  <si>
    <t>01-410-52-00-5224</t>
  </si>
  <si>
    <t>51-510-52-00-5224</t>
  </si>
  <si>
    <t>52-520-52-00-5224</t>
  </si>
  <si>
    <t>79-790-52-00-5224</t>
  </si>
  <si>
    <t>80-800-52-00-5224</t>
  </si>
  <si>
    <t>82-820-52-00-5224</t>
  </si>
  <si>
    <t>Parks Department</t>
  </si>
  <si>
    <t>Recreation Department</t>
  </si>
  <si>
    <t>01-000-46-00-4672</t>
  </si>
  <si>
    <t>REIMB - LIBRARY INSURANCE</t>
  </si>
  <si>
    <t>51-000-46-00-4670</t>
  </si>
  <si>
    <t>52-000-46-00-4670</t>
  </si>
  <si>
    <t>79-000-46-00-4670</t>
  </si>
  <si>
    <t>80-000-46-00-4670</t>
  </si>
  <si>
    <t>82-000-46-00-4670</t>
  </si>
  <si>
    <t>Administrative Services</t>
  </si>
  <si>
    <t>Library Operations</t>
  </si>
  <si>
    <t>Community Development</t>
  </si>
  <si>
    <t>20-000-43-00-4316</t>
  </si>
  <si>
    <t>ELECTRONIC CITATION FEE</t>
  </si>
  <si>
    <t>51-000-46-00-4671</t>
  </si>
  <si>
    <t>52-000-46-00-4671</t>
  </si>
  <si>
    <t>79-000-46-00-4671</t>
  </si>
  <si>
    <t>80-000-46-00-4671</t>
  </si>
  <si>
    <t>82-000-46-00-4671</t>
  </si>
  <si>
    <t>TRANSFER TO GENERAL FUND</t>
  </si>
  <si>
    <t>01-000-49-00-4984</t>
  </si>
  <si>
    <t>84-000-49-00-4982</t>
  </si>
  <si>
    <t>TRANSFER FROM LIBRARY OPS</t>
  </si>
  <si>
    <t>84-840-99-00-9901</t>
  </si>
  <si>
    <t>SPECIAL ENGINEERING SERVICES</t>
  </si>
  <si>
    <t>01-640-54-00-5453</t>
  </si>
  <si>
    <t>01-640-52-00-5212</t>
  </si>
  <si>
    <t>RETIREMENT PLAN CONTRIBUTION-ERI</t>
  </si>
  <si>
    <t>52-520-75-00-7501</t>
  </si>
  <si>
    <t>WINDETT RIDGE - SEWER RECAPTURE</t>
  </si>
  <si>
    <t>Cash Flow - Surplus(Deficit)</t>
  </si>
  <si>
    <t>General</t>
  </si>
  <si>
    <t>Fox Hill</t>
  </si>
  <si>
    <t>Sunflower</t>
  </si>
  <si>
    <t>Water</t>
  </si>
  <si>
    <t>Sewer</t>
  </si>
  <si>
    <t>Land Cash</t>
  </si>
  <si>
    <t>82-000-40-00-4012</t>
  </si>
  <si>
    <t>NON-HOME RULE SALES TAX</t>
  </si>
  <si>
    <t>01-220-50-00-5015</t>
  </si>
  <si>
    <t>85-850-56-00-5619</t>
  </si>
  <si>
    <t>2002A Refunding</t>
  </si>
  <si>
    <t>2004C Bond</t>
  </si>
  <si>
    <t>2005A Bond</t>
  </si>
  <si>
    <t>Clark Property</t>
  </si>
  <si>
    <t>2015 Bond</t>
  </si>
  <si>
    <t>01-410-54-00-5454</t>
  </si>
  <si>
    <t>SIDEWALK PROGRAM</t>
  </si>
  <si>
    <t>52-520-99-00-9999</t>
  </si>
  <si>
    <t>79-795-50-00-5010</t>
  </si>
  <si>
    <t>79-795-50-00-5015</t>
  </si>
  <si>
    <t>79-795-50-00-5020</t>
  </si>
  <si>
    <t>79-795-50-00-5045</t>
  </si>
  <si>
    <t>79-795-50-00-5046</t>
  </si>
  <si>
    <t>79-795-50-00-5052</t>
  </si>
  <si>
    <t>79-795-52-00-5212</t>
  </si>
  <si>
    <t>79-795-52-00-5214</t>
  </si>
  <si>
    <t>79-795-52-00-5216</t>
  </si>
  <si>
    <t>79-795-52-00-5222</t>
  </si>
  <si>
    <t>79-795-52-00-5223</t>
  </si>
  <si>
    <t>79-795-52-00-5224</t>
  </si>
  <si>
    <t>79-795-54-00-5412</t>
  </si>
  <si>
    <t>79-795-54-00-5415</t>
  </si>
  <si>
    <t>79-795-54-00-5419</t>
  </si>
  <si>
    <t>79-795-54-00-5426</t>
  </si>
  <si>
    <t>79-795-54-00-5440</t>
  </si>
  <si>
    <t>79-795-54-00-5447</t>
  </si>
  <si>
    <t>79-795-54-00-5452</t>
  </si>
  <si>
    <t>79-795-54-00-5462</t>
  </si>
  <si>
    <t>79-795-54-00-5480</t>
  </si>
  <si>
    <t>79-795-54-00-5485</t>
  </si>
  <si>
    <t>79-795-54-00-5495</t>
  </si>
  <si>
    <t>79-795-54-00-5496</t>
  </si>
  <si>
    <t>79-795-56-00-5602</t>
  </si>
  <si>
    <t>79-795-56-00-5606</t>
  </si>
  <si>
    <t>79-795-56-00-5607</t>
  </si>
  <si>
    <t>79-795-56-00-5610</t>
  </si>
  <si>
    <t>79-795-56-00-5620</t>
  </si>
  <si>
    <t>79-795-56-00-5630</t>
  </si>
  <si>
    <t>79-795-56-00-5635</t>
  </si>
  <si>
    <t>79-795-56-00-5640</t>
  </si>
  <si>
    <t>79-795-56-00-5645</t>
  </si>
  <si>
    <t>79-795-56-00-5690</t>
  </si>
  <si>
    <t>79-795-56-00-5695</t>
  </si>
  <si>
    <t>79-795-99-00-9901</t>
  </si>
  <si>
    <t>SEIZED VEHICLE PROCEEDS</t>
  </si>
  <si>
    <t>15-155-60-00-6075</t>
  </si>
  <si>
    <t>OTHER LICENSES &amp; PERMITS</t>
  </si>
  <si>
    <t>01-110-54-00-5485</t>
  </si>
  <si>
    <t>01-150-54-00-5485</t>
  </si>
  <si>
    <t>01-210-54-00-5485</t>
  </si>
  <si>
    <t>01-220-54-00-5485</t>
  </si>
  <si>
    <t>11-000-45-00-4500</t>
  </si>
  <si>
    <t>12-000-45-00-4500</t>
  </si>
  <si>
    <t>15-000-46-00-4690</t>
  </si>
  <si>
    <t>20-000-45-00-4500</t>
  </si>
  <si>
    <t>21-000-45-00-4500</t>
  </si>
  <si>
    <t>42-000-45-00-4500</t>
  </si>
  <si>
    <t>51-000-46-00-4690</t>
  </si>
  <si>
    <t>Assumed older equipment will need to be replaced</t>
  </si>
  <si>
    <t>Assumed leaf price increase</t>
  </si>
  <si>
    <t>Replacement tractor and mower</t>
  </si>
  <si>
    <t>Increased mowing and liens</t>
  </si>
  <si>
    <t>Moved to PW, due to Julie locates</t>
  </si>
  <si>
    <t>01-000-40-00-4044</t>
  </si>
  <si>
    <t>TELECOMMUNICATIONS TAX</t>
  </si>
  <si>
    <t>23-230-60-00-6094</t>
  </si>
  <si>
    <t>KENCOM</t>
  </si>
  <si>
    <t>01-640-54-00-5449</t>
  </si>
  <si>
    <t>88-880-54-00-5466</t>
  </si>
  <si>
    <t>88-880-60-00-6000</t>
  </si>
  <si>
    <t>PROJECT COSTS</t>
  </si>
  <si>
    <t>72-000-41-00-4171</t>
  </si>
  <si>
    <t>72-000-41-00-4173</t>
  </si>
  <si>
    <t>RTP GRANT - HOPKINS PARK</t>
  </si>
  <si>
    <t>72-000-41-00-4174</t>
  </si>
  <si>
    <t>72-000-41-00-4175</t>
  </si>
  <si>
    <t>01-640-54-00-5450</t>
  </si>
  <si>
    <t>INFORMATION TECHNOLOGY SERVICES</t>
  </si>
  <si>
    <t>GRANDE RESERVE PARK A</t>
  </si>
  <si>
    <t>GRANDE RESERVE PARK B</t>
  </si>
  <si>
    <t>72-720-60-00-6046</t>
  </si>
  <si>
    <t>72-720-60-00-6047</t>
  </si>
  <si>
    <t>Basketball courts and sidewalk/corner</t>
  </si>
  <si>
    <t>79-000-48-00-4825</t>
  </si>
  <si>
    <t>79-790-54-00-5495</t>
  </si>
  <si>
    <t>Broad weed control in parks</t>
  </si>
  <si>
    <t>88-000-45-00-4500</t>
  </si>
  <si>
    <t>23-000-41-00-4176</t>
  </si>
  <si>
    <t>83-000-45-00-4500</t>
  </si>
  <si>
    <t>84-000-45-00-4500</t>
  </si>
  <si>
    <t>82-820-52-00-5231</t>
  </si>
  <si>
    <t>Transfer to offset liability ins charges to Library</t>
  </si>
  <si>
    <t>CITY</t>
  </si>
  <si>
    <t>Park &amp; Recreation</t>
  </si>
  <si>
    <t>Park &amp; Rec Capital</t>
  </si>
  <si>
    <t xml:space="preserve">Park &amp; Rec </t>
  </si>
  <si>
    <t>Rec Ctr</t>
  </si>
  <si>
    <t>Library</t>
  </si>
  <si>
    <t>Library Ops</t>
  </si>
  <si>
    <t>Library Dvlp Fee</t>
  </si>
  <si>
    <t>TIF LIQUIDATION</t>
  </si>
  <si>
    <t>Increased lien costs associated with mowing increases</t>
  </si>
  <si>
    <t>01-220-56-00-5695</t>
  </si>
  <si>
    <t>OSLAD GRANT - PRAIRIE MEADOWS</t>
  </si>
  <si>
    <t>OSLAD GRANT - RAINTREE</t>
  </si>
  <si>
    <t>OSLAD GRANT - RIVERFRONT GRANT</t>
  </si>
  <si>
    <t>85-850-99-00-9942</t>
  </si>
  <si>
    <t>42-000-49-00-4985</t>
  </si>
  <si>
    <t>TRANSFER FROM FOX INDUSTRIAL TIF</t>
  </si>
  <si>
    <t>from Fox Industrial TIF</t>
  </si>
  <si>
    <t>42-420-98-00-8000</t>
  </si>
  <si>
    <t>42-420-98-00-8050</t>
  </si>
  <si>
    <t>51-000-48-00-4821</t>
  </si>
  <si>
    <t>79-000-46-00-4690</t>
  </si>
  <si>
    <t>CANNONBALL LAPP PROJECT</t>
  </si>
  <si>
    <t>Trench shoring</t>
  </si>
  <si>
    <t>Additional cost voltage monitors</t>
  </si>
  <si>
    <t>Meter replacements - radio</t>
  </si>
  <si>
    <t>Trenching equipment</t>
  </si>
  <si>
    <t>Computer replacements at PW facilities and treatment plants</t>
  </si>
  <si>
    <t>01-640-54-00-5462</t>
  </si>
  <si>
    <t>52-520-54-00-5430</t>
  </si>
  <si>
    <t>51-510-60-00-6060</t>
  </si>
  <si>
    <t>23-230-60-00-6089</t>
  </si>
  <si>
    <t>Liability Insurance</t>
  </si>
  <si>
    <t>Unemployment Ins</t>
  </si>
  <si>
    <t>Health Insurance</t>
  </si>
  <si>
    <t>Dental Insurance</t>
  </si>
  <si>
    <t>Vision Insurance</t>
  </si>
  <si>
    <t>82-820-52-00-5230</t>
  </si>
  <si>
    <t>Debt Service</t>
  </si>
  <si>
    <t>01-150-56-00-5600</t>
  </si>
  <si>
    <t>51-510-54-00-5498</t>
  </si>
  <si>
    <t>52-520-54-00-5499</t>
  </si>
  <si>
    <t>52-520-54-00-5498</t>
  </si>
  <si>
    <t>21-211-54-00-5448</t>
  </si>
  <si>
    <t>51-510-54-00-5448</t>
  </si>
  <si>
    <t>HOTEL TAX REBATE</t>
  </si>
  <si>
    <t>01-000-46-00-4604</t>
  </si>
  <si>
    <t>REIMB - ENGINEERING EXPENSES</t>
  </si>
  <si>
    <t>01-110-54-00-5448</t>
  </si>
  <si>
    <t>01-640-54-00-5479</t>
  </si>
  <si>
    <t>82-820-54-00-5498</t>
  </si>
  <si>
    <t>82-820-99-00-9983</t>
  </si>
  <si>
    <t>TRANSFER TO LIBRARY DEBT SERVICE</t>
  </si>
  <si>
    <t>83-000-49-00-4982</t>
  </si>
  <si>
    <t>84-840-60-00-6020</t>
  </si>
  <si>
    <t>BUILDINGS &amp; STRUCTURES</t>
  </si>
  <si>
    <t>Non-Abatement of Debt Service</t>
  </si>
  <si>
    <t>Library Capital Fund</t>
  </si>
  <si>
    <t>Fox Industrial TIF</t>
  </si>
  <si>
    <t>STATE GRANTS - SAFE ROUTE TO SCHOOL</t>
  </si>
  <si>
    <t>23-000-41-00-4178</t>
  </si>
  <si>
    <t>STATE GRANTS - ITEP</t>
  </si>
  <si>
    <t>Budget</t>
  </si>
  <si>
    <t xml:space="preserve">DEVELOPMENT FEES </t>
  </si>
  <si>
    <t>84-000-42-00-4214</t>
  </si>
  <si>
    <t>23-000-41-00-4179</t>
  </si>
  <si>
    <t>STATE GRANTS - DCEO TAP OLD JAIL</t>
  </si>
  <si>
    <t>01-410-54-00-5446</t>
  </si>
  <si>
    <t>PROPERTY &amp; BLDG MAINT SERVICES</t>
  </si>
  <si>
    <t>PROPERTY &amp; BLDG MAINT SUPPLIES</t>
  </si>
  <si>
    <t>51-510-54-00-5445</t>
  </si>
  <si>
    <t>TREATMENT FACILITY SERVICES</t>
  </si>
  <si>
    <t>52-520-54-00-5444</t>
  </si>
  <si>
    <t>LIFT STATION SERVICES</t>
  </si>
  <si>
    <t>01-110-52-00-5235</t>
  </si>
  <si>
    <t>01-110-52-00-5236</t>
  </si>
  <si>
    <t>01-110-52-00-5237</t>
  </si>
  <si>
    <t>01-110-52-00-5238</t>
  </si>
  <si>
    <t>01-540-54-00-5441</t>
  </si>
  <si>
    <t>GARBAGE SERVICES - SENIOR SUBSIDY</t>
  </si>
  <si>
    <t>01-210-50-00-5011</t>
  </si>
  <si>
    <t>SALARIES - POLICE CHIEF &amp; DEPUTIES</t>
  </si>
  <si>
    <t>SALARIES - SERGEANTS</t>
  </si>
  <si>
    <t>01-210-50-00-5006</t>
  </si>
  <si>
    <t>SALARIES - LIEUT/SERGEANTS/CHIEFS</t>
  </si>
  <si>
    <t>.</t>
  </si>
  <si>
    <t>MDT - ALERTS FEE</t>
  </si>
  <si>
    <t>01-210-56-00-5650</t>
  </si>
  <si>
    <t>COMMUNITY SERVICES</t>
  </si>
  <si>
    <t>Pull Tab &amp; Jar Games</t>
  </si>
  <si>
    <t>Cancels out with Special Detail in Admin Srvcs</t>
  </si>
  <si>
    <t>Increases to correspond with new hire schedule above</t>
  </si>
  <si>
    <t xml:space="preserve">Combines Great Program, Community Relations, </t>
  </si>
  <si>
    <t xml:space="preserve">Neighborhood Watch, Citizens Police Academy &amp; </t>
  </si>
  <si>
    <t>Compliance Checks line items</t>
  </si>
  <si>
    <t xml:space="preserve">DAC Admin Fees </t>
  </si>
  <si>
    <t>in FY 2012</t>
  </si>
  <si>
    <t>General Fund transfer eliminated in FY 2013</t>
  </si>
  <si>
    <t>requirements</t>
  </si>
  <si>
    <t>contracts and that non-legal negotiations fail</t>
  </si>
  <si>
    <t xml:space="preserve">Increase in FY 13 based on an expected increase </t>
  </si>
  <si>
    <t>in costs for Juve</t>
  </si>
  <si>
    <t>2002 Debt service payable in FY 2013</t>
  </si>
  <si>
    <t>Dispatch costs</t>
  </si>
  <si>
    <t>budgeted together in FY 2012</t>
  </si>
  <si>
    <t xml:space="preserve">Telecommunication &amp; Telephone Utility Taxes were </t>
  </si>
  <si>
    <t>Miscellaneous Income</t>
  </si>
  <si>
    <t>Canceled out by Reimbursable Repairs in Admin Srvcs</t>
  </si>
  <si>
    <t xml:space="preserve">Suspension of Hanging Basket proceeds - see </t>
  </si>
  <si>
    <t>PW Streets below</t>
  </si>
  <si>
    <t>New Officer added each year - FY 2013 - 17</t>
  </si>
  <si>
    <t>New Sergeant added for FY 2013</t>
  </si>
  <si>
    <t>Combined with PT salaries - CSO Program</t>
  </si>
  <si>
    <t>Spikes are due to testing deadlines for Officers and Sgt's</t>
  </si>
  <si>
    <t>Increase for New Hires (gross tuition)</t>
  </si>
  <si>
    <t xml:space="preserve">FY 2012 Overage needed for Psych and Backgrounds </t>
  </si>
  <si>
    <t xml:space="preserve">for all failed Officers and Cadets </t>
  </si>
  <si>
    <t xml:space="preserve">Spikes due to Union Negotiations, assuming 2 year </t>
  </si>
  <si>
    <t>Based on actuals for Hearing Officer and Depo Court</t>
  </si>
  <si>
    <t>Storage and Copier charges</t>
  </si>
  <si>
    <t xml:space="preserve">Additional $10k in FY 13 is due to Radio/Narrowbanding </t>
  </si>
  <si>
    <t xml:space="preserve">Postponement of Hanging Baskets until Rt 47 </t>
  </si>
  <si>
    <t>10% increase beginning in FY 2014</t>
  </si>
  <si>
    <t>Replacement computer in FY 2013</t>
  </si>
  <si>
    <t>IDNR Grant in 2017 for Construction</t>
  </si>
  <si>
    <t>Non-HR Sales tax proceeds for 2011 Debt Service</t>
  </si>
  <si>
    <t xml:space="preserve">FY 2012 includes add'l $4k from admissions tax - </t>
  </si>
  <si>
    <t>Raging Waves</t>
  </si>
  <si>
    <t>01-000-44-00-4475</t>
  </si>
  <si>
    <t>OFFENDER REGISTRATION FEES</t>
  </si>
  <si>
    <t>ELECTED OFFICIAL - GROUP HEALTH INSURANCE</t>
  </si>
  <si>
    <t>ELECTED OFFICIAL - GROUP LIFE INSURANCE</t>
  </si>
  <si>
    <t>ELECTED OFFICIAL - DENTAL INSURANCE</t>
  </si>
  <si>
    <t>ELECTED OFFICIAL - VISION INSURANCE</t>
  </si>
  <si>
    <t>Code Enforcement Intern - $13,000</t>
  </si>
  <si>
    <t>2 PT Inspectors - $40,000</t>
  </si>
  <si>
    <t>5% increase per annum</t>
  </si>
  <si>
    <t>Public Works Building - 185 Wolf Street</t>
  </si>
  <si>
    <t>Estimated decline due to closing of Po-Build</t>
  </si>
  <si>
    <t>Police Admin  &amp; Sgt's are now broken out</t>
  </si>
  <si>
    <t>Increase 7% per annum</t>
  </si>
  <si>
    <t>Road Study - FY 2013</t>
  </si>
  <si>
    <t>To cover 2011 bond - debt service pmt's</t>
  </si>
  <si>
    <t>Includes add'l $4k from Raging Waves - Admissions tax</t>
  </si>
  <si>
    <t>Moved from CW Capital in FY 2013</t>
  </si>
  <si>
    <t>Increase due to 2002 paying agent fee FY 2013</t>
  </si>
  <si>
    <t>$4.5M - 20 years at 4.5%</t>
  </si>
  <si>
    <t>Funded by bond proceeds in FY 2015</t>
  </si>
  <si>
    <t xml:space="preserve">Water lien filing fees - previously included under </t>
  </si>
  <si>
    <t>For half the debt service amount - 2005C Bond</t>
  </si>
  <si>
    <t>Original estimate w/ 10% increase for inflation</t>
  </si>
  <si>
    <t>Expansion of program in FY 2013</t>
  </si>
  <si>
    <t>Increase of 7% per annum</t>
  </si>
  <si>
    <t>7% increase per annum</t>
  </si>
  <si>
    <t>Canceled out by General Fund transfer</t>
  </si>
  <si>
    <t>Ties to memorial &amp; gifts revenue</t>
  </si>
  <si>
    <t>$15k for new radios due to narrow banding in FY 2013</t>
  </si>
  <si>
    <t xml:space="preserve">Discontinued after FY 2012 - consolidated with </t>
  </si>
  <si>
    <t>Health Ins transfer discontinued - Budgeted in Water</t>
  </si>
  <si>
    <t>Health Ins transfer discontinued - Budgeted in Sewer</t>
  </si>
  <si>
    <t>Discontinued beginning in FY 2013</t>
  </si>
  <si>
    <t>Line item discontinued beginning in FY 2013</t>
  </si>
  <si>
    <t>Separated out from Pro Srvcs beginning in FY 2013</t>
  </si>
  <si>
    <t>Discontinued after FY 2012</t>
  </si>
  <si>
    <t>10% increase starting FY 2014 for pond maintenance</t>
  </si>
  <si>
    <t>Motor Fuel Tax</t>
  </si>
  <si>
    <t>Municipal Bldg</t>
  </si>
  <si>
    <t>Police Capital</t>
  </si>
  <si>
    <t>PW Capital</t>
  </si>
  <si>
    <t>City Wide Capital</t>
  </si>
  <si>
    <t>City</t>
  </si>
  <si>
    <t>EE Ins Contributions</t>
  </si>
  <si>
    <t>Net Ins Costs</t>
  </si>
  <si>
    <t>COBRA Contri</t>
  </si>
  <si>
    <t>Retiree Contri</t>
  </si>
  <si>
    <t>Lib</t>
  </si>
  <si>
    <t>01-640-52-00-5240</t>
  </si>
  <si>
    <t>01-640-52-00-5241</t>
  </si>
  <si>
    <t>01-640-52-00-5242</t>
  </si>
  <si>
    <t>RETIREES - GROUP HEALTH INSURANCE</t>
  </si>
  <si>
    <t>RETIREES - DENTAL INSURANCE</t>
  </si>
  <si>
    <t>RETIREES - VISION INSURANCE</t>
  </si>
  <si>
    <t>01-640-52-00-5250</t>
  </si>
  <si>
    <t>01-640-52-00-5251</t>
  </si>
  <si>
    <t>01-640-52-00-5252</t>
  </si>
  <si>
    <t>COBRA - GROUP HEALTH INSURANCE</t>
  </si>
  <si>
    <t>COBRA - DENTAL INSURANCE</t>
  </si>
  <si>
    <t>COBRA - VISION INSURANCE</t>
  </si>
  <si>
    <t>Cancels out with COBRA Ins Exp in Admin Srvcs</t>
  </si>
  <si>
    <t>Allocated Items - Aggregated</t>
  </si>
  <si>
    <t>Building Permits</t>
  </si>
  <si>
    <t>GENERAL FUND (01)</t>
  </si>
  <si>
    <t xml:space="preserve">The General Fund is the City’s primary operating fund.  It accounts for major tax revenue used to support administrative and public safety functions.    </t>
  </si>
  <si>
    <t>FY2012</t>
  </si>
  <si>
    <t>FY2013</t>
  </si>
  <si>
    <t>FY2010</t>
  </si>
  <si>
    <t>FY2011</t>
  </si>
  <si>
    <t>Adopted</t>
  </si>
  <si>
    <t>FY2014</t>
  </si>
  <si>
    <t>FY2015</t>
  </si>
  <si>
    <t>FY2016</t>
  </si>
  <si>
    <t>FY2017</t>
  </si>
  <si>
    <t xml:space="preserve">Revenue </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</si>
  <si>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</si>
  <si>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</si>
  <si>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</si>
  <si>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</si>
  <si>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</si>
  <si>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</si>
  <si>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</si>
  <si>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</si>
  <si>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</si>
  <si>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</si>
  <si>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</si>
  <si>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</si>
  <si>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</si>
  <si>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</si>
  <si>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</si>
  <si>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Contingencies</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</si>
  <si>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</si>
  <si>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</si>
  <si>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</si>
  <si>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</si>
  <si>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</si>
  <si>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</si>
  <si>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</si>
  <si>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</si>
  <si>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</si>
  <si>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Municipal Building Fund (16)</t>
  </si>
  <si>
    <t>The Municipal Building Fund is used to maintain existing City owned buildings and to fund land acquisition, design and construction of new buildings.</t>
  </si>
  <si>
    <t>Police Capital Fund (20)</t>
  </si>
  <si>
    <t>Public Works Capital Fund (21)</t>
  </si>
  <si>
    <t>Parks and Recreation Capital Fund (22)</t>
  </si>
  <si>
    <t>The Park and Recreation Capital Fund derives its revenue from monies collected from building permits.  The revenue is used to purchase equipment essential in the maintenance of park land and open space.</t>
  </si>
  <si>
    <t>City-Wide Capital Fund (23)</t>
  </si>
  <si>
    <t>Debt Service Fund (42)</t>
  </si>
  <si>
    <t>The Debt Service Fund accumulates monies for payment of the 2004C and 2005A bonds.  These bonds were issued to finance road improvement projects.  Property taxes are levied except for the 2004C bond, which utilizes a General Fund transfer of sales tax to pay its annual debt service requirement.</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</si>
  <si>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</si>
  <si>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</si>
  <si>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</si>
  <si>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</si>
  <si>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</si>
  <si>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</si>
  <si>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</si>
  <si>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</si>
  <si>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</si>
  <si>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</si>
  <si>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</si>
  <si>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Recreation Center Fund (80)</t>
  </si>
  <si>
    <t xml:space="preserve">The REC Center is a 38,000 square foot, full-service fitness and recreation facility leased by the City and operated by the Parks and Recreation Department.  A variety of membership options are available to both residents and non-residents.  The REC Center houses an indoor track, lap pool, whirlpool, and a variety of cardio and resistance equipment.  The facility is also used for programming and events, such as Family Winter Fun Night, the Go Green Fair, open basketball, preschool, 5k runs and sports leagues.   </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</si>
  <si>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</si>
  <si>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</si>
  <si>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Debt Service Fund (83)</t>
  </si>
  <si>
    <t xml:space="preserve">The Library Debt Service Fund accumulates monies for payment of the 2005B and 2006 bonds, which were issued to finance construction of the Library building.  </t>
  </si>
  <si>
    <t>Library Capital Fund (84)</t>
  </si>
  <si>
    <t>The Library Capital Fund derives its revenue from monies collected from building permits.  The revenue is used for Library building maintenance and associated capital purchases.</t>
  </si>
  <si>
    <t>Fox Industrial TIF Fund (85)</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</si>
  <si>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</si>
  <si>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</si>
  <si>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</si>
  <si>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</si>
  <si>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The Fox Industrial TIF was created in 2001, in order to finance public infrastructure improvements for the Fox Industrial area.  This TIF was closed out in fiscal year 2012.</t>
  </si>
  <si>
    <t>ADMINISTRATION DEPARTMENT</t>
  </si>
  <si>
    <t xml:space="preserve">The Administration Department includes both the legislative and management expenditures.  The legislative branch consists of the Mayor and City Council.  The city administrator is hired by the Mayor with the consent of the City Council.  City staff report to the city administrator.  It is the role of the city administrator to direct staff in the daily administration of City services.  </t>
  </si>
  <si>
    <t>Total Administration</t>
  </si>
  <si>
    <t>FINANCE DEPARTMENT</t>
  </si>
  <si>
    <t>Total Finance Department</t>
  </si>
  <si>
    <t>Total Community Relations</t>
  </si>
  <si>
    <t>ENGINEERING DEPARTMENT</t>
  </si>
  <si>
    <t>Total Engineering Department</t>
  </si>
  <si>
    <t>POLICE DEPARTMENT</t>
  </si>
  <si>
    <t>The mission of the Yorkville Police Department is to work in partnership with the community to protect life and property, assist neighborhoods with solving their problems and enhance the quality of life in our city.</t>
  </si>
  <si>
    <t>Total 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</si>
  <si>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</si>
  <si>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</si>
  <si>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</si>
  <si>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PUBLIC WORKS DEPARTMENT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</si>
  <si>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</si>
  <si>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Total Public Works Department</t>
  </si>
  <si>
    <t>ADMINISTRATIVE SERVICES DEPARTMENT</t>
  </si>
  <si>
    <t>Total Administrative Services &amp; Transfers</t>
  </si>
  <si>
    <t>United City of Yorkville</t>
  </si>
  <si>
    <t>Revenue Budget Summary - All Funds</t>
  </si>
  <si>
    <t>Fiscal Years 2010 - 2017</t>
  </si>
  <si>
    <t>FUND</t>
  </si>
  <si>
    <t>General Fund</t>
  </si>
  <si>
    <t>Special Revenue Funds</t>
  </si>
  <si>
    <t>Parks and Recreation</t>
  </si>
  <si>
    <t>Fox Hill SSA</t>
  </si>
  <si>
    <t>Sunflower SSA</t>
  </si>
  <si>
    <t>Debt Service Fund</t>
  </si>
  <si>
    <t>Capital Project Funds</t>
  </si>
  <si>
    <t>Municipal Building</t>
  </si>
  <si>
    <t>Parks and Recreation Capital</t>
  </si>
  <si>
    <t>Public Works Capital</t>
  </si>
  <si>
    <t>City-Wide Capital</t>
  </si>
  <si>
    <t>Enterprise Funds</t>
  </si>
  <si>
    <t>Library Funds</t>
  </si>
  <si>
    <t>Library Capital</t>
  </si>
  <si>
    <t>Expenditure Budget Summary - All Funds</t>
  </si>
  <si>
    <t>Library Fund</t>
  </si>
  <si>
    <t>Revenues by Category</t>
  </si>
  <si>
    <t>Fiscal Year 2013</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</si>
  <si>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</si>
  <si>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</si>
  <si>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</si>
  <si>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</si>
  <si>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</si>
  <si>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</si>
  <si>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</si>
  <si>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</si>
  <si>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</si>
  <si>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</si>
  <si>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</si>
  <si>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</si>
  <si>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</si>
  <si>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</si>
  <si>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</si>
  <si>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</si>
  <si>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</si>
  <si>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</si>
  <si>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</si>
  <si>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</si>
  <si>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</si>
  <si>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Expenditures by Category</t>
  </si>
  <si>
    <t>Contractual</t>
  </si>
  <si>
    <t>Capital</t>
  </si>
  <si>
    <t xml:space="preserve">Developer </t>
  </si>
  <si>
    <t>Debt</t>
  </si>
  <si>
    <t>Financing</t>
  </si>
  <si>
    <t>Services</t>
  </si>
  <si>
    <t>Outlay</t>
  </si>
  <si>
    <t>Commitments</t>
  </si>
  <si>
    <t>Service</t>
  </si>
  <si>
    <t>Uses</t>
  </si>
  <si>
    <t>Fiscal Year 2013 Budget</t>
  </si>
  <si>
    <t>Fund Balance Summary</t>
  </si>
  <si>
    <t>Beginning</t>
  </si>
  <si>
    <t>Budgeted</t>
  </si>
  <si>
    <t xml:space="preserve">Budgeted </t>
  </si>
  <si>
    <t>Surplus</t>
  </si>
  <si>
    <t>Ending</t>
  </si>
  <si>
    <t>Revenues</t>
  </si>
  <si>
    <t>(Deficit)</t>
  </si>
  <si>
    <t>Totals</t>
  </si>
  <si>
    <t xml:space="preserve">Fund Balance History </t>
  </si>
  <si>
    <t>Enterprise Funds *</t>
  </si>
  <si>
    <t>*</t>
  </si>
  <si>
    <t>Fund Balance Equivalency</t>
  </si>
  <si>
    <t>HOPKINS PARK</t>
  </si>
  <si>
    <t>Increase due to Emerald Ash Borer</t>
  </si>
  <si>
    <t>Park &amp; Rec portion of 185 Wolf St Building</t>
  </si>
  <si>
    <t xml:space="preserve">Full Time </t>
  </si>
  <si>
    <t>Overtime</t>
  </si>
  <si>
    <t>Part Time</t>
  </si>
  <si>
    <t>16-000-42-00-4216</t>
  </si>
  <si>
    <t>BUILD PROGRAM</t>
  </si>
  <si>
    <t>BUILD PROGRAM PERMIT</t>
  </si>
  <si>
    <t>16-160-54-00-5405</t>
  </si>
  <si>
    <t>21-000-42-00-4216</t>
  </si>
  <si>
    <t>21-211-54-00-5405</t>
  </si>
  <si>
    <t>51-000-42-00-4216</t>
  </si>
  <si>
    <t>51-510-54-00-5405</t>
  </si>
  <si>
    <t>52-000-42-00-4216</t>
  </si>
  <si>
    <t>52-520-54-00-5405</t>
  </si>
  <si>
    <t>Kidz Club/Studio 2 HVAC Unit - FY 2013</t>
  </si>
  <si>
    <t>Motor Fuel Tax  - 15</t>
  </si>
  <si>
    <t>Excess Non-HR Sales Tax proceeds</t>
  </si>
  <si>
    <t>For Series 2002 D/S &amp; paying agent fee</t>
  </si>
  <si>
    <t>Cash Flow - Fund Balance</t>
  </si>
  <si>
    <t>Based on IDOT Projections</t>
  </si>
  <si>
    <t>For Liability/Unemployment insurance</t>
  </si>
  <si>
    <t>Dental &amp; Vision combined in FY 2012 Budget</t>
  </si>
  <si>
    <t>City Cash Flow - based on Surplus(Deficit)</t>
  </si>
  <si>
    <t>City Cash Flow - based on Fund Balance</t>
  </si>
  <si>
    <t>Allocated to the Dept.'s beginning in FY 2013</t>
  </si>
  <si>
    <t>TOTAL REVENUES</t>
  </si>
  <si>
    <t>TOTAL EXPENDITURES</t>
  </si>
  <si>
    <t>52-520-92-00-8000</t>
  </si>
  <si>
    <t>52-520-92-00-8050</t>
  </si>
  <si>
    <t>5% increases per annum</t>
  </si>
  <si>
    <t>21-000-42-00-4213</t>
  </si>
  <si>
    <t xml:space="preserve">KENNEDY RD BIKE TRAIL </t>
  </si>
  <si>
    <t>ITEP - Grant Proceeds</t>
  </si>
  <si>
    <t>PARK RENTALS</t>
  </si>
  <si>
    <t>51-000-48-00-4820</t>
  </si>
  <si>
    <t xml:space="preserve">RENTAL INCOME </t>
  </si>
  <si>
    <t xml:space="preserve">PROPERTY TAXES - LIB DEBT SERVICE                   </t>
  </si>
  <si>
    <t>23-230-81-00-8000</t>
  </si>
  <si>
    <t>23-230-81-00-8050</t>
  </si>
  <si>
    <t>2002 Fox Industrial TIF Bond</t>
  </si>
  <si>
    <t>Moved to PW Capital, due to Julie locates</t>
  </si>
  <si>
    <t>TRANSFER TO 2011 BOND ESCROW</t>
  </si>
  <si>
    <t>52-520-99-00-9951</t>
  </si>
  <si>
    <t>LENNAR - RAINTREE SEWER RECAPTURE</t>
  </si>
  <si>
    <t>22-222-99-00-9972</t>
  </si>
  <si>
    <t>TRANSFER TO LAND CASH</t>
  </si>
  <si>
    <t>Raintree Park B Reimbursement</t>
  </si>
  <si>
    <t>23-000-42-00-4216</t>
  </si>
  <si>
    <t>BUILD PROGRAM PERMITS</t>
  </si>
  <si>
    <t>23-000-49-00-4905</t>
  </si>
  <si>
    <t>LOAN PROCEEDS</t>
  </si>
  <si>
    <t>23-230-54-00-5405</t>
  </si>
  <si>
    <t>Kendall County Loan - River Road Bridge</t>
  </si>
  <si>
    <t>$600K loan - 6 years at 0.0% - thru FY 2019</t>
  </si>
  <si>
    <t>79-000-44-00-4402</t>
  </si>
  <si>
    <t>SPECIAL EVENTS</t>
  </si>
  <si>
    <t>Previously included under Program Fees</t>
  </si>
  <si>
    <t>79-000-44-00-4403</t>
  </si>
  <si>
    <t>CHILD DEVELOPMENT</t>
  </si>
  <si>
    <t>79-000-44-00-4404</t>
  </si>
  <si>
    <t>ATHLETICS AND FITNESS</t>
  </si>
  <si>
    <t>Broken out as indicated above - Beg. Proj 2012</t>
  </si>
  <si>
    <t>79-790-56-00-5695</t>
  </si>
  <si>
    <t>Formerly budgeted under PW - Street Ops</t>
  </si>
  <si>
    <t>84-840-56-00-5686</t>
  </si>
  <si>
    <t>84-840-56-00-5635</t>
  </si>
  <si>
    <t>BOOKS</t>
  </si>
  <si>
    <t>84-840-56-00-5683</t>
  </si>
  <si>
    <t>84-840-56-00-5684</t>
  </si>
  <si>
    <t>84-840-56-00-5685</t>
  </si>
  <si>
    <t>DVDS</t>
  </si>
  <si>
    <t>72-000-49-00-4921</t>
  </si>
  <si>
    <t>90% Rebated to Aurora Chamber of Commerce</t>
  </si>
  <si>
    <t>100% Rebated - Beginning in FY2013</t>
  </si>
  <si>
    <t>HIDTS &amp; DOJ Vest Grants</t>
  </si>
  <si>
    <t>Accident Reports, Subpoena Fees, etc.</t>
  </si>
  <si>
    <t>Reimb for Fingerprinting, Postage, FOIA,</t>
  </si>
  <si>
    <t>Parks portion now accounted for in Fund 79</t>
  </si>
  <si>
    <t>IMRF Early Retirement Incentive Program</t>
  </si>
  <si>
    <t>Canceled out by Reimb. - Liability Ins</t>
  </si>
  <si>
    <t>FY2012 - Library Capital Proceeds - $332,500</t>
  </si>
  <si>
    <t>$150/Permit - 35 Permits</t>
  </si>
  <si>
    <t>$700/Unit - 35 New Housing Starts</t>
  </si>
  <si>
    <t>$50/Unit - 65 New Housing Starts</t>
  </si>
  <si>
    <t>Reimbursements from Raintree Escrow Acct</t>
  </si>
  <si>
    <t>Proposed FY 2015 Bond Proceeds</t>
  </si>
  <si>
    <t>FY 2012 - Library Capital Proceeds $332,500</t>
  </si>
  <si>
    <t>Prime Directive Water Tower Lease</t>
  </si>
  <si>
    <t>Sprint Water Tower Lease</t>
  </si>
  <si>
    <t>Verizon Water Tower Lease - Lehman Crossing</t>
  </si>
  <si>
    <t>Previously included Treatment Facility Supplies</t>
  </si>
  <si>
    <t>$200/Permit - Approx. 26 Permits</t>
  </si>
  <si>
    <t>$1,800/Permit - Approx. 20 Permits</t>
  </si>
  <si>
    <t>Centax - Final Payment in FY 2013</t>
  </si>
  <si>
    <t>Geneva Kayak - 301 E. Hydraulic</t>
  </si>
  <si>
    <t>Verizon Cell Tower Lease - Wheaton Woods</t>
  </si>
  <si>
    <t>Creative Kernels - 131 E. Hydraulic</t>
  </si>
  <si>
    <t>River City Roasters - 131 E. Hydraulic</t>
  </si>
  <si>
    <t>Library Per Capita Grant</t>
  </si>
  <si>
    <t>Moved to Library Capital - Beg. FY 2013</t>
  </si>
  <si>
    <t xml:space="preserve">Moved to Library Capital </t>
  </si>
  <si>
    <t>Moved to Library Capital</t>
  </si>
  <si>
    <t>Moved to Library Debt Service Fund</t>
  </si>
  <si>
    <t>Cancels out with Special Detail revenue</t>
  </si>
  <si>
    <t>Park &amp; Rec portion of 185 Wolf Street</t>
  </si>
  <si>
    <t>One new squad car per fiscal year</t>
  </si>
  <si>
    <t>Circuit Court Fines</t>
  </si>
  <si>
    <t>IMRF &amp; Police Pensioners</t>
  </si>
  <si>
    <t>Cash Over/Under, City Credit Card Rebates, etc.</t>
  </si>
  <si>
    <t>TRANSFER FROM LIBRARY CAPITAL</t>
  </si>
  <si>
    <t>5% Increase per annum</t>
  </si>
  <si>
    <t>TBD annually by actuarial evaluation</t>
  </si>
  <si>
    <t>Tobacco Grants/Misc. Training Reimbursements</t>
  </si>
  <si>
    <t>Senior Services &amp; Beecher Ctr rentals</t>
  </si>
  <si>
    <t>YEDC annual contribution</t>
  </si>
  <si>
    <t>Project completed</t>
  </si>
  <si>
    <t>Allocated at Fund Level - Beg in FY 2013</t>
  </si>
  <si>
    <t>90% of Hotel Tax proceeds are rebated</t>
  </si>
  <si>
    <t>Cancels out with COBRA Reimbursement</t>
  </si>
  <si>
    <t>100% Rebated - Beginning in FY 2013</t>
  </si>
  <si>
    <t>Mower for Bristol Bay in FY 2013</t>
  </si>
  <si>
    <t>Professional Services</t>
  </si>
  <si>
    <t>Previously included under Professional Services</t>
  </si>
  <si>
    <t>Final PMT - Nov 2013</t>
  </si>
  <si>
    <t>Refunded by 2011 Bond in Nov 2011</t>
  </si>
  <si>
    <t>Raintree Park B reimbursement</t>
  </si>
  <si>
    <t>Vehicle maintenance</t>
  </si>
  <si>
    <t>Custodial supplies</t>
  </si>
  <si>
    <t>To eliminate negative Fund Balance</t>
  </si>
  <si>
    <t>2002 Debt Service payable in FY 2013</t>
  </si>
  <si>
    <t>Legal &amp; TIF reporting costs</t>
  </si>
  <si>
    <t>Filing fees &amp; TIF reporting costs</t>
  </si>
  <si>
    <t>The Motor Fuel Tax Fund is used to maintain existing and construct new City owned roadways, alleys and parking lots.  The fund also purchases materials used in the maintenance and operation of those facilities.</t>
  </si>
  <si>
    <t xml:space="preserve">The Police Capital Fund derives its revenue from monies collected from permits and fines.  The revenue is used to purchase vehicles and equipment for use in the operations of the police department.  </t>
  </si>
  <si>
    <t>The Public Works Capital Fund derives its revenue from monies collected from permits and fines.  The revenue is used to purchase capital items such as vehicles, equipment and property.</t>
  </si>
  <si>
    <t>The City-Wide Capital Fund is used to maintain existing and construct new public infrastructure, and to fund other improvements that benefit the public.</t>
  </si>
  <si>
    <t xml:space="preserve">Land 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</si>
  <si>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The Finance Department is responsible for the accounting, internal controls, external reporting and auditing of all financial transactions.   The Finance Department is in charge of the annual audit, utility billing, payables and payroll and works with administration in the preparation of the annual budget.  Personnel are budgeted in the General and Water Funds.</t>
  </si>
  <si>
    <t xml:space="preserve">The Engineering Department was closed out at the beginning of fiscal year 2012.  Expenditures are now budgeted out of the Administrative Services department.  </t>
  </si>
  <si>
    <t xml:space="preserve">The Community Relations Department was closed out at the end of fiscal year 2011.  Expenditures are now budgeted out of the Administrative Services department.  </t>
  </si>
  <si>
    <t>Capital Projects - Aggregated</t>
  </si>
  <si>
    <t>Route 47 Expansion Project</t>
  </si>
  <si>
    <t>MFT</t>
  </si>
  <si>
    <t xml:space="preserve">The Administrative Services Department accounts for General Fund expenditures that are shared by all departments and cannot be easily classified in one department or the other.  These expenditures include such items as tax rebates, bad debt, contingencies, corporate legal expenditures and interfund transfers. </t>
  </si>
  <si>
    <t>COMMUNITY RELATIONS DEPARTMENT</t>
  </si>
  <si>
    <t>Total Revenues</t>
  </si>
  <si>
    <t>Total Surplus(Deficit)</t>
  </si>
  <si>
    <t>Total Fund Balance or Equivalent</t>
  </si>
  <si>
    <t>01-110-54-00-5460</t>
  </si>
  <si>
    <t>79-795-54-00-5460</t>
  </si>
  <si>
    <t>80-800-54-00-5460</t>
  </si>
</sst>
</file>

<file path=xl/styles.xml><?xml version="1.0" encoding="utf-8"?>
<styleSheet xmlns="http://schemas.openxmlformats.org/spreadsheetml/2006/main">
  <numFmts count="9">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409]#,##0"/>
    <numFmt numFmtId="166" formatCode="&quot;$&quot;#,##0.00"/>
    <numFmt numFmtId="167" formatCode="0.0%"/>
    <numFmt numFmtId="168" formatCode="_(&quot;$&quot;* #,##0_);_(&quot;$&quot;* \(#,##0\);_(&quot;$&quot;* &quot;-&quot;??_);_(@_)"/>
  </numFmts>
  <fonts count="37">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b/>
      <u/>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12"/>
      <color indexed="8"/>
      <name val="Times New Roman"/>
      <family val="1"/>
    </font>
    <font>
      <sz val="11"/>
      <color rgb="FF000000"/>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12"/>
      <name val="Arial"/>
      <family val="2"/>
    </font>
    <font>
      <sz val="7"/>
      <name val="Univers (WN)"/>
    </font>
    <font>
      <b/>
      <i/>
      <u/>
      <sz val="11"/>
      <name val="Times New Roman"/>
      <family val="1"/>
    </font>
    <font>
      <b/>
      <i/>
      <u/>
      <sz val="7"/>
      <name val="Univers (WN)"/>
    </font>
    <font>
      <sz val="10"/>
      <name val="Times New Roman"/>
      <family val="1"/>
    </font>
    <font>
      <i/>
      <sz val="10"/>
      <color indexed="8"/>
      <name val="Times New Roman"/>
      <family val="1"/>
    </font>
    <font>
      <i/>
      <sz val="10"/>
      <name val="Times New Roman"/>
      <family val="1"/>
    </font>
    <font>
      <i/>
      <sz val="9"/>
      <color indexed="8"/>
      <name val="Times New Roman"/>
      <family val="1"/>
    </font>
  </fonts>
  <fills count="6">
    <fill>
      <patternFill patternType="none"/>
    </fill>
    <fill>
      <patternFill patternType="gray125"/>
    </fill>
    <fill>
      <patternFill patternType="lightGray"/>
    </fill>
    <fill>
      <patternFill patternType="solid">
        <fgColor theme="0" tint="-0.14999847407452621"/>
        <bgColor indexed="64"/>
      </patternFill>
    </fill>
    <fill>
      <patternFill patternType="solid">
        <fgColor indexed="9"/>
        <bgColor indexed="64"/>
      </patternFill>
    </fill>
    <fill>
      <patternFill patternType="solid">
        <fgColor indexed="65"/>
        <bgColor indexed="64"/>
      </patternFill>
    </fill>
  </fills>
  <borders count="9">
    <border>
      <left/>
      <right/>
      <top/>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alignment vertical="top"/>
    </xf>
    <xf numFmtId="0" fontId="4" fillId="0" borderId="0">
      <alignment horizontal="center"/>
    </xf>
    <xf numFmtId="37" fontId="5" fillId="2" borderId="0"/>
    <xf numFmtId="43" fontId="1" fillId="0" borderId="0" applyFont="0" applyFill="0" applyBorder="0" applyAlignment="0" applyProtection="0"/>
    <xf numFmtId="9" fontId="11" fillId="0" borderId="0" applyFont="0" applyFill="0" applyBorder="0" applyAlignment="0" applyProtection="0"/>
    <xf numFmtId="44" fontId="20" fillId="0" borderId="0" applyFont="0" applyFill="0" applyBorder="0" applyAlignment="0" applyProtection="0"/>
  </cellStyleXfs>
  <cellXfs count="358">
    <xf numFmtId="0" fontId="0" fillId="0" borderId="0" xfId="0">
      <alignment vertical="top"/>
    </xf>
    <xf numFmtId="0" fontId="2" fillId="0" borderId="0" xfId="0" applyFont="1" applyFill="1" applyAlignment="1">
      <alignment vertical="center"/>
    </xf>
    <xf numFmtId="164" fontId="2" fillId="0" borderId="0" xfId="3" applyNumberFormat="1" applyFont="1" applyFill="1" applyAlignment="1">
      <alignment vertical="center"/>
    </xf>
    <xf numFmtId="164" fontId="2" fillId="0" borderId="0" xfId="3" applyNumberFormat="1" applyFont="1" applyFill="1" applyBorder="1" applyAlignment="1">
      <alignment vertical="center"/>
    </xf>
    <xf numFmtId="164" fontId="3" fillId="0" borderId="0" xfId="3" applyNumberFormat="1" applyFont="1" applyFill="1" applyBorder="1" applyAlignment="1">
      <alignment vertical="center"/>
    </xf>
    <xf numFmtId="0" fontId="12" fillId="0" borderId="0" xfId="0" applyFont="1" applyFill="1" applyAlignment="1">
      <alignment vertical="center"/>
    </xf>
    <xf numFmtId="0" fontId="7" fillId="0" borderId="0" xfId="0" applyFont="1" applyFill="1" applyAlignment="1">
      <alignment vertical="center"/>
    </xf>
    <xf numFmtId="1" fontId="7" fillId="0" borderId="0" xfId="0" applyNumberFormat="1" applyFont="1" applyFill="1" applyBorder="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xf>
    <xf numFmtId="41" fontId="2" fillId="0" borderId="0" xfId="3" applyNumberFormat="1" applyFont="1" applyFill="1" applyAlignment="1">
      <alignment horizontal="right" vertical="center"/>
    </xf>
    <xf numFmtId="41" fontId="2" fillId="0" borderId="0" xfId="3" applyNumberFormat="1" applyFont="1" applyFill="1" applyAlignment="1">
      <alignment vertical="center"/>
    </xf>
    <xf numFmtId="41" fontId="2" fillId="0" borderId="1" xfId="3" applyNumberFormat="1" applyFont="1" applyFill="1" applyBorder="1" applyAlignment="1">
      <alignment vertical="center"/>
    </xf>
    <xf numFmtId="0" fontId="2" fillId="0" borderId="0" xfId="0" applyFont="1" applyFill="1" applyAlignment="1">
      <alignment horizontal="left" vertical="center"/>
    </xf>
    <xf numFmtId="41" fontId="2" fillId="0" borderId="2" xfId="3" applyNumberFormat="1" applyFont="1" applyFill="1" applyBorder="1" applyAlignment="1">
      <alignment vertical="center"/>
    </xf>
    <xf numFmtId="41" fontId="2" fillId="0" borderId="0" xfId="3" applyNumberFormat="1" applyFont="1" applyFill="1" applyBorder="1" applyAlignment="1">
      <alignment vertical="center"/>
    </xf>
    <xf numFmtId="41" fontId="2" fillId="0" borderId="0" xfId="0" applyNumberFormat="1" applyFont="1" applyFill="1" applyAlignment="1">
      <alignment vertical="center"/>
    </xf>
    <xf numFmtId="41" fontId="7" fillId="0" borderId="0" xfId="0" applyNumberFormat="1" applyFont="1" applyFill="1" applyAlignment="1">
      <alignment vertical="center"/>
    </xf>
    <xf numFmtId="164" fontId="2" fillId="0" borderId="0" xfId="3" applyNumberFormat="1" applyFont="1" applyFill="1" applyAlignment="1">
      <alignment horizontal="right" vertical="center"/>
    </xf>
    <xf numFmtId="164" fontId="2" fillId="0" borderId="1" xfId="3" applyNumberFormat="1" applyFont="1" applyFill="1" applyBorder="1" applyAlignment="1">
      <alignment vertical="center"/>
    </xf>
    <xf numFmtId="164" fontId="6" fillId="0" borderId="0" xfId="3" applyNumberFormat="1" applyFont="1" applyFill="1" applyAlignment="1">
      <alignment horizontal="right" vertical="center"/>
    </xf>
    <xf numFmtId="164" fontId="2" fillId="0" borderId="2" xfId="3" applyNumberFormat="1" applyFont="1" applyFill="1" applyBorder="1" applyAlignment="1">
      <alignment vertical="center"/>
    </xf>
    <xf numFmtId="164" fontId="6" fillId="0" borderId="0" xfId="3" applyNumberFormat="1" applyFont="1" applyFill="1" applyAlignment="1">
      <alignment vertical="center"/>
    </xf>
    <xf numFmtId="0" fontId="3" fillId="0" borderId="0" xfId="0" applyFont="1" applyFill="1" applyAlignment="1">
      <alignment vertical="center"/>
    </xf>
    <xf numFmtId="164" fontId="6" fillId="0" borderId="0" xfId="3" applyNumberFormat="1" applyFont="1" applyFill="1" applyAlignment="1">
      <alignment horizontal="left" vertical="center"/>
    </xf>
    <xf numFmtId="8" fontId="7" fillId="0" borderId="0" xfId="0" applyNumberFormat="1" applyFont="1" applyFill="1" applyAlignment="1">
      <alignment vertical="center"/>
    </xf>
    <xf numFmtId="166" fontId="7" fillId="0" borderId="0" xfId="0" applyNumberFormat="1" applyFont="1" applyFill="1" applyAlignment="1">
      <alignment vertical="center"/>
    </xf>
    <xf numFmtId="164" fontId="7" fillId="0" borderId="0" xfId="3" applyNumberFormat="1" applyFont="1" applyFill="1" applyAlignment="1">
      <alignment vertical="center"/>
    </xf>
    <xf numFmtId="10" fontId="10" fillId="0" borderId="0" xfId="4" applyNumberFormat="1" applyFont="1" applyFill="1" applyAlignment="1">
      <alignment vertical="center"/>
    </xf>
    <xf numFmtId="164" fontId="7" fillId="0" borderId="0" xfId="0" applyNumberFormat="1" applyFont="1" applyFill="1" applyAlignment="1">
      <alignment vertical="center"/>
    </xf>
    <xf numFmtId="9" fontId="10" fillId="0" borderId="0" xfId="4" applyFont="1" applyFill="1" applyAlignment="1">
      <alignment vertical="center"/>
    </xf>
    <xf numFmtId="43" fontId="6" fillId="0" borderId="0" xfId="3" applyFont="1" applyFill="1" applyAlignment="1">
      <alignment horizontal="right" vertical="center"/>
    </xf>
    <xf numFmtId="43" fontId="6" fillId="0" borderId="0" xfId="3" applyFont="1" applyFill="1" applyAlignment="1">
      <alignment horizontal="left" vertical="center"/>
    </xf>
    <xf numFmtId="0" fontId="9" fillId="0" borderId="0" xfId="0" applyFont="1" applyFill="1" applyAlignment="1">
      <alignment horizontal="left" vertical="center"/>
    </xf>
    <xf numFmtId="0" fontId="8" fillId="0" borderId="0" xfId="0" applyFont="1" applyFill="1" applyAlignment="1">
      <alignment horizontal="left" vertical="center" wrapText="1"/>
    </xf>
    <xf numFmtId="0" fontId="10" fillId="0" borderId="0" xfId="0" applyFont="1" applyFill="1" applyAlignment="1">
      <alignment horizontal="left" vertical="center"/>
    </xf>
    <xf numFmtId="164" fontId="7" fillId="0" borderId="0" xfId="3" applyNumberFormat="1" applyFont="1" applyFill="1" applyAlignment="1">
      <alignment horizontal="left" vertical="center"/>
    </xf>
    <xf numFmtId="0" fontId="10" fillId="0" borderId="0" xfId="0" applyFont="1" applyFill="1" applyAlignment="1">
      <alignment vertical="center"/>
    </xf>
    <xf numFmtId="0" fontId="15" fillId="0" borderId="0" xfId="0" applyFont="1">
      <alignment vertical="top"/>
    </xf>
    <xf numFmtId="0" fontId="13" fillId="0" borderId="0" xfId="0" applyFont="1" applyFill="1" applyAlignment="1">
      <alignment vertical="center"/>
    </xf>
    <xf numFmtId="41" fontId="6" fillId="0" borderId="0" xfId="0" applyNumberFormat="1" applyFont="1" applyFill="1" applyAlignment="1">
      <alignment vertical="center"/>
    </xf>
    <xf numFmtId="164" fontId="6" fillId="0" borderId="0" xfId="0" applyNumberFormat="1" applyFont="1" applyFill="1" applyAlignment="1">
      <alignment vertical="center"/>
    </xf>
    <xf numFmtId="41" fontId="14" fillId="0" borderId="0" xfId="0" applyNumberFormat="1" applyFont="1" applyFill="1">
      <alignment vertical="top"/>
    </xf>
    <xf numFmtId="1" fontId="6" fillId="0" borderId="0"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16" fillId="0" borderId="0" xfId="0" applyFont="1" applyFill="1" applyAlignment="1">
      <alignment horizontal="center" vertical="center" wrapText="1"/>
    </xf>
    <xf numFmtId="41" fontId="3" fillId="0" borderId="0" xfId="0" applyNumberFormat="1" applyFont="1" applyFill="1" applyAlignment="1">
      <alignment vertical="center"/>
    </xf>
    <xf numFmtId="164" fontId="17" fillId="0" borderId="0" xfId="3" applyNumberFormat="1" applyFont="1" applyFill="1" applyAlignment="1">
      <alignment vertical="center"/>
    </xf>
    <xf numFmtId="164" fontId="3" fillId="0" borderId="0" xfId="3" applyNumberFormat="1" applyFont="1" applyFill="1" applyAlignment="1">
      <alignment vertical="center"/>
    </xf>
    <xf numFmtId="164" fontId="17" fillId="0" borderId="0" xfId="3" applyNumberFormat="1" applyFont="1" applyFill="1" applyBorder="1" applyAlignment="1">
      <alignment vertical="center"/>
    </xf>
    <xf numFmtId="164" fontId="3" fillId="0" borderId="0" xfId="3" applyNumberFormat="1" applyFont="1" applyFill="1" applyBorder="1" applyAlignment="1">
      <alignment horizontal="right" vertical="center"/>
    </xf>
    <xf numFmtId="164" fontId="17" fillId="0" borderId="2" xfId="3" applyNumberFormat="1" applyFont="1" applyFill="1" applyBorder="1" applyAlignment="1">
      <alignment vertical="center"/>
    </xf>
    <xf numFmtId="164" fontId="3" fillId="0" borderId="0" xfId="3" applyNumberFormat="1" applyFont="1" applyFill="1" applyAlignment="1">
      <alignment horizontal="right" vertical="center"/>
    </xf>
    <xf numFmtId="0" fontId="2" fillId="0" borderId="0" xfId="0" applyFont="1" applyFill="1" applyAlignment="1">
      <alignment vertical="center" readingOrder="1"/>
    </xf>
    <xf numFmtId="164" fontId="3" fillId="0" borderId="2" xfId="3" applyNumberFormat="1" applyFont="1" applyFill="1" applyBorder="1" applyAlignment="1">
      <alignment vertical="center"/>
    </xf>
    <xf numFmtId="164" fontId="2" fillId="0" borderId="3" xfId="3" applyNumberFormat="1" applyFont="1" applyFill="1" applyBorder="1" applyAlignment="1">
      <alignment vertical="center"/>
    </xf>
    <xf numFmtId="164" fontId="17" fillId="0" borderId="1" xfId="3" applyNumberFormat="1" applyFont="1" applyFill="1" applyBorder="1" applyAlignment="1">
      <alignment vertical="center"/>
    </xf>
    <xf numFmtId="165" fontId="7" fillId="0" borderId="0" xfId="0" applyNumberFormat="1" applyFont="1" applyFill="1" applyAlignment="1">
      <alignment vertical="center"/>
    </xf>
    <xf numFmtId="0" fontId="6" fillId="0" borderId="0" xfId="0" applyFont="1" applyFill="1" applyAlignment="1">
      <alignment horizontal="center" vertical="center"/>
    </xf>
    <xf numFmtId="41" fontId="14" fillId="0" borderId="0" xfId="0" applyNumberFormat="1" applyFont="1">
      <alignment vertical="top"/>
    </xf>
    <xf numFmtId="0" fontId="14" fillId="0" borderId="0" xfId="0" applyFont="1">
      <alignment vertical="top"/>
    </xf>
    <xf numFmtId="0" fontId="2" fillId="0" borderId="0" xfId="0" applyFont="1" applyFill="1" applyAlignment="1">
      <alignment horizontal="left" vertical="center" readingOrder="1"/>
    </xf>
    <xf numFmtId="41" fontId="17" fillId="0" borderId="0" xfId="3" applyNumberFormat="1" applyFont="1" applyFill="1" applyAlignment="1">
      <alignment vertical="center"/>
    </xf>
    <xf numFmtId="41" fontId="17" fillId="0" borderId="0" xfId="3" applyNumberFormat="1" applyFont="1" applyFill="1" applyBorder="1" applyAlignment="1">
      <alignment vertical="center"/>
    </xf>
    <xf numFmtId="41" fontId="17" fillId="0" borderId="1" xfId="3" applyNumberFormat="1" applyFont="1" applyFill="1" applyBorder="1" applyAlignment="1">
      <alignment vertical="center"/>
    </xf>
    <xf numFmtId="41" fontId="17" fillId="0" borderId="2" xfId="3" applyNumberFormat="1" applyFont="1" applyFill="1" applyBorder="1" applyAlignment="1">
      <alignment vertical="center"/>
    </xf>
    <xf numFmtId="164" fontId="18" fillId="0" borderId="0" xfId="3" applyNumberFormat="1" applyFont="1" applyFill="1" applyAlignment="1">
      <alignment vertical="center"/>
    </xf>
    <xf numFmtId="164" fontId="18" fillId="0" borderId="0" xfId="3" applyNumberFormat="1" applyFont="1" applyFill="1" applyAlignment="1">
      <alignment horizontal="left" vertical="center"/>
    </xf>
    <xf numFmtId="43" fontId="18" fillId="0" borderId="0" xfId="3" applyFont="1" applyFill="1" applyAlignment="1">
      <alignment vertical="center"/>
    </xf>
    <xf numFmtId="164" fontId="18" fillId="0" borderId="0" xfId="3" applyNumberFormat="1" applyFont="1" applyFill="1" applyAlignment="1">
      <alignment horizontal="right" vertical="center"/>
    </xf>
    <xf numFmtId="0" fontId="6" fillId="0" borderId="0" xfId="0" applyFont="1" applyFill="1" applyAlignment="1">
      <alignment horizontal="left" vertical="center"/>
    </xf>
    <xf numFmtId="0" fontId="6" fillId="0" borderId="0" xfId="0" applyFont="1" applyFill="1" applyAlignment="1">
      <alignment vertical="center"/>
    </xf>
    <xf numFmtId="0" fontId="7" fillId="0" borderId="0" xfId="0" applyFont="1" applyFill="1" applyAlignment="1">
      <alignment horizontal="left" vertical="center" wrapText="1"/>
    </xf>
    <xf numFmtId="9" fontId="6" fillId="0" borderId="0" xfId="4"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19" fillId="0" borderId="0" xfId="0" applyFont="1" applyFill="1" applyAlignment="1">
      <alignment vertical="center"/>
    </xf>
    <xf numFmtId="0" fontId="19" fillId="0" borderId="0" xfId="0" applyFont="1" applyFill="1" applyAlignment="1">
      <alignment horizontal="left" vertical="center"/>
    </xf>
    <xf numFmtId="0" fontId="19" fillId="0" borderId="0" xfId="0" applyFont="1" applyFill="1" applyAlignment="1">
      <alignment vertical="center" readingOrder="1"/>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vertical="center"/>
    </xf>
    <xf numFmtId="1" fontId="7" fillId="3" borderId="0" xfId="0" applyNumberFormat="1" applyFont="1" applyFill="1" applyBorder="1" applyAlignment="1">
      <alignment horizontal="center" vertical="center"/>
    </xf>
    <xf numFmtId="0" fontId="7" fillId="3" borderId="0" xfId="0" applyFont="1" applyFill="1" applyAlignment="1">
      <alignment horizontal="center" vertical="center" wrapText="1"/>
    </xf>
    <xf numFmtId="0" fontId="6" fillId="3" borderId="0" xfId="0" applyFont="1" applyFill="1" applyAlignment="1">
      <alignment vertical="center"/>
    </xf>
    <xf numFmtId="41" fontId="2" fillId="3" borderId="0" xfId="3" applyNumberFormat="1" applyFont="1" applyFill="1" applyAlignment="1">
      <alignment vertical="center"/>
    </xf>
    <xf numFmtId="41" fontId="2" fillId="3" borderId="1" xfId="3" applyNumberFormat="1" applyFont="1" applyFill="1" applyBorder="1" applyAlignment="1">
      <alignment vertical="center"/>
    </xf>
    <xf numFmtId="41" fontId="2" fillId="3" borderId="0" xfId="3" applyNumberFormat="1" applyFont="1" applyFill="1" applyBorder="1" applyAlignment="1">
      <alignment vertical="center"/>
    </xf>
    <xf numFmtId="41" fontId="2" fillId="3" borderId="2" xfId="3" applyNumberFormat="1" applyFont="1" applyFill="1" applyBorder="1" applyAlignment="1">
      <alignment vertical="center"/>
    </xf>
    <xf numFmtId="41" fontId="2" fillId="3" borderId="0" xfId="0" applyNumberFormat="1" applyFont="1" applyFill="1" applyAlignment="1">
      <alignment vertical="center"/>
    </xf>
    <xf numFmtId="164" fontId="2" fillId="3" borderId="1" xfId="3" applyNumberFormat="1" applyFont="1" applyFill="1" applyBorder="1" applyAlignment="1">
      <alignment vertical="center"/>
    </xf>
    <xf numFmtId="164" fontId="17" fillId="3" borderId="1" xfId="3" applyNumberFormat="1" applyFont="1" applyFill="1" applyBorder="1" applyAlignment="1">
      <alignment vertical="center"/>
    </xf>
    <xf numFmtId="41" fontId="7" fillId="3" borderId="0" xfId="0" applyNumberFormat="1" applyFont="1" applyFill="1" applyAlignment="1">
      <alignment vertical="center"/>
    </xf>
    <xf numFmtId="41" fontId="17" fillId="3" borderId="0" xfId="3" applyNumberFormat="1" applyFont="1" applyFill="1" applyBorder="1" applyAlignment="1">
      <alignment vertical="center"/>
    </xf>
    <xf numFmtId="164" fontId="3" fillId="3" borderId="2" xfId="3" applyNumberFormat="1" applyFont="1" applyFill="1" applyBorder="1" applyAlignment="1">
      <alignment vertical="center"/>
    </xf>
    <xf numFmtId="164" fontId="2" fillId="3" borderId="0" xfId="3" applyNumberFormat="1" applyFont="1" applyFill="1" applyAlignment="1">
      <alignment vertical="center"/>
    </xf>
    <xf numFmtId="164" fontId="2" fillId="3" borderId="0" xfId="3" applyNumberFormat="1" applyFont="1" applyFill="1" applyAlignment="1">
      <alignment horizontal="right" vertical="center"/>
    </xf>
    <xf numFmtId="164" fontId="17" fillId="3" borderId="0" xfId="3" applyNumberFormat="1" applyFont="1" applyFill="1" applyAlignment="1">
      <alignment vertical="center"/>
    </xf>
    <xf numFmtId="164" fontId="2" fillId="3" borderId="0" xfId="3" applyNumberFormat="1" applyFont="1" applyFill="1" applyBorder="1" applyAlignment="1">
      <alignment vertical="center"/>
    </xf>
    <xf numFmtId="164" fontId="6" fillId="3" borderId="0" xfId="3" applyNumberFormat="1" applyFont="1" applyFill="1" applyAlignment="1">
      <alignment horizontal="right" vertical="center"/>
    </xf>
    <xf numFmtId="164" fontId="2" fillId="3" borderId="3" xfId="3" applyNumberFormat="1" applyFont="1" applyFill="1" applyBorder="1" applyAlignment="1">
      <alignment vertical="center"/>
    </xf>
    <xf numFmtId="164" fontId="17" fillId="3" borderId="2" xfId="3" applyNumberFormat="1" applyFont="1" applyFill="1" applyBorder="1" applyAlignment="1">
      <alignment vertical="center"/>
    </xf>
    <xf numFmtId="164" fontId="2" fillId="3" borderId="2" xfId="3" applyNumberFormat="1" applyFont="1" applyFill="1" applyBorder="1" applyAlignment="1">
      <alignment vertical="center"/>
    </xf>
    <xf numFmtId="164" fontId="3" fillId="3" borderId="0" xfId="3" applyNumberFormat="1" applyFont="1" applyFill="1" applyAlignment="1">
      <alignment horizontal="right" vertical="center"/>
    </xf>
    <xf numFmtId="164" fontId="6" fillId="3" borderId="0" xfId="3" applyNumberFormat="1" applyFont="1" applyFill="1" applyAlignment="1">
      <alignment vertical="center"/>
    </xf>
    <xf numFmtId="164" fontId="17" fillId="3" borderId="0" xfId="3" applyNumberFormat="1" applyFont="1" applyFill="1" applyBorder="1" applyAlignment="1">
      <alignment vertical="center"/>
    </xf>
    <xf numFmtId="164" fontId="3" fillId="3" borderId="0" xfId="3" applyNumberFormat="1" applyFont="1" applyFill="1" applyBorder="1" applyAlignment="1">
      <alignment vertical="center"/>
    </xf>
    <xf numFmtId="0" fontId="7" fillId="3" borderId="0" xfId="0" applyFont="1" applyFill="1" applyAlignment="1">
      <alignment vertical="center"/>
    </xf>
    <xf numFmtId="164" fontId="7" fillId="3" borderId="0" xfId="3" applyNumberFormat="1" applyFont="1" applyFill="1" applyAlignment="1">
      <alignment vertical="center"/>
    </xf>
    <xf numFmtId="10" fontId="10" fillId="3" borderId="0" xfId="4" applyNumberFormat="1" applyFont="1" applyFill="1" applyAlignment="1">
      <alignment vertical="center"/>
    </xf>
    <xf numFmtId="164" fontId="18" fillId="3" borderId="0" xfId="3" applyNumberFormat="1" applyFont="1" applyFill="1" applyAlignment="1">
      <alignment horizontal="right" vertical="center"/>
    </xf>
    <xf numFmtId="164" fontId="7" fillId="3" borderId="0" xfId="0" applyNumberFormat="1" applyFont="1" applyFill="1" applyAlignment="1">
      <alignment vertical="center"/>
    </xf>
    <xf numFmtId="9" fontId="6" fillId="3" borderId="0" xfId="4" applyFont="1" applyFill="1" applyAlignment="1">
      <alignment vertical="center"/>
    </xf>
    <xf numFmtId="41" fontId="2" fillId="3" borderId="0" xfId="3" applyNumberFormat="1" applyFont="1" applyFill="1" applyAlignment="1">
      <alignment horizontal="right" vertical="center"/>
    </xf>
    <xf numFmtId="41" fontId="17" fillId="3" borderId="1" xfId="3" applyNumberFormat="1" applyFont="1" applyFill="1" applyBorder="1" applyAlignment="1">
      <alignment vertical="center"/>
    </xf>
    <xf numFmtId="41" fontId="17" fillId="3" borderId="2" xfId="3" applyNumberFormat="1" applyFont="1" applyFill="1" applyBorder="1" applyAlignment="1">
      <alignment vertical="center"/>
    </xf>
    <xf numFmtId="43" fontId="6" fillId="3" borderId="0" xfId="3" applyFont="1" applyFill="1" applyAlignment="1">
      <alignment vertical="center"/>
    </xf>
    <xf numFmtId="165" fontId="7" fillId="3" borderId="0" xfId="0" applyNumberFormat="1" applyFont="1" applyFill="1" applyAlignment="1">
      <alignment vertical="center"/>
    </xf>
    <xf numFmtId="164" fontId="18" fillId="3" borderId="0" xfId="3" applyNumberFormat="1" applyFont="1" applyFill="1" applyAlignment="1">
      <alignment vertical="center"/>
    </xf>
    <xf numFmtId="164" fontId="6" fillId="3" borderId="0" xfId="0" applyNumberFormat="1" applyFont="1" applyFill="1" applyAlignment="1">
      <alignment vertical="center"/>
    </xf>
    <xf numFmtId="41" fontId="6" fillId="3" borderId="0" xfId="0" applyNumberFormat="1"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vertical="center"/>
    </xf>
    <xf numFmtId="164" fontId="18" fillId="0" borderId="0" xfId="0" applyNumberFormat="1"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164" fontId="18" fillId="3" borderId="0" xfId="0" applyNumberFormat="1"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lignment vertical="center" wrapText="1"/>
    </xf>
    <xf numFmtId="0" fontId="2" fillId="0" borderId="0" xfId="0" applyFont="1" applyFill="1" applyAlignment="1" applyProtection="1">
      <alignment horizontal="center"/>
    </xf>
    <xf numFmtId="0" fontId="2" fillId="0" borderId="5" xfId="0" applyFont="1" applyFill="1" applyBorder="1" applyAlignment="1"/>
    <xf numFmtId="0" fontId="2" fillId="0" borderId="0" xfId="0" applyFont="1" applyFill="1" applyBorder="1" applyAlignment="1"/>
    <xf numFmtId="0" fontId="3" fillId="0" borderId="0" xfId="0" applyFont="1" applyFill="1" applyAlignment="1" applyProtection="1">
      <alignment horizontal="left"/>
    </xf>
    <xf numFmtId="0" fontId="2" fillId="0" borderId="0" xfId="1" applyFont="1" applyFill="1" applyAlignment="1">
      <alignment horizontal="left" indent="1"/>
    </xf>
    <xf numFmtId="0" fontId="2" fillId="0" borderId="0" xfId="0" applyFont="1" applyFill="1" applyAlignment="1">
      <alignment horizontal="left" indent="1"/>
    </xf>
    <xf numFmtId="0" fontId="3" fillId="0" borderId="6" xfId="0" applyFont="1" applyFill="1" applyBorder="1" applyAlignment="1" applyProtection="1">
      <alignment horizontal="left" indent="1"/>
    </xf>
    <xf numFmtId="0" fontId="2" fillId="0" borderId="0" xfId="0" applyFont="1" applyFill="1" applyAlignment="1" applyProtection="1">
      <alignment horizontal="left" indent="1"/>
    </xf>
    <xf numFmtId="0" fontId="2" fillId="0" borderId="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0" xfId="1" applyFont="1" applyFill="1" applyBorder="1" applyAlignment="1"/>
    <xf numFmtId="0" fontId="3" fillId="0" borderId="7" xfId="0" applyFont="1" applyFill="1" applyBorder="1" applyAlignment="1" applyProtection="1">
      <alignment horizontal="left"/>
    </xf>
    <xf numFmtId="0" fontId="2" fillId="0" borderId="0" xfId="0" applyFont="1" applyFill="1" applyBorder="1" applyAlignment="1" applyProtection="1">
      <alignment horizontal="left"/>
    </xf>
    <xf numFmtId="167" fontId="2" fillId="0" borderId="0" xfId="4" applyNumberFormat="1" applyFont="1" applyFill="1" applyBorder="1" applyAlignment="1"/>
    <xf numFmtId="0" fontId="0" fillId="0" borderId="0" xfId="0" applyAlignment="1">
      <alignment vertical="center" wrapText="1"/>
    </xf>
    <xf numFmtId="0" fontId="0" fillId="0" borderId="0" xfId="0" applyAlignment="1">
      <alignment horizontal="left" vertical="center" wrapText="1"/>
    </xf>
    <xf numFmtId="164" fontId="2" fillId="0" borderId="0" xfId="3" applyNumberFormat="1" applyFont="1" applyFill="1" applyAlignment="1"/>
    <xf numFmtId="164" fontId="2" fillId="0" borderId="0" xfId="3" applyNumberFormat="1" applyFont="1" applyFill="1" applyBorder="1" applyAlignment="1"/>
    <xf numFmtId="0" fontId="2" fillId="0" borderId="0" xfId="0" applyFont="1" applyFill="1" applyBorder="1" applyAlignment="1" applyProtection="1">
      <alignment horizontal="center"/>
    </xf>
    <xf numFmtId="164" fontId="2" fillId="0" borderId="0" xfId="3" applyNumberFormat="1" applyFont="1" applyFill="1" applyAlignment="1">
      <alignment vertical="center" wrapText="1"/>
    </xf>
    <xf numFmtId="164" fontId="19" fillId="0" borderId="0" xfId="3" applyNumberFormat="1" applyFont="1" applyFill="1" applyAlignment="1">
      <alignment horizontal="center"/>
    </xf>
    <xf numFmtId="164" fontId="2" fillId="0" borderId="0" xfId="3" applyNumberFormat="1" applyFont="1" applyFill="1" applyAlignment="1" applyProtection="1">
      <alignment horizontal="center"/>
    </xf>
    <xf numFmtId="164" fontId="2" fillId="0" borderId="0" xfId="3" applyNumberFormat="1" applyFont="1" applyFill="1" applyAlignment="1">
      <alignment horizontal="center"/>
    </xf>
    <xf numFmtId="164" fontId="2" fillId="0" borderId="5" xfId="3" applyNumberFormat="1" applyFont="1" applyFill="1" applyBorder="1" applyAlignment="1" applyProtection="1">
      <alignment horizontal="center"/>
    </xf>
    <xf numFmtId="164" fontId="2" fillId="4" borderId="5" xfId="3" applyNumberFormat="1" applyFont="1" applyFill="1" applyBorder="1" applyAlignment="1" applyProtection="1">
      <alignment horizontal="center"/>
    </xf>
    <xf numFmtId="164" fontId="2" fillId="0" borderId="0" xfId="3" applyNumberFormat="1" applyFont="1" applyFill="1" applyBorder="1" applyAlignment="1" applyProtection="1">
      <alignment horizontal="center"/>
    </xf>
    <xf numFmtId="164" fontId="0" fillId="0" borderId="0" xfId="3" applyNumberFormat="1" applyFont="1" applyFill="1" applyAlignment="1">
      <alignment vertical="center" wrapText="1"/>
    </xf>
    <xf numFmtId="164" fontId="0" fillId="0" borderId="0" xfId="3" applyNumberFormat="1" applyFont="1" applyAlignment="1">
      <alignment vertical="center" wrapText="1"/>
    </xf>
    <xf numFmtId="164" fontId="0" fillId="0" borderId="0" xfId="3" applyNumberFormat="1" applyFont="1" applyFill="1" applyAlignment="1">
      <alignment horizontal="left" vertical="center" wrapText="1"/>
    </xf>
    <xf numFmtId="164" fontId="0" fillId="0" borderId="0" xfId="3" applyNumberFormat="1" applyFont="1" applyFill="1" applyAlignment="1">
      <alignment vertical="top"/>
    </xf>
    <xf numFmtId="164" fontId="0" fillId="0" borderId="0" xfId="3" applyNumberFormat="1" applyFont="1" applyAlignment="1">
      <alignment vertical="top"/>
    </xf>
    <xf numFmtId="0" fontId="0" fillId="0" borderId="0" xfId="0" applyBorder="1">
      <alignment vertical="top"/>
    </xf>
    <xf numFmtId="0" fontId="2" fillId="0" borderId="0" xfId="0" applyFont="1" applyFill="1" applyBorder="1" applyAlignment="1">
      <alignment horizontal="center"/>
    </xf>
    <xf numFmtId="0" fontId="2" fillId="0" borderId="0" xfId="0" applyFont="1" applyFill="1" applyBorder="1" applyAlignment="1">
      <alignment vertical="center" wrapText="1"/>
    </xf>
    <xf numFmtId="164" fontId="2" fillId="0" borderId="0" xfId="3" applyNumberFormat="1" applyFont="1" applyFill="1" applyBorder="1" applyAlignment="1">
      <alignment vertical="center" wrapText="1"/>
    </xf>
    <xf numFmtId="0" fontId="2" fillId="0" borderId="0" xfId="0" applyFont="1" applyFill="1" applyBorder="1" applyAlignment="1">
      <alignment horizontal="left" vertical="center"/>
    </xf>
    <xf numFmtId="164" fontId="2" fillId="0" borderId="0" xfId="3" applyNumberFormat="1" applyFont="1" applyFill="1" applyBorder="1" applyAlignment="1">
      <alignment horizontal="center"/>
    </xf>
    <xf numFmtId="164" fontId="2" fillId="4" borderId="0" xfId="3" applyNumberFormat="1" applyFont="1" applyFill="1" applyBorder="1" applyAlignment="1" applyProtection="1">
      <alignment horizontal="center"/>
    </xf>
    <xf numFmtId="0" fontId="3" fillId="0" borderId="0" xfId="0" applyFont="1" applyFill="1" applyBorder="1" applyAlignment="1" applyProtection="1">
      <alignment horizontal="left"/>
    </xf>
    <xf numFmtId="0" fontId="2" fillId="0" borderId="0" xfId="1" applyFont="1" applyFill="1" applyBorder="1" applyAlignment="1">
      <alignment horizontal="left" indent="1"/>
    </xf>
    <xf numFmtId="0" fontId="2" fillId="0" borderId="0" xfId="0" applyFont="1" applyFill="1" applyBorder="1" applyAlignment="1">
      <alignment horizontal="left" indent="1"/>
    </xf>
    <xf numFmtId="164" fontId="0" fillId="0" borderId="0" xfId="3" applyNumberFormat="1" applyFont="1" applyFill="1" applyBorder="1" applyAlignment="1">
      <alignment vertical="top"/>
    </xf>
    <xf numFmtId="164" fontId="0" fillId="0" borderId="0" xfId="3" applyNumberFormat="1" applyFont="1" applyBorder="1" applyAlignment="1">
      <alignment vertical="top"/>
    </xf>
    <xf numFmtId="0" fontId="21" fillId="0" borderId="0" xfId="0" applyFont="1" applyAlignment="1">
      <alignment horizontal="center" wrapText="1"/>
    </xf>
    <xf numFmtId="0" fontId="2" fillId="0" borderId="0" xfId="0" applyFont="1" applyAlignment="1"/>
    <xf numFmtId="0" fontId="2" fillId="0" borderId="0" xfId="0" applyFont="1" applyAlignment="1">
      <alignment horizontal="left" vertical="center" wrapText="1" indent="2"/>
    </xf>
    <xf numFmtId="0" fontId="2" fillId="0" borderId="5" xfId="0" applyFont="1" applyFill="1" applyBorder="1" applyAlignment="1">
      <alignment horizontal="center"/>
    </xf>
    <xf numFmtId="0" fontId="3" fillId="0" borderId="0" xfId="0" applyFont="1" applyFill="1" applyAlignment="1">
      <alignment horizontal="left"/>
    </xf>
    <xf numFmtId="0" fontId="2" fillId="0" borderId="4" xfId="0" applyFont="1" applyFill="1" applyBorder="1" applyAlignment="1" applyProtection="1">
      <alignment horizontal="left" indent="1"/>
    </xf>
    <xf numFmtId="0" fontId="2" fillId="0" borderId="8" xfId="0" applyFont="1" applyFill="1" applyBorder="1" applyAlignment="1" applyProtection="1">
      <alignment horizontal="left" indent="1"/>
    </xf>
    <xf numFmtId="0" fontId="2" fillId="0" borderId="0" xfId="0" applyFont="1" applyAlignment="1">
      <alignment horizontal="left" vertical="center" wrapText="1"/>
    </xf>
    <xf numFmtId="0" fontId="2" fillId="0" borderId="7" xfId="0" applyFont="1" applyFill="1" applyBorder="1" applyAlignment="1" applyProtection="1">
      <alignment horizontal="left" indent="1"/>
    </xf>
    <xf numFmtId="0" fontId="23" fillId="0" borderId="0" xfId="0" applyFont="1" applyAlignment="1">
      <alignment vertical="center" wrapText="1"/>
    </xf>
    <xf numFmtId="164" fontId="2" fillId="0" borderId="0" xfId="3" applyNumberFormat="1" applyFont="1" applyFill="1"/>
    <xf numFmtId="0" fontId="2" fillId="0" borderId="0" xfId="0" applyFont="1" applyAlignment="1">
      <alignment vertical="center" wrapText="1"/>
    </xf>
    <xf numFmtId="164" fontId="2" fillId="0" borderId="7" xfId="3" applyNumberFormat="1" applyFont="1" applyFill="1" applyBorder="1"/>
    <xf numFmtId="0" fontId="0" fillId="0" borderId="0" xfId="0" applyAlignment="1">
      <alignment horizontal="left"/>
    </xf>
    <xf numFmtId="0" fontId="2" fillId="0" borderId="0" xfId="0" applyFont="1" applyAlignment="1">
      <alignment horizontal="left" vertical="center" indent="2"/>
    </xf>
    <xf numFmtId="0" fontId="2" fillId="0" borderId="0" xfId="0" applyFont="1" applyFill="1" applyAlignment="1">
      <alignment vertical="top"/>
    </xf>
    <xf numFmtId="0" fontId="2" fillId="0" borderId="0" xfId="0" applyFont="1" applyAlignment="1">
      <alignment horizontal="center"/>
    </xf>
    <xf numFmtId="0" fontId="0" fillId="0" borderId="0" xfId="0" applyAlignment="1">
      <alignment wrapText="1"/>
    </xf>
    <xf numFmtId="0" fontId="26" fillId="0" borderId="0" xfId="0" applyFont="1" applyAlignment="1">
      <alignment vertical="center"/>
    </xf>
    <xf numFmtId="164" fontId="21" fillId="0" borderId="0" xfId="3" applyNumberFormat="1" applyFont="1" applyAlignment="1">
      <alignment horizontal="center" wrapText="1"/>
    </xf>
    <xf numFmtId="164" fontId="22" fillId="0" borderId="0" xfId="3" applyNumberFormat="1" applyFont="1" applyAlignment="1">
      <alignment horizontal="center" wrapText="1"/>
    </xf>
    <xf numFmtId="164" fontId="2" fillId="0" borderId="0" xfId="3" applyNumberFormat="1" applyFont="1" applyAlignment="1"/>
    <xf numFmtId="164" fontId="2" fillId="0" borderId="0" xfId="3" applyNumberFormat="1" applyFont="1" applyAlignment="1">
      <alignment horizontal="left" vertical="center" wrapText="1" indent="2"/>
    </xf>
    <xf numFmtId="164" fontId="2" fillId="0" borderId="0" xfId="3" applyNumberFormat="1" applyFont="1" applyFill="1" applyBorder="1"/>
    <xf numFmtId="164" fontId="2" fillId="0" borderId="0" xfId="3" applyNumberFormat="1" applyFont="1" applyAlignment="1">
      <alignment horizontal="left" vertical="center" wrapText="1"/>
    </xf>
    <xf numFmtId="164" fontId="23" fillId="0" borderId="0" xfId="3" applyNumberFormat="1" applyFont="1" applyAlignment="1">
      <alignment vertical="center" wrapText="1"/>
    </xf>
    <xf numFmtId="164" fontId="2" fillId="0" borderId="0" xfId="3" applyNumberFormat="1" applyFont="1" applyAlignment="1">
      <alignment vertical="center" wrapText="1"/>
    </xf>
    <xf numFmtId="164" fontId="0" fillId="0" borderId="0" xfId="3" applyNumberFormat="1" applyFont="1" applyAlignment="1">
      <alignment horizontal="left"/>
    </xf>
    <xf numFmtId="164" fontId="2" fillId="0" borderId="0" xfId="3" applyNumberFormat="1" applyFont="1" applyAlignment="1">
      <alignment horizontal="left" vertical="center" indent="2"/>
    </xf>
    <xf numFmtId="164" fontId="25" fillId="0" borderId="0" xfId="3" applyNumberFormat="1" applyFont="1" applyAlignment="1">
      <alignment horizontal="left" vertical="center" indent="2"/>
    </xf>
    <xf numFmtId="164" fontId="2" fillId="0" borderId="0" xfId="3" applyNumberFormat="1" applyFont="1" applyFill="1" applyAlignment="1">
      <alignment vertical="top"/>
    </xf>
    <xf numFmtId="164" fontId="0" fillId="0" borderId="0" xfId="3" applyNumberFormat="1" applyFont="1" applyAlignment="1">
      <alignment wrapText="1"/>
    </xf>
    <xf numFmtId="0" fontId="2" fillId="0" borderId="7" xfId="0" applyFont="1" applyFill="1" applyBorder="1" applyAlignment="1" applyProtection="1">
      <alignment horizontal="left" indent="1" shrinkToFit="1"/>
    </xf>
    <xf numFmtId="0" fontId="2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horizontal="center" vertical="center"/>
    </xf>
    <xf numFmtId="0" fontId="2" fillId="0" borderId="5"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8" fillId="0" borderId="0" xfId="0" applyFont="1" applyFill="1" applyAlignment="1" applyProtection="1">
      <alignment vertical="center"/>
    </xf>
    <xf numFmtId="0" fontId="2" fillId="0" borderId="0" xfId="0" applyFont="1" applyAlignment="1">
      <alignment vertical="center"/>
    </xf>
    <xf numFmtId="164" fontId="2" fillId="0" borderId="0" xfId="3" applyNumberFormat="1" applyFont="1" applyFill="1" applyBorder="1" applyAlignment="1" applyProtection="1">
      <alignment vertical="center"/>
    </xf>
    <xf numFmtId="0" fontId="2" fillId="0" borderId="0" xfId="0" applyFont="1" applyBorder="1" applyAlignment="1">
      <alignment vertical="center"/>
    </xf>
    <xf numFmtId="0" fontId="3" fillId="0" borderId="7" xfId="0" applyFont="1" applyFill="1" applyBorder="1" applyAlignment="1" applyProtection="1">
      <alignment vertical="center"/>
    </xf>
    <xf numFmtId="164" fontId="3" fillId="0" borderId="7" xfId="3" applyNumberFormat="1" applyFont="1" applyFill="1" applyBorder="1" applyAlignment="1" applyProtection="1">
      <alignment vertical="center"/>
    </xf>
    <xf numFmtId="37" fontId="2" fillId="0" borderId="0" xfId="0" applyNumberFormat="1" applyFont="1" applyFill="1" applyAlignment="1" applyProtection="1">
      <alignment vertical="center"/>
    </xf>
    <xf numFmtId="0" fontId="29" fillId="0" borderId="0" xfId="0" applyFont="1" applyAlignment="1">
      <alignment horizontal="center" vertical="center"/>
    </xf>
    <xf numFmtId="168" fontId="2" fillId="0" borderId="0" xfId="5" applyNumberFormat="1" applyFont="1" applyFill="1" applyAlignment="1">
      <alignment vertical="center"/>
    </xf>
    <xf numFmtId="37" fontId="2" fillId="0" borderId="5" xfId="2" applyFont="1" applyFill="1" applyBorder="1" applyAlignment="1">
      <alignment horizontal="center" vertical="center"/>
    </xf>
    <xf numFmtId="37" fontId="2" fillId="0" borderId="0" xfId="2" applyFont="1" applyFill="1" applyBorder="1" applyAlignment="1">
      <alignment horizontal="center" vertical="center"/>
    </xf>
    <xf numFmtId="164" fontId="2" fillId="0" borderId="0" xfId="3" applyNumberFormat="1" applyFont="1" applyFill="1" applyAlignment="1">
      <alignment horizontal="center" vertical="center"/>
    </xf>
    <xf numFmtId="164" fontId="2" fillId="0" borderId="0" xfId="3" applyNumberFormat="1" applyFont="1" applyFill="1" applyBorder="1" applyAlignment="1">
      <alignment horizontal="center" vertical="center"/>
    </xf>
    <xf numFmtId="37" fontId="2" fillId="0" borderId="0" xfId="0" applyNumberFormat="1" applyFont="1" applyFill="1" applyAlignment="1">
      <alignment vertical="center"/>
    </xf>
    <xf numFmtId="164" fontId="3" fillId="0" borderId="7" xfId="3" applyNumberFormat="1" applyFont="1" applyFill="1" applyBorder="1" applyAlignment="1">
      <alignment vertical="center"/>
    </xf>
    <xf numFmtId="10" fontId="2" fillId="0" borderId="0" xfId="4" applyNumberFormat="1" applyFont="1" applyFill="1" applyAlignment="1">
      <alignment vertical="center"/>
    </xf>
    <xf numFmtId="41" fontId="2" fillId="0" borderId="0" xfId="0" applyNumberFormat="1" applyFont="1" applyFill="1" applyAlignment="1">
      <alignment horizontal="center" vertical="center"/>
    </xf>
    <xf numFmtId="41" fontId="2" fillId="0" borderId="0" xfId="0" applyNumberFormat="1" applyFont="1" applyFill="1" applyBorder="1" applyAlignment="1">
      <alignment vertical="center"/>
    </xf>
    <xf numFmtId="164" fontId="2" fillId="0" borderId="0" xfId="0" applyNumberFormat="1"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2" fillId="0" borderId="0" xfId="0" applyFont="1" applyAlignment="1">
      <alignment horizontal="center" vertical="center"/>
    </xf>
    <xf numFmtId="14" fontId="2" fillId="0" borderId="0" xfId="0" applyNumberFormat="1" applyFont="1" applyFill="1" applyAlignment="1">
      <alignment horizontal="center"/>
    </xf>
    <xf numFmtId="0" fontId="2" fillId="0" borderId="5" xfId="0" applyFont="1" applyFill="1" applyBorder="1" applyAlignment="1" applyProtection="1">
      <alignment horizontal="center"/>
    </xf>
    <xf numFmtId="37" fontId="2" fillId="0" borderId="5" xfId="2" applyFont="1" applyFill="1" applyBorder="1" applyAlignment="1">
      <alignment horizontal="center"/>
    </xf>
    <xf numFmtId="37" fontId="2" fillId="0" borderId="0" xfId="2" applyFont="1" applyFill="1" applyBorder="1" applyAlignment="1">
      <alignment horizontal="center"/>
    </xf>
    <xf numFmtId="164" fontId="2" fillId="0" borderId="0" xfId="3" applyNumberFormat="1" applyFont="1" applyFill="1" applyAlignment="1" applyProtection="1">
      <alignment vertical="center"/>
    </xf>
    <xf numFmtId="164" fontId="2" fillId="0" borderId="0" xfId="3" applyNumberFormat="1" applyFont="1" applyAlignment="1">
      <alignment vertical="center"/>
    </xf>
    <xf numFmtId="164" fontId="2" fillId="0" borderId="0" xfId="3" applyNumberFormat="1" applyFont="1" applyAlignment="1">
      <alignment horizontal="center" vertical="center"/>
    </xf>
    <xf numFmtId="41" fontId="2" fillId="0" borderId="0" xfId="0" applyNumberFormat="1" applyFont="1" applyFill="1" applyBorder="1" applyAlignment="1" applyProtection="1">
      <alignment vertical="center"/>
    </xf>
    <xf numFmtId="164" fontId="17" fillId="0" borderId="0" xfId="3" applyNumberFormat="1" applyFont="1" applyFill="1" applyBorder="1" applyAlignment="1" applyProtection="1">
      <alignment vertical="center"/>
    </xf>
    <xf numFmtId="164" fontId="19" fillId="0" borderId="0" xfId="3" applyNumberFormat="1" applyFont="1" applyFill="1" applyBorder="1" applyAlignment="1" applyProtection="1">
      <alignment vertical="center"/>
    </xf>
    <xf numFmtId="164" fontId="19" fillId="0" borderId="0" xfId="3" applyNumberFormat="1" applyFont="1" applyFill="1" applyBorder="1" applyAlignment="1">
      <alignment vertical="center"/>
    </xf>
    <xf numFmtId="0" fontId="3" fillId="5" borderId="7" xfId="0" applyFont="1" applyFill="1" applyBorder="1" applyAlignment="1" applyProtection="1">
      <alignment vertical="center"/>
    </xf>
    <xf numFmtId="41" fontId="3" fillId="5" borderId="7" xfId="0" applyNumberFormat="1" applyFont="1" applyFill="1" applyBorder="1" applyAlignment="1" applyProtection="1">
      <alignment vertical="center"/>
    </xf>
    <xf numFmtId="164" fontId="3" fillId="5" borderId="7" xfId="3" applyNumberFormat="1" applyFont="1" applyFill="1" applyBorder="1" applyAlignment="1" applyProtection="1">
      <alignment vertical="center"/>
    </xf>
    <xf numFmtId="164" fontId="2" fillId="0" borderId="0" xfId="0" applyNumberFormat="1" applyFont="1" applyAlignment="1"/>
    <xf numFmtId="43" fontId="2" fillId="0" borderId="0" xfId="3" applyFont="1" applyFill="1" applyAlignment="1" applyProtection="1">
      <alignment vertical="center"/>
    </xf>
    <xf numFmtId="37" fontId="2" fillId="0" borderId="0" xfId="0" applyNumberFormat="1" applyFont="1" applyFill="1" applyAlignment="1" applyProtection="1"/>
    <xf numFmtId="0" fontId="30" fillId="0" borderId="0" xfId="0" applyFont="1" applyAlignment="1"/>
    <xf numFmtId="0" fontId="31" fillId="0" borderId="0" xfId="0" applyFont="1" applyFill="1" applyAlignment="1">
      <alignment vertical="center"/>
    </xf>
    <xf numFmtId="0" fontId="32" fillId="0" borderId="0" xfId="0" applyFont="1" applyFill="1" applyAlignment="1"/>
    <xf numFmtId="0" fontId="30" fillId="0" borderId="0" xfId="0" applyFont="1" applyFill="1" applyAlignment="1"/>
    <xf numFmtId="0" fontId="21" fillId="0" borderId="0" xfId="0" applyFont="1" applyFill="1" applyAlignment="1">
      <alignment horizontal="center"/>
    </xf>
    <xf numFmtId="0" fontId="28" fillId="0" borderId="0" xfId="0" applyFont="1" applyFill="1" applyAlignment="1" applyProtection="1">
      <alignment horizontal="left"/>
    </xf>
    <xf numFmtId="164" fontId="2" fillId="0" borderId="0" xfId="3" applyNumberFormat="1" applyFont="1"/>
    <xf numFmtId="164" fontId="2" fillId="0" borderId="0" xfId="3" applyNumberFormat="1" applyFont="1" applyBorder="1" applyAlignment="1">
      <alignment vertical="center"/>
    </xf>
    <xf numFmtId="164" fontId="2" fillId="0" borderId="0" xfId="3" applyNumberFormat="1" applyFont="1" applyBorder="1" applyAlignment="1">
      <alignment horizontal="center" vertical="center"/>
    </xf>
    <xf numFmtId="0" fontId="30" fillId="0" borderId="0" xfId="0" applyFont="1" applyBorder="1" applyAlignment="1"/>
    <xf numFmtId="164" fontId="2" fillId="0" borderId="4" xfId="3" applyNumberFormat="1" applyFont="1" applyFill="1" applyBorder="1" applyAlignment="1">
      <alignment vertical="center"/>
    </xf>
    <xf numFmtId="164" fontId="2" fillId="0" borderId="4" xfId="3" applyNumberFormat="1" applyFont="1" applyBorder="1" applyAlignment="1">
      <alignment vertical="center"/>
    </xf>
    <xf numFmtId="0" fontId="33" fillId="0" borderId="0" xfId="0" applyFont="1" applyAlignment="1">
      <alignment horizontal="center"/>
    </xf>
    <xf numFmtId="0" fontId="33"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41" fontId="18" fillId="0" borderId="0" xfId="0" applyNumberFormat="1" applyFont="1" applyFill="1" applyAlignment="1">
      <alignment vertical="center"/>
    </xf>
    <xf numFmtId="164" fontId="16" fillId="0" borderId="0" xfId="0" applyNumberFormat="1" applyFont="1" applyFill="1" applyAlignment="1">
      <alignment vertical="center"/>
    </xf>
    <xf numFmtId="41" fontId="18" fillId="3" borderId="0" xfId="0" applyNumberFormat="1"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2" fillId="0" borderId="0" xfId="0" applyFont="1" applyFill="1" applyAlignment="1">
      <alignment vertical="center" wrapText="1"/>
    </xf>
    <xf numFmtId="10" fontId="2" fillId="0" borderId="0" xfId="4" applyNumberFormat="1" applyFont="1" applyFill="1" applyBorder="1" applyAlignment="1"/>
    <xf numFmtId="164" fontId="3" fillId="0" borderId="6" xfId="3" applyNumberFormat="1" applyFont="1" applyFill="1" applyBorder="1" applyAlignment="1"/>
    <xf numFmtId="0" fontId="2" fillId="0" borderId="0" xfId="1" applyFont="1" applyFill="1" applyBorder="1" applyAlignment="1"/>
    <xf numFmtId="164" fontId="3" fillId="0" borderId="7" xfId="3" applyNumberFormat="1" applyFont="1" applyFill="1" applyBorder="1" applyAlignment="1"/>
    <xf numFmtId="164" fontId="3" fillId="0" borderId="0" xfId="3" applyNumberFormat="1" applyFont="1" applyFill="1" applyBorder="1" applyAlignment="1"/>
    <xf numFmtId="164" fontId="3" fillId="0" borderId="0" xfId="3" applyNumberFormat="1" applyFont="1" applyFill="1" applyAlignment="1"/>
    <xf numFmtId="0" fontId="6" fillId="0" borderId="0" xfId="0" applyFont="1" applyFill="1" applyAlignment="1">
      <alignment vertical="center"/>
    </xf>
    <xf numFmtId="0" fontId="7" fillId="0" borderId="0" xfId="0" applyFont="1" applyFill="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vertical="center"/>
    </xf>
    <xf numFmtId="1" fontId="6" fillId="0" borderId="0" xfId="0" applyNumberFormat="1"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41" fontId="19" fillId="0" borderId="0" xfId="0" applyNumberFormat="1" applyFont="1" applyFill="1" applyAlignment="1">
      <alignment vertical="center"/>
    </xf>
    <xf numFmtId="41" fontId="19" fillId="3" borderId="0" xfId="0" applyNumberFormat="1" applyFont="1" applyFill="1" applyAlignment="1">
      <alignment vertical="center"/>
    </xf>
    <xf numFmtId="0" fontId="6" fillId="0" borderId="0" xfId="0" applyFont="1" applyFill="1" applyAlignment="1">
      <alignment vertical="center"/>
    </xf>
    <xf numFmtId="0" fontId="34" fillId="0" borderId="0" xfId="0" applyFont="1" applyFill="1" applyAlignment="1">
      <alignment vertical="center"/>
    </xf>
    <xf numFmtId="0" fontId="35" fillId="0" borderId="0" xfId="0" applyFont="1" applyFill="1" applyAlignment="1">
      <alignment vertical="center"/>
    </xf>
    <xf numFmtId="164" fontId="3" fillId="3" borderId="0" xfId="3" applyNumberFormat="1" applyFont="1" applyFill="1" applyAlignment="1">
      <alignment vertical="center"/>
    </xf>
    <xf numFmtId="164" fontId="3" fillId="3" borderId="0" xfId="3" applyNumberFormat="1" applyFont="1" applyFill="1" applyBorder="1" applyAlignment="1">
      <alignment horizontal="right" vertical="center"/>
    </xf>
    <xf numFmtId="0" fontId="36" fillId="0" borderId="0" xfId="0" applyFont="1" applyFill="1" applyAlignment="1">
      <alignment vertical="center"/>
    </xf>
    <xf numFmtId="43" fontId="10" fillId="0" borderId="0" xfId="3" applyFont="1" applyFill="1" applyAlignment="1">
      <alignment vertical="center"/>
    </xf>
    <xf numFmtId="43" fontId="7" fillId="0" borderId="0" xfId="3" applyFont="1" applyFill="1" applyAlignment="1">
      <alignment vertical="center"/>
    </xf>
    <xf numFmtId="0" fontId="35" fillId="0" borderId="0" xfId="0" applyFont="1" applyFill="1" applyAlignment="1">
      <alignment vertical="center" readingOrder="1"/>
    </xf>
    <xf numFmtId="0" fontId="6" fillId="0" borderId="0" xfId="0" applyFont="1" applyFill="1" applyAlignment="1">
      <alignment horizontal="left" vertical="center"/>
    </xf>
    <xf numFmtId="43" fontId="6" fillId="0" borderId="0" xfId="3"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xf>
    <xf numFmtId="43" fontId="16" fillId="0" borderId="0" xfId="3" applyFont="1" applyFill="1" applyAlignment="1">
      <alignment vertical="center"/>
    </xf>
    <xf numFmtId="164" fontId="16" fillId="0" borderId="0" xfId="3" applyNumberFormat="1" applyFont="1" applyFill="1" applyAlignment="1">
      <alignment vertical="center"/>
    </xf>
    <xf numFmtId="164" fontId="16" fillId="3" borderId="0" xfId="3" applyNumberFormat="1" applyFont="1" applyFill="1" applyAlignment="1">
      <alignment vertical="center"/>
    </xf>
    <xf numFmtId="0" fontId="6" fillId="0" borderId="0" xfId="0" applyFont="1" applyFill="1" applyAlignment="1">
      <alignment vertical="center"/>
    </xf>
    <xf numFmtId="0" fontId="21" fillId="0" borderId="0" xfId="0" applyFont="1" applyFill="1" applyAlignment="1">
      <alignment horizontal="center" vertical="center"/>
    </xf>
    <xf numFmtId="0" fontId="27" fillId="0" borderId="0" xfId="0" applyFont="1" applyFill="1" applyAlignment="1">
      <alignment horizontal="center" vertical="center"/>
    </xf>
    <xf numFmtId="0" fontId="23" fillId="0" borderId="0" xfId="0" applyFont="1" applyFill="1" applyAlignment="1">
      <alignment vertical="center" wrapText="1"/>
    </xf>
    <xf numFmtId="0" fontId="21" fillId="0" borderId="0" xfId="0" applyFont="1" applyAlignment="1">
      <alignment horizontal="center" vertical="center" wrapText="1"/>
    </xf>
    <xf numFmtId="0" fontId="2" fillId="0" borderId="0" xfId="0" applyFont="1" applyAlignment="1">
      <alignment vertical="top" wrapText="1"/>
    </xf>
    <xf numFmtId="0" fontId="2"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6" fillId="0" borderId="0" xfId="0" applyFont="1" applyBorder="1" applyAlignment="1">
      <alignment vertical="top" wrapText="1"/>
    </xf>
    <xf numFmtId="0" fontId="21" fillId="0" borderId="0" xfId="0" applyFont="1" applyFill="1" applyAlignment="1">
      <alignment horizontal="center" vertical="center" wrapText="1"/>
    </xf>
    <xf numFmtId="0" fontId="24" fillId="0" borderId="0" xfId="0" applyFont="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6" fillId="0" borderId="0" xfId="0" applyFont="1" applyAlignment="1">
      <alignment vertical="top" wrapText="1"/>
    </xf>
    <xf numFmtId="0" fontId="7" fillId="0" borderId="0" xfId="0" applyFont="1" applyFill="1" applyAlignment="1">
      <alignment horizontal="center" vertical="center"/>
    </xf>
    <xf numFmtId="0" fontId="6" fillId="0" borderId="0" xfId="0" applyFont="1" applyFill="1" applyAlignment="1">
      <alignment horizontal="center" vertical="center"/>
    </xf>
    <xf numFmtId="0" fontId="10" fillId="0" borderId="0" xfId="0" applyFont="1" applyFill="1" applyAlignment="1">
      <alignment horizontal="center" vertical="center"/>
    </xf>
    <xf numFmtId="0" fontId="2" fillId="0" borderId="0" xfId="0" applyFont="1" applyFill="1" applyAlignment="1">
      <alignment horizontal="left" vertical="center" shrinkToFit="1"/>
    </xf>
    <xf numFmtId="0" fontId="6" fillId="0" borderId="0" xfId="0" applyFont="1" applyFill="1" applyAlignment="1">
      <alignment horizontal="left" vertical="center"/>
    </xf>
    <xf numFmtId="0" fontId="12" fillId="0" borderId="0" xfId="0" applyFont="1" applyFill="1" applyAlignment="1">
      <alignment horizontal="left" vertical="center"/>
    </xf>
    <xf numFmtId="0" fontId="7" fillId="0" borderId="0" xfId="0" applyFont="1" applyFill="1" applyAlignment="1">
      <alignment horizontal="left" vertical="center" wrapText="1"/>
    </xf>
    <xf numFmtId="0" fontId="13" fillId="0" borderId="0" xfId="0" applyFont="1" applyFill="1" applyAlignment="1">
      <alignment horizontal="center" vertical="center"/>
    </xf>
    <xf numFmtId="0" fontId="6" fillId="0" borderId="0" xfId="0" applyFont="1" applyFill="1" applyAlignment="1">
      <alignment vertical="center"/>
    </xf>
  </cellXfs>
  <cellStyles count="6">
    <cellStyle name="Activity Heading" xfId="1"/>
    <cellStyle name="Comma" xfId="3" builtinId="3"/>
    <cellStyle name="Currency" xfId="5" builtinId="4"/>
    <cellStyle name="Normal" xfId="0" builtinId="0"/>
    <cellStyle name="Percent" xfId="4" builtinId="5"/>
    <cellStyle name="Shading for Budget"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100523184548676"/>
          <c:y val="0.11658398950131239"/>
          <c:w val="0.77880157594904464"/>
          <c:h val="0.76270085272714738"/>
        </c:manualLayout>
      </c:layout>
      <c:lineChart>
        <c:grouping val="standard"/>
        <c:ser>
          <c:idx val="0"/>
          <c:order val="0"/>
          <c:val>
            <c:numRef>
              <c:f>'Gen Fd Cover Sheets'!$C$16:$K$16</c:f>
              <c:numCache>
                <c:formatCode>_(* #,##0_);_(* \(#,##0\);_(* "-"??_);_(@_)</c:formatCode>
                <c:ptCount val="9"/>
                <c:pt idx="0">
                  <c:v>672645</c:v>
                </c:pt>
                <c:pt idx="1">
                  <c:v>498620</c:v>
                </c:pt>
                <c:pt idx="2">
                  <c:v>489551</c:v>
                </c:pt>
                <c:pt idx="3">
                  <c:v>506866</c:v>
                </c:pt>
                <c:pt idx="4">
                  <c:v>782327</c:v>
                </c:pt>
                <c:pt idx="5">
                  <c:v>793952</c:v>
                </c:pt>
                <c:pt idx="6">
                  <c:v>819748</c:v>
                </c:pt>
                <c:pt idx="7">
                  <c:v>848062</c:v>
                </c:pt>
                <c:pt idx="8">
                  <c:v>879139</c:v>
                </c:pt>
              </c:numCache>
            </c:numRef>
          </c:val>
        </c:ser>
        <c:marker val="1"/>
        <c:axId val="162701312"/>
        <c:axId val="162702848"/>
      </c:lineChart>
      <c:catAx>
        <c:axId val="162701312"/>
        <c:scaling>
          <c:orientation val="minMax"/>
        </c:scaling>
        <c:axPos val="b"/>
        <c:tickLblPos val="none"/>
        <c:crossAx val="162702848"/>
        <c:crosses val="autoZero"/>
        <c:auto val="1"/>
        <c:lblAlgn val="ctr"/>
        <c:lblOffset val="100"/>
        <c:tickMarkSkip val="1"/>
      </c:catAx>
      <c:valAx>
        <c:axId val="162702848"/>
        <c:scaling>
          <c:orientation val="minMax"/>
        </c:scaling>
        <c:axPos val="l"/>
        <c:numFmt formatCode="\$#,##0_);\(\$#,##0\)" sourceLinked="0"/>
        <c:tickLblPos val="nextTo"/>
        <c:txPr>
          <a:bodyPr rot="0" vert="horz"/>
          <a:lstStyle/>
          <a:p>
            <a:pPr>
              <a:defRPr/>
            </a:pPr>
            <a:endParaRPr lang="en-US"/>
          </a:p>
        </c:txPr>
        <c:crossAx val="162701312"/>
        <c:crosses val="autoZero"/>
        <c:crossBetween val="between"/>
        <c:dispUnits>
          <c:builtInUnit val="thousands"/>
          <c:dispUnitsLbl>
            <c:layout>
              <c:manualLayout>
                <c:xMode val="edge"/>
                <c:yMode val="edge"/>
                <c:x val="0.14416406675580648"/>
                <c:y val="0.1554728783902012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5707"/>
          <c:y val="4.9943330947267994E-2"/>
        </c:manualLayout>
      </c:layout>
      <c:spPr>
        <a:noFill/>
        <a:ln w="25400">
          <a:noFill/>
        </a:ln>
      </c:spPr>
    </c:title>
    <c:plotArea>
      <c:layout>
        <c:manualLayout>
          <c:layoutTarget val="inner"/>
          <c:xMode val="edge"/>
          <c:yMode val="edge"/>
          <c:x val="5.9299681139162924E-2"/>
          <c:y val="0.1794697484704405"/>
          <c:w val="0.92473125950349255"/>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165503744"/>
        <c:axId val="165505280"/>
      </c:lineChart>
      <c:catAx>
        <c:axId val="165503744"/>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165505280"/>
        <c:crosses val="autoZero"/>
        <c:lblAlgn val="ctr"/>
        <c:lblOffset val="100"/>
        <c:tickLblSkip val="1"/>
        <c:tickMarkSkip val="1"/>
      </c:catAx>
      <c:valAx>
        <c:axId val="165505280"/>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165503744"/>
        <c:crosses val="autoZero"/>
        <c:crossBetween val="between"/>
        <c:dispUnits>
          <c:builtInUnit val="thousands"/>
          <c:dispUnitsLbl>
            <c:layout>
              <c:manualLayout>
                <c:xMode val="edge"/>
                <c:yMode val="edge"/>
                <c:x val="2.5885558583107492E-2"/>
                <c:y val="0.28149829738934701"/>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13566926583156"/>
          <c:y val="0.18616969361242358"/>
          <c:w val="0.77156437078018314"/>
          <c:h val="0.53840924541128476"/>
        </c:manualLayout>
      </c:layout>
      <c:lineChart>
        <c:grouping val="standard"/>
        <c:ser>
          <c:idx val="0"/>
          <c:order val="0"/>
          <c:dLbls>
            <c:delete val="1"/>
          </c:dLbls>
          <c:val>
            <c:numRef>
              <c:f>'Fund Cover Sheets'!$C$68:$K$68</c:f>
              <c:numCache>
                <c:formatCode>_(* #,##0_);_(* \(#,##0\);_(* "-"??_);_(@_)</c:formatCode>
                <c:ptCount val="9"/>
                <c:pt idx="0">
                  <c:v>2226</c:v>
                </c:pt>
                <c:pt idx="1">
                  <c:v>17942</c:v>
                </c:pt>
                <c:pt idx="2">
                  <c:v>18316</c:v>
                </c:pt>
                <c:pt idx="3">
                  <c:v>17433</c:v>
                </c:pt>
                <c:pt idx="4">
                  <c:v>16719</c:v>
                </c:pt>
                <c:pt idx="5">
                  <c:v>16384</c:v>
                </c:pt>
                <c:pt idx="6">
                  <c:v>16362</c:v>
                </c:pt>
                <c:pt idx="7">
                  <c:v>16798</c:v>
                </c:pt>
                <c:pt idx="8">
                  <c:v>17738</c:v>
                </c:pt>
              </c:numCache>
            </c:numRef>
          </c:val>
        </c:ser>
        <c:dLbls>
          <c:showVal val="1"/>
        </c:dLbls>
        <c:marker val="1"/>
        <c:axId val="165427072"/>
        <c:axId val="165428608"/>
      </c:lineChart>
      <c:catAx>
        <c:axId val="165427072"/>
        <c:scaling>
          <c:orientation val="minMax"/>
        </c:scaling>
        <c:axPos val="b"/>
        <c:tickLblPos val="none"/>
        <c:crossAx val="165428608"/>
        <c:crosses val="autoZero"/>
        <c:lblAlgn val="ctr"/>
        <c:lblOffset val="100"/>
        <c:tickMarkSkip val="1"/>
      </c:catAx>
      <c:valAx>
        <c:axId val="165428608"/>
        <c:scaling>
          <c:orientation val="minMax"/>
        </c:scaling>
        <c:axPos val="l"/>
        <c:numFmt formatCode="\$#,##0_);\(\$#,##0\)" sourceLinked="0"/>
        <c:tickLblPos val="nextTo"/>
        <c:txPr>
          <a:bodyPr rot="0" vert="horz"/>
          <a:lstStyle/>
          <a:p>
            <a:pPr>
              <a:defRPr/>
            </a:pPr>
            <a:endParaRPr lang="en-US"/>
          </a:p>
        </c:txPr>
        <c:crossAx val="16542707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186195641999298"/>
          <c:y val="0.26657170366267657"/>
          <c:w val="0.7776973858167876"/>
          <c:h val="0.53840924541128476"/>
        </c:manualLayout>
      </c:layout>
      <c:lineChart>
        <c:grouping val="standard"/>
        <c:ser>
          <c:idx val="0"/>
          <c:order val="0"/>
          <c:dLbls>
            <c:delete val="1"/>
          </c:dLbls>
          <c:val>
            <c:numRef>
              <c:f>'Fund Cover Sheets'!$C$104:$K$104</c:f>
              <c:numCache>
                <c:formatCode>_(* #,##0_);_(* \(#,##0\);_(* "-"??_);_(@_)</c:formatCode>
                <c:ptCount val="9"/>
                <c:pt idx="0">
                  <c:v>6188</c:v>
                </c:pt>
                <c:pt idx="1">
                  <c:v>11922</c:v>
                </c:pt>
                <c:pt idx="2">
                  <c:v>10980</c:v>
                </c:pt>
                <c:pt idx="3">
                  <c:v>12462</c:v>
                </c:pt>
                <c:pt idx="4">
                  <c:v>10007</c:v>
                </c:pt>
                <c:pt idx="5">
                  <c:v>7306</c:v>
                </c:pt>
                <c:pt idx="6">
                  <c:v>5434</c:v>
                </c:pt>
                <c:pt idx="7">
                  <c:v>4473</c:v>
                </c:pt>
                <c:pt idx="8">
                  <c:v>4514</c:v>
                </c:pt>
              </c:numCache>
            </c:numRef>
          </c:val>
        </c:ser>
        <c:dLbls>
          <c:showVal val="1"/>
        </c:dLbls>
        <c:marker val="1"/>
        <c:axId val="165612544"/>
        <c:axId val="165626624"/>
      </c:lineChart>
      <c:catAx>
        <c:axId val="165612544"/>
        <c:scaling>
          <c:orientation val="minMax"/>
        </c:scaling>
        <c:axPos val="b"/>
        <c:tickLblPos val="none"/>
        <c:crossAx val="165626624"/>
        <c:crosses val="autoZero"/>
        <c:lblAlgn val="ctr"/>
        <c:lblOffset val="100"/>
        <c:tickMarkSkip val="1"/>
      </c:catAx>
      <c:valAx>
        <c:axId val="165626624"/>
        <c:scaling>
          <c:orientation val="minMax"/>
        </c:scaling>
        <c:axPos val="l"/>
        <c:numFmt formatCode="\$#,##0_);\(\$#,##0\)" sourceLinked="0"/>
        <c:tickLblPos val="nextTo"/>
        <c:txPr>
          <a:bodyPr rot="0" vert="horz"/>
          <a:lstStyle/>
          <a:p>
            <a:pPr>
              <a:defRPr/>
            </a:pPr>
            <a:endParaRPr lang="en-US"/>
          </a:p>
        </c:txPr>
        <c:crossAx val="16561254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044891648817871"/>
          <c:y val="0.17946974847044045"/>
          <c:w val="0.77955108351182956"/>
          <c:h val="0.53840924541128476"/>
        </c:manualLayout>
      </c:layout>
      <c:lineChart>
        <c:grouping val="standard"/>
        <c:ser>
          <c:idx val="0"/>
          <c:order val="0"/>
          <c:dLbls>
            <c:delete val="1"/>
          </c:dLbls>
          <c:val>
            <c:numRef>
              <c:f>'Fund Cover Sheets'!$C$145:$K$145</c:f>
              <c:numCache>
                <c:formatCode>_(* #,##0_);_(* \(#,##0\);_(* "-"??_);_(@_)</c:formatCode>
                <c:ptCount val="9"/>
                <c:pt idx="0">
                  <c:v>405618</c:v>
                </c:pt>
                <c:pt idx="1">
                  <c:v>640399</c:v>
                </c:pt>
                <c:pt idx="2">
                  <c:v>776755</c:v>
                </c:pt>
                <c:pt idx="3">
                  <c:v>584568</c:v>
                </c:pt>
                <c:pt idx="4">
                  <c:v>465255</c:v>
                </c:pt>
                <c:pt idx="5">
                  <c:v>442599</c:v>
                </c:pt>
                <c:pt idx="6">
                  <c:v>454959</c:v>
                </c:pt>
                <c:pt idx="7">
                  <c:v>451446</c:v>
                </c:pt>
                <c:pt idx="8">
                  <c:v>431106</c:v>
                </c:pt>
              </c:numCache>
            </c:numRef>
          </c:val>
        </c:ser>
        <c:dLbls>
          <c:showVal val="1"/>
        </c:dLbls>
        <c:marker val="1"/>
        <c:axId val="165654912"/>
        <c:axId val="165656448"/>
      </c:lineChart>
      <c:catAx>
        <c:axId val="165654912"/>
        <c:scaling>
          <c:orientation val="minMax"/>
        </c:scaling>
        <c:axPos val="b"/>
        <c:tickLblPos val="none"/>
        <c:crossAx val="165656448"/>
        <c:crosses val="autoZero"/>
        <c:lblAlgn val="ctr"/>
        <c:lblOffset val="100"/>
        <c:tickMarkSkip val="1"/>
      </c:catAx>
      <c:valAx>
        <c:axId val="165656448"/>
        <c:scaling>
          <c:orientation val="minMax"/>
        </c:scaling>
        <c:axPos val="l"/>
        <c:numFmt formatCode="\$#,##0_);\(\$#,##0\)" sourceLinked="0"/>
        <c:tickLblPos val="nextTo"/>
        <c:txPr>
          <a:bodyPr rot="0" vert="horz"/>
          <a:lstStyle/>
          <a:p>
            <a:pPr>
              <a:defRPr/>
            </a:pPr>
            <a:endParaRPr lang="en-US"/>
          </a:p>
        </c:txPr>
        <c:crossAx val="16565491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56998"/>
          <c:y val="4.9943330947267994E-2"/>
        </c:manualLayout>
      </c:layout>
      <c:spPr>
        <a:noFill/>
        <a:ln w="25400">
          <a:noFill/>
        </a:ln>
      </c:spPr>
    </c:title>
    <c:plotArea>
      <c:layout>
        <c:manualLayout>
          <c:layoutTarget val="inner"/>
          <c:xMode val="edge"/>
          <c:yMode val="edge"/>
          <c:x val="5.9299681139162924E-2"/>
          <c:y val="0.1794697484704402"/>
          <c:w val="0.92473125950349144"/>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165709696"/>
        <c:axId val="165711232"/>
      </c:lineChart>
      <c:catAx>
        <c:axId val="165709696"/>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165711232"/>
        <c:crosses val="autoZero"/>
        <c:lblAlgn val="ctr"/>
        <c:lblOffset val="100"/>
        <c:tickLblSkip val="1"/>
        <c:tickMarkSkip val="1"/>
      </c:catAx>
      <c:valAx>
        <c:axId val="165711232"/>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165709696"/>
        <c:crosses val="autoZero"/>
        <c:crossBetween val="between"/>
        <c:dispUnits>
          <c:builtInUnit val="thousands"/>
          <c:dispUnitsLbl>
            <c:layout>
              <c:manualLayout>
                <c:xMode val="edge"/>
                <c:yMode val="edge"/>
                <c:x val="2.5885558583107482E-2"/>
                <c:y val="0.2814982973893464"/>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416910569105689"/>
          <c:y val="0.19977457132579238"/>
          <c:w val="0.77559953838456352"/>
          <c:h val="0.53840924541128476"/>
        </c:manualLayout>
      </c:layout>
      <c:lineChart>
        <c:grouping val="standard"/>
        <c:ser>
          <c:idx val="0"/>
          <c:order val="0"/>
          <c:dLbls>
            <c:delete val="1"/>
          </c:dLbls>
          <c:val>
            <c:numRef>
              <c:f>'Fund Cover Sheets'!$C$180:$K$180</c:f>
              <c:numCache>
                <c:formatCode>_(* #,##0_);_(* \(#,##0\);_(* "-"??_);_(@_)</c:formatCode>
                <c:ptCount val="9"/>
                <c:pt idx="0">
                  <c:v>-607724</c:v>
                </c:pt>
                <c:pt idx="1">
                  <c:v>-587024</c:v>
                </c:pt>
                <c:pt idx="2">
                  <c:v>-580474</c:v>
                </c:pt>
                <c:pt idx="3">
                  <c:v>-581024</c:v>
                </c:pt>
                <c:pt idx="4">
                  <c:v>-575774</c:v>
                </c:pt>
                <c:pt idx="5">
                  <c:v>-570524</c:v>
                </c:pt>
                <c:pt idx="6">
                  <c:v>-565274</c:v>
                </c:pt>
                <c:pt idx="7">
                  <c:v>-560024</c:v>
                </c:pt>
                <c:pt idx="8">
                  <c:v>-554774</c:v>
                </c:pt>
              </c:numCache>
            </c:numRef>
          </c:val>
        </c:ser>
        <c:dLbls>
          <c:showVal val="1"/>
        </c:dLbls>
        <c:marker val="1"/>
        <c:axId val="164117504"/>
        <c:axId val="164127488"/>
      </c:lineChart>
      <c:catAx>
        <c:axId val="164117504"/>
        <c:scaling>
          <c:orientation val="minMax"/>
        </c:scaling>
        <c:axPos val="b"/>
        <c:tickLblPos val="none"/>
        <c:crossAx val="164127488"/>
        <c:crosses val="autoZero"/>
        <c:lblAlgn val="ctr"/>
        <c:lblOffset val="100"/>
        <c:tickMarkSkip val="1"/>
      </c:catAx>
      <c:valAx>
        <c:axId val="164127488"/>
        <c:scaling>
          <c:orientation val="minMax"/>
        </c:scaling>
        <c:axPos val="l"/>
        <c:numFmt formatCode="\$#,##0_);\(\$#,##0\)" sourceLinked="0"/>
        <c:tickLblPos val="nextTo"/>
        <c:txPr>
          <a:bodyPr rot="0" vert="horz"/>
          <a:lstStyle/>
          <a:p>
            <a:pPr>
              <a:defRPr/>
            </a:pPr>
            <a:endParaRPr lang="en-US"/>
          </a:p>
        </c:txPr>
        <c:crossAx val="16411750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41"/>
          <c:w val="0.77083720632483477"/>
          <c:h val="0.53840924541128476"/>
        </c:manualLayout>
      </c:layout>
      <c:lineChart>
        <c:grouping val="standard"/>
        <c:ser>
          <c:idx val="0"/>
          <c:order val="0"/>
          <c:dLbls>
            <c:delete val="1"/>
          </c:dLbls>
          <c:val>
            <c:numRef>
              <c:f>'Fund Cover Sheets'!$C$220:$K$220</c:f>
              <c:numCache>
                <c:formatCode>_(* #,##0_);_(* \(#,##0\);_(* "-"??_);_(@_)</c:formatCode>
                <c:ptCount val="9"/>
                <c:pt idx="0">
                  <c:v>210284</c:v>
                </c:pt>
                <c:pt idx="1">
                  <c:v>194947</c:v>
                </c:pt>
                <c:pt idx="2">
                  <c:v>134647</c:v>
                </c:pt>
                <c:pt idx="3">
                  <c:v>135537</c:v>
                </c:pt>
                <c:pt idx="4">
                  <c:v>104737</c:v>
                </c:pt>
                <c:pt idx="5">
                  <c:v>90937</c:v>
                </c:pt>
                <c:pt idx="6">
                  <c:v>77137</c:v>
                </c:pt>
                <c:pt idx="7">
                  <c:v>63337</c:v>
                </c:pt>
                <c:pt idx="8">
                  <c:v>49537</c:v>
                </c:pt>
              </c:numCache>
            </c:numRef>
          </c:val>
        </c:ser>
        <c:dLbls>
          <c:showVal val="1"/>
        </c:dLbls>
        <c:marker val="1"/>
        <c:axId val="164147584"/>
        <c:axId val="164149120"/>
      </c:lineChart>
      <c:catAx>
        <c:axId val="164147584"/>
        <c:scaling>
          <c:orientation val="minMax"/>
        </c:scaling>
        <c:axPos val="b"/>
        <c:tickLblPos val="none"/>
        <c:crossAx val="164149120"/>
        <c:crosses val="autoZero"/>
        <c:lblAlgn val="ctr"/>
        <c:lblOffset val="100"/>
        <c:tickMarkSkip val="1"/>
      </c:catAx>
      <c:valAx>
        <c:axId val="164149120"/>
        <c:scaling>
          <c:orientation val="minMax"/>
        </c:scaling>
        <c:axPos val="l"/>
        <c:numFmt formatCode="\$#,##0_);\(\$#,##0\)" sourceLinked="0"/>
        <c:tickLblPos val="nextTo"/>
        <c:txPr>
          <a:bodyPr rot="0" vert="horz"/>
          <a:lstStyle/>
          <a:p>
            <a:pPr>
              <a:defRPr/>
            </a:pPr>
            <a:endParaRPr lang="en-US"/>
          </a:p>
        </c:txPr>
        <c:crossAx val="16414758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143793250333788"/>
          <c:y val="0.179469748470441"/>
          <c:w val="0.77773166109339675"/>
          <c:h val="0.53840924541128476"/>
        </c:manualLayout>
      </c:layout>
      <c:lineChart>
        <c:grouping val="standard"/>
        <c:ser>
          <c:idx val="0"/>
          <c:order val="0"/>
          <c:dLbls>
            <c:delete val="1"/>
          </c:dLbls>
          <c:val>
            <c:numRef>
              <c:f>'Fund Cover Sheets'!$C$261:$K$261</c:f>
              <c:numCache>
                <c:formatCode>_(* #,##0_);_(* \(#,##0\);_(* "-"??_);_(@_)</c:formatCode>
                <c:ptCount val="9"/>
                <c:pt idx="0">
                  <c:v>157807</c:v>
                </c:pt>
                <c:pt idx="1">
                  <c:v>108743</c:v>
                </c:pt>
                <c:pt idx="2">
                  <c:v>45542</c:v>
                </c:pt>
                <c:pt idx="3">
                  <c:v>51136</c:v>
                </c:pt>
                <c:pt idx="4">
                  <c:v>-65159</c:v>
                </c:pt>
                <c:pt idx="5">
                  <c:v>-137454</c:v>
                </c:pt>
                <c:pt idx="6">
                  <c:v>-209749</c:v>
                </c:pt>
                <c:pt idx="7">
                  <c:v>-251044</c:v>
                </c:pt>
                <c:pt idx="8">
                  <c:v>-292339</c:v>
                </c:pt>
              </c:numCache>
            </c:numRef>
          </c:val>
        </c:ser>
        <c:dLbls>
          <c:showVal val="1"/>
        </c:dLbls>
        <c:marker val="1"/>
        <c:axId val="165725696"/>
        <c:axId val="165727232"/>
      </c:lineChart>
      <c:catAx>
        <c:axId val="165725696"/>
        <c:scaling>
          <c:orientation val="minMax"/>
        </c:scaling>
        <c:axPos val="b"/>
        <c:tickLblPos val="none"/>
        <c:crossAx val="165727232"/>
        <c:crosses val="autoZero"/>
        <c:lblAlgn val="ctr"/>
        <c:lblOffset val="100"/>
        <c:tickMarkSkip val="1"/>
      </c:catAx>
      <c:valAx>
        <c:axId val="165727232"/>
        <c:scaling>
          <c:orientation val="minMax"/>
        </c:scaling>
        <c:axPos val="l"/>
        <c:numFmt formatCode="\$#,##0_);\(\$#,##0\)" sourceLinked="0"/>
        <c:tickLblPos val="nextTo"/>
        <c:txPr>
          <a:bodyPr rot="0" vert="horz"/>
          <a:lstStyle/>
          <a:p>
            <a:pPr>
              <a:defRPr/>
            </a:pPr>
            <a:endParaRPr lang="en-US"/>
          </a:p>
        </c:txPr>
        <c:crossAx val="16572569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57042"/>
          <c:y val="4.9943330947267994E-2"/>
        </c:manualLayout>
      </c:layout>
      <c:spPr>
        <a:noFill/>
        <a:ln w="25400">
          <a:noFill/>
        </a:ln>
      </c:spPr>
    </c:title>
    <c:plotArea>
      <c:layout>
        <c:manualLayout>
          <c:layoutTarget val="inner"/>
          <c:xMode val="edge"/>
          <c:yMode val="edge"/>
          <c:x val="5.9299681139162924E-2"/>
          <c:y val="0.17946974847044037"/>
          <c:w val="0.92473125950349211"/>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165747712"/>
        <c:axId val="165794560"/>
      </c:lineChart>
      <c:catAx>
        <c:axId val="165747712"/>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165794560"/>
        <c:crosses val="autoZero"/>
        <c:lblAlgn val="ctr"/>
        <c:lblOffset val="100"/>
        <c:tickLblSkip val="1"/>
        <c:tickMarkSkip val="1"/>
      </c:catAx>
      <c:valAx>
        <c:axId val="165794560"/>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165747712"/>
        <c:crosses val="autoZero"/>
        <c:crossBetween val="between"/>
        <c:dispUnits>
          <c:builtInUnit val="thousands"/>
          <c:dispUnitsLbl>
            <c:layout>
              <c:manualLayout>
                <c:xMode val="edge"/>
                <c:yMode val="edge"/>
                <c:x val="2.5885558583107492E-2"/>
                <c:y val="0.28149829738934673"/>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04571069317405"/>
          <c:y val="0.19286986111660664"/>
          <c:w val="0.77642211471375233"/>
          <c:h val="0.53840924541128476"/>
        </c:manualLayout>
      </c:layout>
      <c:lineChart>
        <c:grouping val="standard"/>
        <c:ser>
          <c:idx val="0"/>
          <c:order val="0"/>
          <c:dLbls>
            <c:delete val="1"/>
          </c:dLbls>
          <c:val>
            <c:numRef>
              <c:f>'Fund Cover Sheets'!$C$299:$K$299</c:f>
              <c:numCache>
                <c:formatCode>_(* #,##0_);_(* \(#,##0\);_(* "-"??_);_(@_)</c:formatCode>
                <c:ptCount val="9"/>
                <c:pt idx="0">
                  <c:v>66852</c:v>
                </c:pt>
                <c:pt idx="1">
                  <c:v>51443</c:v>
                </c:pt>
                <c:pt idx="2">
                  <c:v>-76369</c:v>
                </c:pt>
                <c:pt idx="3">
                  <c:v>31545</c:v>
                </c:pt>
                <c:pt idx="4">
                  <c:v>22545</c:v>
                </c:pt>
                <c:pt idx="5">
                  <c:v>23545</c:v>
                </c:pt>
                <c:pt idx="6">
                  <c:v>24545</c:v>
                </c:pt>
                <c:pt idx="7">
                  <c:v>25545</c:v>
                </c:pt>
                <c:pt idx="8">
                  <c:v>26545</c:v>
                </c:pt>
              </c:numCache>
            </c:numRef>
          </c:val>
        </c:ser>
        <c:dLbls>
          <c:showVal val="1"/>
        </c:dLbls>
        <c:marker val="1"/>
        <c:axId val="165806464"/>
        <c:axId val="165808000"/>
      </c:lineChart>
      <c:catAx>
        <c:axId val="165806464"/>
        <c:scaling>
          <c:orientation val="minMax"/>
        </c:scaling>
        <c:axPos val="b"/>
        <c:tickLblPos val="none"/>
        <c:crossAx val="165808000"/>
        <c:crosses val="autoZero"/>
        <c:lblAlgn val="ctr"/>
        <c:lblOffset val="100"/>
        <c:tickMarkSkip val="1"/>
      </c:catAx>
      <c:valAx>
        <c:axId val="165808000"/>
        <c:scaling>
          <c:orientation val="minMax"/>
        </c:scaling>
        <c:axPos val="l"/>
        <c:numFmt formatCode="\$#,##0_);\(\$#,##0\)" sourceLinked="0"/>
        <c:tickLblPos val="nextTo"/>
        <c:txPr>
          <a:bodyPr rot="0" vert="horz"/>
          <a:lstStyle/>
          <a:p>
            <a:pPr>
              <a:defRPr/>
            </a:pPr>
            <a:endParaRPr lang="en-US"/>
          </a:p>
        </c:txPr>
        <c:crossAx val="16580646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45215616775879"/>
          <c:y val="0.11154855643044605"/>
          <c:w val="0.7384200150719471"/>
          <c:h val="0.79527559055120001"/>
        </c:manualLayout>
      </c:layout>
      <c:lineChart>
        <c:grouping val="standard"/>
        <c:ser>
          <c:idx val="0"/>
          <c:order val="0"/>
          <c:val>
            <c:numRef>
              <c:f>'Gen Fd Cover Sheets'!$C$47:$K$47</c:f>
              <c:numCache>
                <c:formatCode>_(* #,##0_);_(* \(#,##0\);_(* "-"??_);_(@_)</c:formatCode>
                <c:ptCount val="9"/>
                <c:pt idx="0">
                  <c:v>416194</c:v>
                </c:pt>
                <c:pt idx="1">
                  <c:v>332858</c:v>
                </c:pt>
                <c:pt idx="2">
                  <c:v>320505</c:v>
                </c:pt>
                <c:pt idx="3">
                  <c:v>298669</c:v>
                </c:pt>
                <c:pt idx="4">
                  <c:v>340535</c:v>
                </c:pt>
                <c:pt idx="5">
                  <c:v>332381</c:v>
                </c:pt>
                <c:pt idx="6">
                  <c:v>335688</c:v>
                </c:pt>
                <c:pt idx="7">
                  <c:v>341324</c:v>
                </c:pt>
                <c:pt idx="8">
                  <c:v>345321</c:v>
                </c:pt>
              </c:numCache>
            </c:numRef>
          </c:val>
        </c:ser>
        <c:marker val="1"/>
        <c:axId val="162710656"/>
        <c:axId val="162712192"/>
      </c:lineChart>
      <c:catAx>
        <c:axId val="162710656"/>
        <c:scaling>
          <c:orientation val="minMax"/>
        </c:scaling>
        <c:delete val="1"/>
        <c:axPos val="b"/>
        <c:tickLblPos val="none"/>
        <c:crossAx val="162712192"/>
        <c:crosses val="autoZero"/>
        <c:auto val="1"/>
        <c:lblAlgn val="ctr"/>
        <c:lblOffset val="100"/>
      </c:catAx>
      <c:valAx>
        <c:axId val="162712192"/>
        <c:scaling>
          <c:orientation val="minMax"/>
          <c:min val="0"/>
        </c:scaling>
        <c:axPos val="l"/>
        <c:numFmt formatCode="\$#,##0_);\(\$#,##0\)" sourceLinked="0"/>
        <c:tickLblPos val="nextTo"/>
        <c:txPr>
          <a:bodyPr rot="0" vert="horz"/>
          <a:lstStyle/>
          <a:p>
            <a:pPr>
              <a:defRPr/>
            </a:pPr>
            <a:endParaRPr lang="en-US"/>
          </a:p>
        </c:txPr>
        <c:crossAx val="162710656"/>
        <c:crosses val="autoZero"/>
        <c:crossBetween val="between"/>
        <c:dispUnits>
          <c:builtInUnit val="thousands"/>
          <c:dispUnitsLbl>
            <c:layout>
              <c:manualLayout>
                <c:xMode val="edge"/>
                <c:yMode val="edge"/>
                <c:x val="0.15631141965243503"/>
                <c:y val="0.22309711286089798"/>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598610852350579"/>
          <c:y val="0.17946974847044164"/>
          <c:w val="0.77279173817032265"/>
          <c:h val="0.53840924541128476"/>
        </c:manualLayout>
      </c:layout>
      <c:lineChart>
        <c:grouping val="standard"/>
        <c:ser>
          <c:idx val="0"/>
          <c:order val="0"/>
          <c:dLbls>
            <c:delete val="1"/>
          </c:dLbls>
          <c:val>
            <c:numRef>
              <c:f>'Fund Cover Sheets'!$C$338:$K$338</c:f>
              <c:numCache>
                <c:formatCode>_(* #,##0_);_(* \(#,##0\);_(* "-"??_);_(@_)</c:formatCode>
                <c:ptCount val="9"/>
                <c:pt idx="0">
                  <c:v>-18378</c:v>
                </c:pt>
                <c:pt idx="1">
                  <c:v>652</c:v>
                </c:pt>
                <c:pt idx="2">
                  <c:v>51537</c:v>
                </c:pt>
                <c:pt idx="3">
                  <c:v>69268</c:v>
                </c:pt>
                <c:pt idx="4">
                  <c:v>332500</c:v>
                </c:pt>
                <c:pt idx="5">
                  <c:v>332500</c:v>
                </c:pt>
                <c:pt idx="6">
                  <c:v>0</c:v>
                </c:pt>
                <c:pt idx="7">
                  <c:v>0</c:v>
                </c:pt>
                <c:pt idx="8">
                  <c:v>0</c:v>
                </c:pt>
              </c:numCache>
            </c:numRef>
          </c:val>
        </c:ser>
        <c:dLbls>
          <c:showVal val="1"/>
        </c:dLbls>
        <c:marker val="1"/>
        <c:axId val="165836288"/>
        <c:axId val="165837824"/>
      </c:lineChart>
      <c:catAx>
        <c:axId val="165836288"/>
        <c:scaling>
          <c:orientation val="minMax"/>
        </c:scaling>
        <c:axPos val="b"/>
        <c:tickLblPos val="none"/>
        <c:crossAx val="165837824"/>
        <c:crosses val="autoZero"/>
        <c:lblAlgn val="ctr"/>
        <c:lblOffset val="100"/>
        <c:tickMarkSkip val="1"/>
      </c:catAx>
      <c:valAx>
        <c:axId val="165837824"/>
        <c:scaling>
          <c:orientation val="minMax"/>
        </c:scaling>
        <c:axPos val="l"/>
        <c:numFmt formatCode="\$#,##0_);\(\$#,##0\)" sourceLinked="0"/>
        <c:tickLblPos val="nextTo"/>
        <c:txPr>
          <a:bodyPr rot="0" vert="horz"/>
          <a:lstStyle/>
          <a:p>
            <a:pPr>
              <a:defRPr/>
            </a:pPr>
            <a:endParaRPr lang="en-US"/>
          </a:p>
        </c:txPr>
        <c:crossAx val="16583628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811832000532391"/>
          <c:y val="0.17946952610823144"/>
          <c:w val="0.7692975112804884"/>
          <c:h val="0.53840924541128476"/>
        </c:manualLayout>
      </c:layout>
      <c:lineChart>
        <c:grouping val="standard"/>
        <c:ser>
          <c:idx val="0"/>
          <c:order val="0"/>
          <c:dLbls>
            <c:delete val="1"/>
          </c:dLbls>
          <c:val>
            <c:numRef>
              <c:f>'Fund Cover Sheets'!$C$376:$K$376</c:f>
              <c:numCache>
                <c:formatCode>_(* #,##0_);_(* \(#,##0\);_(* "-"??_);_(@_)</c:formatCode>
                <c:ptCount val="9"/>
                <c:pt idx="0">
                  <c:v>7628</c:v>
                </c:pt>
                <c:pt idx="1">
                  <c:v>8653</c:v>
                </c:pt>
                <c:pt idx="2">
                  <c:v>7778</c:v>
                </c:pt>
                <c:pt idx="3">
                  <c:v>87151</c:v>
                </c:pt>
                <c:pt idx="4">
                  <c:v>8925</c:v>
                </c:pt>
                <c:pt idx="5">
                  <c:v>9850</c:v>
                </c:pt>
                <c:pt idx="6">
                  <c:v>10775</c:v>
                </c:pt>
                <c:pt idx="7">
                  <c:v>5797</c:v>
                </c:pt>
                <c:pt idx="8">
                  <c:v>7122</c:v>
                </c:pt>
              </c:numCache>
            </c:numRef>
          </c:val>
        </c:ser>
        <c:dLbls>
          <c:showVal val="1"/>
        </c:dLbls>
        <c:marker val="1"/>
        <c:axId val="165857920"/>
        <c:axId val="165872000"/>
      </c:lineChart>
      <c:catAx>
        <c:axId val="165857920"/>
        <c:scaling>
          <c:orientation val="minMax"/>
        </c:scaling>
        <c:axPos val="b"/>
        <c:tickLblPos val="none"/>
        <c:crossAx val="165872000"/>
        <c:crosses val="autoZero"/>
        <c:lblAlgn val="ctr"/>
        <c:lblOffset val="100"/>
        <c:tickMarkSkip val="1"/>
      </c:catAx>
      <c:valAx>
        <c:axId val="165872000"/>
        <c:scaling>
          <c:orientation val="minMax"/>
        </c:scaling>
        <c:axPos val="l"/>
        <c:numFmt formatCode="\$#,##0_);\(\$#,##0\)" sourceLinked="0"/>
        <c:tickLblPos val="nextTo"/>
        <c:txPr>
          <a:bodyPr rot="0" vert="horz"/>
          <a:lstStyle/>
          <a:p>
            <a:pPr>
              <a:defRPr/>
            </a:pPr>
            <a:endParaRPr lang="en-US"/>
          </a:p>
        </c:txPr>
        <c:crossAx val="165857920"/>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4325"/>
          <c:w val="0.7349666868564505"/>
          <c:h val="0.53840924541128476"/>
        </c:manualLayout>
      </c:layout>
      <c:lineChart>
        <c:grouping val="standard"/>
        <c:ser>
          <c:idx val="0"/>
          <c:order val="0"/>
          <c:dLbls>
            <c:delete val="1"/>
          </c:dLbls>
          <c:val>
            <c:numRef>
              <c:f>'Fund Cover Sheets'!$C$424:$K$424</c:f>
              <c:numCache>
                <c:formatCode>_(* #,##0_);_(* \(#,##0\);_(* "-"??_);_(@_)</c:formatCode>
                <c:ptCount val="9"/>
                <c:pt idx="0">
                  <c:v>339359</c:v>
                </c:pt>
                <c:pt idx="1">
                  <c:v>695723</c:v>
                </c:pt>
                <c:pt idx="2">
                  <c:v>683405</c:v>
                </c:pt>
                <c:pt idx="3">
                  <c:v>927056</c:v>
                </c:pt>
                <c:pt idx="4">
                  <c:v>642452</c:v>
                </c:pt>
                <c:pt idx="5">
                  <c:v>774142</c:v>
                </c:pt>
                <c:pt idx="6">
                  <c:v>870811</c:v>
                </c:pt>
                <c:pt idx="7">
                  <c:v>808156</c:v>
                </c:pt>
                <c:pt idx="8">
                  <c:v>704913</c:v>
                </c:pt>
              </c:numCache>
            </c:numRef>
          </c:val>
        </c:ser>
        <c:dLbls>
          <c:showVal val="1"/>
        </c:dLbls>
        <c:marker val="1"/>
        <c:axId val="165896192"/>
        <c:axId val="165897728"/>
      </c:lineChart>
      <c:catAx>
        <c:axId val="165896192"/>
        <c:scaling>
          <c:orientation val="minMax"/>
        </c:scaling>
        <c:axPos val="b"/>
        <c:tickLblPos val="none"/>
        <c:crossAx val="165897728"/>
        <c:crosses val="autoZero"/>
        <c:lblAlgn val="ctr"/>
        <c:lblOffset val="100"/>
        <c:tickMarkSkip val="1"/>
      </c:catAx>
      <c:valAx>
        <c:axId val="165897728"/>
        <c:scaling>
          <c:orientation val="minMax"/>
        </c:scaling>
        <c:axPos val="l"/>
        <c:numFmt formatCode="\$#,##0_);\(\$#,##0\)" sourceLinked="0"/>
        <c:tickLblPos val="nextTo"/>
        <c:txPr>
          <a:bodyPr rot="0" vert="horz"/>
          <a:lstStyle/>
          <a:p>
            <a:pPr>
              <a:defRPr/>
            </a:pPr>
            <a:endParaRPr lang="en-US"/>
          </a:p>
        </c:txPr>
        <c:crossAx val="16589619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1679851662377819"/>
          <c:y val="0.19957002862079418"/>
          <c:w val="0.78189685193460412"/>
          <c:h val="0.53840924541128476"/>
        </c:manualLayout>
      </c:layout>
      <c:lineChart>
        <c:grouping val="standard"/>
        <c:ser>
          <c:idx val="0"/>
          <c:order val="0"/>
          <c:dLbls>
            <c:delete val="1"/>
          </c:dLbls>
          <c:val>
            <c:numRef>
              <c:f>'Fund Cover Sheets'!$C$471:$K$471</c:f>
              <c:numCache>
                <c:formatCode>_(* #,##0_);_(* \(#,##0\);_(* "-"??_);_(@_)</c:formatCode>
                <c:ptCount val="9"/>
                <c:pt idx="0">
                  <c:v>2735213</c:v>
                </c:pt>
                <c:pt idx="1">
                  <c:v>2377831</c:v>
                </c:pt>
                <c:pt idx="2">
                  <c:v>2482790</c:v>
                </c:pt>
                <c:pt idx="3">
                  <c:v>2881154</c:v>
                </c:pt>
                <c:pt idx="4">
                  <c:v>2625761</c:v>
                </c:pt>
                <c:pt idx="5">
                  <c:v>2632713</c:v>
                </c:pt>
                <c:pt idx="6">
                  <c:v>2410823</c:v>
                </c:pt>
                <c:pt idx="7">
                  <c:v>2362400</c:v>
                </c:pt>
                <c:pt idx="8">
                  <c:v>2295122</c:v>
                </c:pt>
              </c:numCache>
            </c:numRef>
          </c:val>
        </c:ser>
        <c:dLbls>
          <c:showVal val="1"/>
        </c:dLbls>
        <c:marker val="1"/>
        <c:axId val="165926016"/>
        <c:axId val="165927552"/>
      </c:lineChart>
      <c:catAx>
        <c:axId val="165926016"/>
        <c:scaling>
          <c:orientation val="minMax"/>
        </c:scaling>
        <c:axPos val="b"/>
        <c:tickLblPos val="none"/>
        <c:crossAx val="165927552"/>
        <c:crosses val="autoZero"/>
        <c:lblAlgn val="ctr"/>
        <c:lblOffset val="100"/>
        <c:tickMarkSkip val="1"/>
      </c:catAx>
      <c:valAx>
        <c:axId val="165927552"/>
        <c:scaling>
          <c:orientation val="minMax"/>
        </c:scaling>
        <c:axPos val="l"/>
        <c:numFmt formatCode="\$#,##0_);\(\$#,##0\)" sourceLinked="0"/>
        <c:tickLblPos val="nextTo"/>
        <c:txPr>
          <a:bodyPr rot="0" vert="horz"/>
          <a:lstStyle/>
          <a:p>
            <a:pPr>
              <a:defRPr/>
            </a:pPr>
            <a:endParaRPr lang="en-US"/>
          </a:p>
        </c:txPr>
        <c:crossAx val="165926016"/>
        <c:crosses val="autoZero"/>
        <c:crossBetween val="between"/>
        <c:dispUnits>
          <c:builtInUnit val="thousands"/>
          <c:dispUnitsLbl>
            <c:layout>
              <c:manualLayout>
                <c:xMode val="edge"/>
                <c:yMode val="edge"/>
                <c:x val="0.14321365331725891"/>
                <c:y val="0.17946952610823144"/>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6936"/>
          <c:y val="0.2062701961249819"/>
          <c:w val="0.77798779706863264"/>
          <c:h val="0.53840924541128476"/>
        </c:manualLayout>
      </c:layout>
      <c:lineChart>
        <c:grouping val="standard"/>
        <c:ser>
          <c:idx val="0"/>
          <c:order val="0"/>
          <c:dLbls>
            <c:delete val="1"/>
          </c:dLbls>
          <c:val>
            <c:numRef>
              <c:f>'Fund Cover Sheets'!$C$507:$K$507</c:f>
              <c:numCache>
                <c:formatCode>_(* #,##0_);_(* \(#,##0\);_(* "-"??_);_(@_)</c:formatCode>
                <c:ptCount val="9"/>
                <c:pt idx="0">
                  <c:v>-603425</c:v>
                </c:pt>
                <c:pt idx="1">
                  <c:v>-388625</c:v>
                </c:pt>
                <c:pt idx="2">
                  <c:v>-312230</c:v>
                </c:pt>
                <c:pt idx="3">
                  <c:v>-269209</c:v>
                </c:pt>
                <c:pt idx="4">
                  <c:v>-172534</c:v>
                </c:pt>
                <c:pt idx="5">
                  <c:v>-219034</c:v>
                </c:pt>
                <c:pt idx="6">
                  <c:v>-552884</c:v>
                </c:pt>
                <c:pt idx="7">
                  <c:v>-192884</c:v>
                </c:pt>
                <c:pt idx="8">
                  <c:v>-182884</c:v>
                </c:pt>
              </c:numCache>
            </c:numRef>
          </c:val>
        </c:ser>
        <c:dLbls>
          <c:showVal val="1"/>
        </c:dLbls>
        <c:marker val="1"/>
        <c:axId val="165959936"/>
        <c:axId val="165965824"/>
      </c:lineChart>
      <c:catAx>
        <c:axId val="165959936"/>
        <c:scaling>
          <c:orientation val="minMax"/>
        </c:scaling>
        <c:axPos val="b"/>
        <c:tickLblPos val="none"/>
        <c:crossAx val="165965824"/>
        <c:crosses val="autoZero"/>
        <c:lblAlgn val="ctr"/>
        <c:lblOffset val="100"/>
        <c:tickMarkSkip val="1"/>
      </c:catAx>
      <c:valAx>
        <c:axId val="165965824"/>
        <c:scaling>
          <c:orientation val="minMax"/>
        </c:scaling>
        <c:axPos val="l"/>
        <c:numFmt formatCode="\$#,##0_);\(\$#,##0\)" sourceLinked="0"/>
        <c:tickLblPos val="nextTo"/>
        <c:txPr>
          <a:bodyPr rot="0" vert="horz"/>
          <a:lstStyle/>
          <a:p>
            <a:pPr>
              <a:defRPr/>
            </a:pPr>
            <a:endParaRPr lang="en-US"/>
          </a:p>
        </c:txPr>
        <c:crossAx val="16595993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883480714944434"/>
          <c:y val="0.17946952610823144"/>
          <c:w val="0.77678342098068565"/>
          <c:h val="0.53840924541128476"/>
        </c:manualLayout>
      </c:layout>
      <c:lineChart>
        <c:grouping val="standard"/>
        <c:ser>
          <c:idx val="0"/>
          <c:order val="0"/>
          <c:dLbls>
            <c:delete val="1"/>
          </c:dLbls>
          <c:val>
            <c:numRef>
              <c:f>'Fund Cover Sheets'!$C$551:$K$551</c:f>
              <c:numCache>
                <c:formatCode>_(* #,##0_);_(* \(#,##0\);_(* "-"??_);_(@_)</c:formatCode>
                <c:ptCount val="9"/>
                <c:pt idx="0">
                  <c:v>25151</c:v>
                </c:pt>
                <c:pt idx="1">
                  <c:v>231558</c:v>
                </c:pt>
                <c:pt idx="2">
                  <c:v>-33500</c:v>
                </c:pt>
                <c:pt idx="3">
                  <c:v>240955</c:v>
                </c:pt>
                <c:pt idx="4">
                  <c:v>185635</c:v>
                </c:pt>
                <c:pt idx="5">
                  <c:v>165166</c:v>
                </c:pt>
                <c:pt idx="6">
                  <c:v>152677</c:v>
                </c:pt>
                <c:pt idx="7">
                  <c:v>150101</c:v>
                </c:pt>
                <c:pt idx="8">
                  <c:v>161177</c:v>
                </c:pt>
              </c:numCache>
            </c:numRef>
          </c:val>
        </c:ser>
        <c:dLbls>
          <c:showVal val="1"/>
        </c:dLbls>
        <c:marker val="1"/>
        <c:axId val="165973376"/>
        <c:axId val="165991552"/>
      </c:lineChart>
      <c:catAx>
        <c:axId val="165973376"/>
        <c:scaling>
          <c:orientation val="minMax"/>
        </c:scaling>
        <c:axPos val="b"/>
        <c:tickLblPos val="none"/>
        <c:crossAx val="165991552"/>
        <c:crosses val="autoZero"/>
        <c:lblAlgn val="ctr"/>
        <c:lblOffset val="100"/>
        <c:tickMarkSkip val="1"/>
      </c:catAx>
      <c:valAx>
        <c:axId val="165991552"/>
        <c:scaling>
          <c:orientation val="minMax"/>
        </c:scaling>
        <c:axPos val="l"/>
        <c:numFmt formatCode="\$#,##0_);\(\$#,##0\)" sourceLinked="0"/>
        <c:tickLblPos val="nextTo"/>
        <c:txPr>
          <a:bodyPr rot="0" vert="horz"/>
          <a:lstStyle/>
          <a:p>
            <a:pPr>
              <a:defRPr/>
            </a:pPr>
            <a:endParaRPr lang="en-US"/>
          </a:p>
        </c:txPr>
        <c:crossAx val="16597337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182684611232131"/>
          <c:y val="3.0419815613501608E-3"/>
        </c:manualLayout>
      </c:layout>
    </c:title>
    <c:plotArea>
      <c:layout>
        <c:manualLayout>
          <c:layoutTarget val="inner"/>
          <c:xMode val="edge"/>
          <c:yMode val="edge"/>
          <c:x val="0.22449651652313393"/>
          <c:y val="0.17946952610823144"/>
          <c:w val="0.7754275524125438"/>
          <c:h val="0.53840924541128476"/>
        </c:manualLayout>
      </c:layout>
      <c:lineChart>
        <c:grouping val="standard"/>
        <c:ser>
          <c:idx val="0"/>
          <c:order val="0"/>
          <c:dLbls>
            <c:delete val="1"/>
          </c:dLbls>
          <c:val>
            <c:numRef>
              <c:f>'Fund Cover Sheets'!$C$592:$K$592</c:f>
              <c:numCache>
                <c:formatCode>_(* #,##0_);_(* \(#,##0\);_(* "-"??_);_(@_)</c:formatCode>
                <c:ptCount val="9"/>
                <c:pt idx="0">
                  <c:v>-127819</c:v>
                </c:pt>
                <c:pt idx="1">
                  <c:v>-195087</c:v>
                </c:pt>
                <c:pt idx="2">
                  <c:v>-308434</c:v>
                </c:pt>
                <c:pt idx="3">
                  <c:v>-286388</c:v>
                </c:pt>
                <c:pt idx="4">
                  <c:v>-367521</c:v>
                </c:pt>
                <c:pt idx="5">
                  <c:v>-421021</c:v>
                </c:pt>
                <c:pt idx="6">
                  <c:v>-421021</c:v>
                </c:pt>
                <c:pt idx="7">
                  <c:v>-421021</c:v>
                </c:pt>
                <c:pt idx="8">
                  <c:v>-421021</c:v>
                </c:pt>
              </c:numCache>
            </c:numRef>
          </c:val>
        </c:ser>
        <c:dLbls>
          <c:showVal val="1"/>
        </c:dLbls>
        <c:marker val="1"/>
        <c:axId val="166015744"/>
        <c:axId val="166017280"/>
      </c:lineChart>
      <c:catAx>
        <c:axId val="166015744"/>
        <c:scaling>
          <c:orientation val="minMax"/>
        </c:scaling>
        <c:axPos val="b"/>
        <c:tickLblPos val="none"/>
        <c:crossAx val="166017280"/>
        <c:crosses val="autoZero"/>
        <c:lblAlgn val="ctr"/>
        <c:lblOffset val="100"/>
        <c:tickMarkSkip val="1"/>
      </c:catAx>
      <c:valAx>
        <c:axId val="166017280"/>
        <c:scaling>
          <c:orientation val="minMax"/>
        </c:scaling>
        <c:axPos val="l"/>
        <c:numFmt formatCode="\$#,##0_);\(\$#,##0\)" sourceLinked="0"/>
        <c:tickLblPos val="nextTo"/>
        <c:txPr>
          <a:bodyPr rot="0" vert="horz"/>
          <a:lstStyle/>
          <a:p>
            <a:pPr>
              <a:defRPr/>
            </a:pPr>
            <a:endParaRPr lang="en-US"/>
          </a:p>
        </c:txPr>
        <c:crossAx val="16601574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6774"/>
          <c:y val="4.3242986586475685E-2"/>
        </c:manualLayout>
      </c:layout>
    </c:title>
    <c:plotArea>
      <c:layout>
        <c:manualLayout>
          <c:layoutTarget val="inner"/>
          <c:xMode val="edge"/>
          <c:yMode val="edge"/>
          <c:x val="0.22320467822387702"/>
          <c:y val="0.16606919109985624"/>
          <c:w val="0.77679532177612065"/>
          <c:h val="0.53840924541128476"/>
        </c:manualLayout>
      </c:layout>
      <c:lineChart>
        <c:grouping val="standard"/>
        <c:ser>
          <c:idx val="0"/>
          <c:order val="0"/>
          <c:dLbls>
            <c:delete val="1"/>
          </c:dLbls>
          <c:val>
            <c:numRef>
              <c:f>'Fund Cover Sheets'!$C$640:$K$640</c:f>
              <c:numCache>
                <c:formatCode>_(* #,##0_);_(* \(#,##0\);_(* "-"??_);_(@_)</c:formatCode>
                <c:ptCount val="9"/>
                <c:pt idx="0">
                  <c:v>571002</c:v>
                </c:pt>
                <c:pt idx="1">
                  <c:v>317336</c:v>
                </c:pt>
                <c:pt idx="2">
                  <c:v>256445</c:v>
                </c:pt>
                <c:pt idx="3">
                  <c:v>347109</c:v>
                </c:pt>
                <c:pt idx="4">
                  <c:v>370330</c:v>
                </c:pt>
                <c:pt idx="5">
                  <c:v>402884</c:v>
                </c:pt>
                <c:pt idx="6">
                  <c:v>447947</c:v>
                </c:pt>
                <c:pt idx="7">
                  <c:v>504292</c:v>
                </c:pt>
                <c:pt idx="8">
                  <c:v>570580</c:v>
                </c:pt>
              </c:numCache>
            </c:numRef>
          </c:val>
        </c:ser>
        <c:dLbls>
          <c:showVal val="1"/>
        </c:dLbls>
        <c:marker val="1"/>
        <c:axId val="166049664"/>
        <c:axId val="166051200"/>
      </c:lineChart>
      <c:catAx>
        <c:axId val="166049664"/>
        <c:scaling>
          <c:orientation val="minMax"/>
        </c:scaling>
        <c:axPos val="b"/>
        <c:tickLblPos val="none"/>
        <c:crossAx val="166051200"/>
        <c:crosses val="autoZero"/>
        <c:lblAlgn val="ctr"/>
        <c:lblOffset val="100"/>
        <c:tickMarkSkip val="1"/>
      </c:catAx>
      <c:valAx>
        <c:axId val="166051200"/>
        <c:scaling>
          <c:orientation val="minMax"/>
        </c:scaling>
        <c:axPos val="l"/>
        <c:numFmt formatCode="\$#,##0_);\(\$#,##0\)" sourceLinked="0"/>
        <c:tickLblPos val="nextTo"/>
        <c:txPr>
          <a:bodyPr rot="0" vert="horz"/>
          <a:lstStyle/>
          <a:p>
            <a:pPr>
              <a:defRPr/>
            </a:pPr>
            <a:endParaRPr lang="en-US"/>
          </a:p>
        </c:txPr>
        <c:crossAx val="16604966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6652"/>
          <c:y val="4.3242986586475685E-2"/>
        </c:manualLayout>
      </c:layout>
    </c:title>
    <c:plotArea>
      <c:layout>
        <c:manualLayout>
          <c:layoutTarget val="inner"/>
          <c:xMode val="edge"/>
          <c:yMode val="edge"/>
          <c:x val="0.21825924577870551"/>
          <c:y val="0.17276935860404391"/>
          <c:w val="0.77394348246827604"/>
          <c:h val="0.53840924541128476"/>
        </c:manualLayout>
      </c:layout>
      <c:lineChart>
        <c:grouping val="standard"/>
        <c:ser>
          <c:idx val="0"/>
          <c:order val="0"/>
          <c:dLbls>
            <c:delete val="1"/>
          </c:dLbls>
          <c:val>
            <c:numRef>
              <c:f>'Fund Cover Sheets'!$C$678:$K$678</c:f>
              <c:numCache>
                <c:formatCode>_(* #,##0_);_(* \(#,##0\);_(* "-"??_);_(@_)</c:formatCode>
                <c:ptCount val="9"/>
                <c:pt idx="0">
                  <c:v>0</c:v>
                </c:pt>
                <c:pt idx="1">
                  <c:v>0</c:v>
                </c:pt>
                <c:pt idx="2">
                  <c:v>0</c:v>
                </c:pt>
                <c:pt idx="3">
                  <c:v>-1811</c:v>
                </c:pt>
                <c:pt idx="4">
                  <c:v>0</c:v>
                </c:pt>
                <c:pt idx="5">
                  <c:v>300</c:v>
                </c:pt>
                <c:pt idx="6">
                  <c:v>600</c:v>
                </c:pt>
                <c:pt idx="7">
                  <c:v>900</c:v>
                </c:pt>
                <c:pt idx="8">
                  <c:v>1200</c:v>
                </c:pt>
              </c:numCache>
            </c:numRef>
          </c:val>
        </c:ser>
        <c:dLbls>
          <c:showVal val="1"/>
        </c:dLbls>
        <c:marker val="1"/>
        <c:axId val="166136832"/>
        <c:axId val="166142720"/>
      </c:lineChart>
      <c:catAx>
        <c:axId val="166136832"/>
        <c:scaling>
          <c:orientation val="minMax"/>
        </c:scaling>
        <c:axPos val="b"/>
        <c:tickLblPos val="none"/>
        <c:crossAx val="166142720"/>
        <c:crosses val="autoZero"/>
        <c:lblAlgn val="ctr"/>
        <c:lblOffset val="100"/>
        <c:tickMarkSkip val="1"/>
      </c:catAx>
      <c:valAx>
        <c:axId val="166142720"/>
        <c:scaling>
          <c:orientation val="minMax"/>
        </c:scaling>
        <c:axPos val="l"/>
        <c:numFmt formatCode="\$#,##0_);\(\$#,##0\)" sourceLinked="0"/>
        <c:tickLblPos val="nextTo"/>
        <c:txPr>
          <a:bodyPr rot="0" vert="horz"/>
          <a:lstStyle/>
          <a:p>
            <a:pPr>
              <a:defRPr/>
            </a:pPr>
            <a:endParaRPr lang="en-US"/>
          </a:p>
        </c:txPr>
        <c:crossAx val="16613683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6713"/>
          <c:y val="4.3242986586475685E-2"/>
        </c:manualLayout>
      </c:layout>
    </c:title>
    <c:plotArea>
      <c:layout>
        <c:manualLayout>
          <c:layoutTarget val="inner"/>
          <c:xMode val="edge"/>
          <c:yMode val="edge"/>
          <c:x val="0.22178090364387537"/>
          <c:y val="0.16606919109985624"/>
          <c:w val="0.77821909635613595"/>
          <c:h val="0.53840924541128476"/>
        </c:manualLayout>
      </c:layout>
      <c:lineChart>
        <c:grouping val="standard"/>
        <c:ser>
          <c:idx val="0"/>
          <c:order val="0"/>
          <c:dLbls>
            <c:delete val="1"/>
          </c:dLbls>
          <c:val>
            <c:numRef>
              <c:f>'Fund Cover Sheets'!$C$717:$K$717</c:f>
              <c:numCache>
                <c:formatCode>_(* #,##0_);_(* \(#,##0\);_(* "-"??_);_(@_)</c:formatCode>
                <c:ptCount val="9"/>
                <c:pt idx="0">
                  <c:v>0</c:v>
                </c:pt>
                <c:pt idx="1">
                  <c:v>0</c:v>
                </c:pt>
                <c:pt idx="2">
                  <c:v>4500</c:v>
                </c:pt>
                <c:pt idx="3">
                  <c:v>-2876</c:v>
                </c:pt>
                <c:pt idx="4">
                  <c:v>0</c:v>
                </c:pt>
                <c:pt idx="5">
                  <c:v>0</c:v>
                </c:pt>
                <c:pt idx="6">
                  <c:v>0</c:v>
                </c:pt>
                <c:pt idx="7">
                  <c:v>0</c:v>
                </c:pt>
                <c:pt idx="8">
                  <c:v>0</c:v>
                </c:pt>
              </c:numCache>
            </c:numRef>
          </c:val>
        </c:ser>
        <c:dLbls>
          <c:showVal val="1"/>
        </c:dLbls>
        <c:marker val="1"/>
        <c:axId val="166171392"/>
        <c:axId val="166172928"/>
      </c:lineChart>
      <c:catAx>
        <c:axId val="166171392"/>
        <c:scaling>
          <c:orientation val="minMax"/>
        </c:scaling>
        <c:axPos val="b"/>
        <c:tickLblPos val="none"/>
        <c:crossAx val="166172928"/>
        <c:crosses val="autoZero"/>
        <c:lblAlgn val="ctr"/>
        <c:lblOffset val="100"/>
        <c:tickMarkSkip val="1"/>
      </c:catAx>
      <c:valAx>
        <c:axId val="166172928"/>
        <c:scaling>
          <c:orientation val="minMax"/>
        </c:scaling>
        <c:axPos val="l"/>
        <c:numFmt formatCode="\$#,##0_);\(\$#,##0\)" sourceLinked="0"/>
        <c:tickLblPos val="nextTo"/>
        <c:txPr>
          <a:bodyPr rot="0" vert="horz"/>
          <a:lstStyle/>
          <a:p>
            <a:pPr>
              <a:defRPr/>
            </a:pPr>
            <a:endParaRPr lang="en-US"/>
          </a:p>
        </c:txPr>
        <c:crossAx val="16617139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439209534891852"/>
          <c:y val="0.1640419947506562"/>
          <c:w val="0.75497293367715068"/>
          <c:h val="0.79527559055120001"/>
        </c:manualLayout>
      </c:layout>
      <c:lineChart>
        <c:grouping val="standard"/>
        <c:ser>
          <c:idx val="0"/>
          <c:order val="0"/>
          <c:val>
            <c:numRef>
              <c:f>'Gen Fd Cover Sheets'!$C$75:$K$75</c:f>
              <c:numCache>
                <c:formatCode>_(* #,##0_);_(* \(#,##0\);_(* "-"??_);_(@_)</c:formatCode>
                <c:ptCount val="9"/>
                <c:pt idx="0">
                  <c:v>95260</c:v>
                </c:pt>
                <c:pt idx="1">
                  <c:v>83315</c:v>
                </c:pt>
                <c:pt idx="2">
                  <c:v>333</c:v>
                </c:pt>
                <c:pt idx="3">
                  <c:v>333</c:v>
                </c:pt>
                <c:pt idx="4">
                  <c:v>0</c:v>
                </c:pt>
                <c:pt idx="5">
                  <c:v>0</c:v>
                </c:pt>
                <c:pt idx="6">
                  <c:v>0</c:v>
                </c:pt>
                <c:pt idx="7">
                  <c:v>0</c:v>
                </c:pt>
                <c:pt idx="8">
                  <c:v>0</c:v>
                </c:pt>
              </c:numCache>
            </c:numRef>
          </c:val>
        </c:ser>
        <c:marker val="1"/>
        <c:axId val="163530624"/>
        <c:axId val="163532160"/>
      </c:lineChart>
      <c:catAx>
        <c:axId val="163530624"/>
        <c:scaling>
          <c:orientation val="minMax"/>
        </c:scaling>
        <c:delete val="1"/>
        <c:axPos val="b"/>
        <c:tickLblPos val="none"/>
        <c:crossAx val="163532160"/>
        <c:crosses val="autoZero"/>
        <c:auto val="1"/>
        <c:lblAlgn val="ctr"/>
        <c:lblOffset val="100"/>
      </c:catAx>
      <c:valAx>
        <c:axId val="163532160"/>
        <c:scaling>
          <c:orientation val="minMax"/>
          <c:min val="0"/>
        </c:scaling>
        <c:axPos val="l"/>
        <c:numFmt formatCode="\$#,##0_);\(\$#,##0\)" sourceLinked="0"/>
        <c:tickLblPos val="nextTo"/>
        <c:txPr>
          <a:bodyPr rot="0" vert="horz"/>
          <a:lstStyle/>
          <a:p>
            <a:pPr>
              <a:defRPr/>
            </a:pPr>
            <a:endParaRPr lang="en-US"/>
          </a:p>
        </c:txPr>
        <c:crossAx val="163530624"/>
        <c:crosses val="autoZero"/>
        <c:crossBetween val="between"/>
        <c:dispUnits>
          <c:builtInUnit val="thousands"/>
          <c:dispUnitsLbl>
            <c:layout>
              <c:manualLayout>
                <c:xMode val="edge"/>
                <c:yMode val="edge"/>
                <c:x val="0.15136286290850368"/>
                <c:y val="0.22965879265091863"/>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96435756814803"/>
          <c:y val="0.1794697484704402"/>
          <c:w val="0.77273966726922705"/>
          <c:h val="0.53840924541128476"/>
        </c:manualLayout>
      </c:layout>
      <c:lineChart>
        <c:grouping val="standard"/>
        <c:ser>
          <c:idx val="0"/>
          <c:order val="0"/>
          <c:dLbls>
            <c:delete val="1"/>
          </c:dLbls>
          <c:val>
            <c:numRef>
              <c:f>'Fund Cover Sheets'!$C$755:$K$755</c:f>
              <c:numCache>
                <c:formatCode>_(* #,##0_);_(* \(#,##0\);_(* "-"??_);_(@_)</c:formatCode>
                <c:ptCount val="9"/>
                <c:pt idx="0">
                  <c:v>423351</c:v>
                </c:pt>
                <c:pt idx="1">
                  <c:v>569790</c:v>
                </c:pt>
                <c:pt idx="2">
                  <c:v>0</c:v>
                </c:pt>
                <c:pt idx="3">
                  <c:v>0</c:v>
                </c:pt>
                <c:pt idx="4">
                  <c:v>0</c:v>
                </c:pt>
                <c:pt idx="5">
                  <c:v>0</c:v>
                </c:pt>
                <c:pt idx="6">
                  <c:v>0</c:v>
                </c:pt>
                <c:pt idx="7">
                  <c:v>0</c:v>
                </c:pt>
                <c:pt idx="8">
                  <c:v>0</c:v>
                </c:pt>
              </c:numCache>
            </c:numRef>
          </c:val>
        </c:ser>
        <c:dLbls>
          <c:showVal val="1"/>
        </c:dLbls>
        <c:marker val="1"/>
        <c:axId val="166082432"/>
        <c:axId val="166083968"/>
      </c:lineChart>
      <c:catAx>
        <c:axId val="166082432"/>
        <c:scaling>
          <c:orientation val="minMax"/>
        </c:scaling>
        <c:axPos val="b"/>
        <c:tickLblPos val="none"/>
        <c:crossAx val="166083968"/>
        <c:crosses val="autoZero"/>
        <c:lblAlgn val="ctr"/>
        <c:lblOffset val="100"/>
        <c:tickMarkSkip val="1"/>
      </c:catAx>
      <c:valAx>
        <c:axId val="166083968"/>
        <c:scaling>
          <c:orientation val="minMax"/>
        </c:scaling>
        <c:axPos val="l"/>
        <c:numFmt formatCode="\$#,##0_);\(\$#,##0\)" sourceLinked="0"/>
        <c:tickLblPos val="nextTo"/>
        <c:txPr>
          <a:bodyPr rot="0" vert="horz"/>
          <a:lstStyle/>
          <a:p>
            <a:pPr>
              <a:defRPr/>
            </a:pPr>
            <a:endParaRPr lang="en-US"/>
          </a:p>
        </c:txPr>
        <c:crossAx val="16608243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309231287723597"/>
          <c:y val="0.1794697484704405"/>
          <c:w val="0.77690768712276725"/>
          <c:h val="0.53840924541128476"/>
        </c:manualLayout>
      </c:layout>
      <c:lineChart>
        <c:grouping val="standard"/>
        <c:ser>
          <c:idx val="0"/>
          <c:order val="0"/>
          <c:dLbls>
            <c:delete val="1"/>
          </c:dLbls>
          <c:val>
            <c:numRef>
              <c:f>'Fund Cover Sheets'!$C$792:$K$792</c:f>
              <c:numCache>
                <c:formatCode>_(* #,##0_);_(* \(#,##0\);_(* "-"??_);_(@_)</c:formatCode>
                <c:ptCount val="9"/>
                <c:pt idx="0">
                  <c:v>2477758</c:v>
                </c:pt>
                <c:pt idx="1">
                  <c:v>2178550</c:v>
                </c:pt>
                <c:pt idx="2">
                  <c:v>1883380</c:v>
                </c:pt>
                <c:pt idx="3">
                  <c:v>1877820</c:v>
                </c:pt>
                <c:pt idx="4">
                  <c:v>1578277</c:v>
                </c:pt>
                <c:pt idx="5">
                  <c:v>1280664</c:v>
                </c:pt>
                <c:pt idx="6">
                  <c:v>980266</c:v>
                </c:pt>
                <c:pt idx="7">
                  <c:v>682668</c:v>
                </c:pt>
                <c:pt idx="8">
                  <c:v>383070</c:v>
                </c:pt>
              </c:numCache>
            </c:numRef>
          </c:val>
        </c:ser>
        <c:dLbls>
          <c:showVal val="1"/>
        </c:dLbls>
        <c:marker val="1"/>
        <c:axId val="166116736"/>
        <c:axId val="166122624"/>
      </c:lineChart>
      <c:catAx>
        <c:axId val="166116736"/>
        <c:scaling>
          <c:orientation val="minMax"/>
        </c:scaling>
        <c:axPos val="b"/>
        <c:tickLblPos val="none"/>
        <c:crossAx val="166122624"/>
        <c:crosses val="autoZero"/>
        <c:lblAlgn val="ctr"/>
        <c:lblOffset val="100"/>
        <c:tickMarkSkip val="1"/>
      </c:catAx>
      <c:valAx>
        <c:axId val="166122624"/>
        <c:scaling>
          <c:orientation val="minMax"/>
        </c:scaling>
        <c:axPos val="l"/>
        <c:numFmt formatCode="\$#,##0_);\(\$#,##0\)" sourceLinked="0"/>
        <c:tickLblPos val="nextTo"/>
        <c:txPr>
          <a:bodyPr rot="0" vert="horz"/>
          <a:lstStyle/>
          <a:p>
            <a:pPr>
              <a:defRPr/>
            </a:pPr>
            <a:endParaRPr lang="en-US"/>
          </a:p>
        </c:txPr>
        <c:crossAx val="16611673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5707"/>
          <c:y val="4.9943330947267994E-2"/>
        </c:manualLayout>
      </c:layout>
      <c:spPr>
        <a:noFill/>
        <a:ln w="25400">
          <a:noFill/>
        </a:ln>
      </c:spPr>
    </c:title>
    <c:plotArea>
      <c:layout>
        <c:manualLayout>
          <c:layoutTarget val="inner"/>
          <c:xMode val="edge"/>
          <c:yMode val="edge"/>
          <c:x val="5.9299681139162924E-2"/>
          <c:y val="0.1794697484704405"/>
          <c:w val="0.92473125950349255"/>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166241024"/>
        <c:axId val="166242560"/>
      </c:lineChart>
      <c:catAx>
        <c:axId val="166241024"/>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166242560"/>
        <c:crosses val="autoZero"/>
        <c:lblAlgn val="ctr"/>
        <c:lblOffset val="100"/>
        <c:tickLblSkip val="1"/>
        <c:tickMarkSkip val="1"/>
      </c:catAx>
      <c:valAx>
        <c:axId val="166242560"/>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166241024"/>
        <c:crosses val="autoZero"/>
        <c:crossBetween val="between"/>
        <c:dispUnits>
          <c:builtInUnit val="thousands"/>
          <c:dispUnitsLbl>
            <c:layout>
              <c:manualLayout>
                <c:xMode val="edge"/>
                <c:yMode val="edge"/>
                <c:x val="2.5885558583107492E-2"/>
                <c:y val="0.28149829738934701"/>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706261425493018"/>
          <c:y val="0.17946952610823144"/>
          <c:w val="0.77277975997405934"/>
          <c:h val="0.53840924541128476"/>
        </c:manualLayout>
      </c:layout>
      <c:lineChart>
        <c:grouping val="standard"/>
        <c:ser>
          <c:idx val="0"/>
          <c:order val="0"/>
          <c:dLbls>
            <c:delete val="1"/>
          </c:dLbls>
          <c:val>
            <c:numRef>
              <c:f>'Fund Cover Sheets'!$C$829:$K$829</c:f>
              <c:numCache>
                <c:formatCode>_(* #,##0_);_(* \(#,##0\);_(* "-"??_);_(@_)</c:formatCode>
                <c:ptCount val="9"/>
                <c:pt idx="0">
                  <c:v>136294</c:v>
                </c:pt>
                <c:pt idx="1">
                  <c:v>209760</c:v>
                </c:pt>
                <c:pt idx="2">
                  <c:v>-238134</c:v>
                </c:pt>
                <c:pt idx="3">
                  <c:v>236217</c:v>
                </c:pt>
                <c:pt idx="4">
                  <c:v>264867</c:v>
                </c:pt>
                <c:pt idx="5">
                  <c:v>293517</c:v>
                </c:pt>
                <c:pt idx="6">
                  <c:v>322167</c:v>
                </c:pt>
                <c:pt idx="7">
                  <c:v>350817</c:v>
                </c:pt>
                <c:pt idx="8">
                  <c:v>379467</c:v>
                </c:pt>
              </c:numCache>
            </c:numRef>
          </c:val>
        </c:ser>
        <c:dLbls>
          <c:showVal val="1"/>
        </c:dLbls>
        <c:marker val="1"/>
        <c:axId val="166225792"/>
        <c:axId val="166227328"/>
      </c:lineChart>
      <c:catAx>
        <c:axId val="166225792"/>
        <c:scaling>
          <c:orientation val="minMax"/>
        </c:scaling>
        <c:axPos val="b"/>
        <c:tickLblPos val="none"/>
        <c:crossAx val="166227328"/>
        <c:crosses val="autoZero"/>
        <c:lblAlgn val="ctr"/>
        <c:lblOffset val="100"/>
        <c:tickMarkSkip val="1"/>
      </c:catAx>
      <c:valAx>
        <c:axId val="166227328"/>
        <c:scaling>
          <c:orientation val="minMax"/>
        </c:scaling>
        <c:axPos val="l"/>
        <c:numFmt formatCode="\$#,##0_);\(\$#,##0\)" sourceLinked="0"/>
        <c:tickLblPos val="nextTo"/>
        <c:txPr>
          <a:bodyPr rot="0" vert="horz"/>
          <a:lstStyle/>
          <a:p>
            <a:pPr>
              <a:defRPr/>
            </a:pPr>
            <a:endParaRPr lang="en-US"/>
          </a:p>
        </c:txPr>
        <c:crossAx val="16622579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04500643581149"/>
          <c:y val="0.13779527559055121"/>
          <c:w val="0.74746292733559461"/>
          <c:h val="0.79527559055120001"/>
        </c:manualLayout>
      </c:layout>
      <c:lineChart>
        <c:grouping val="standard"/>
        <c:ser>
          <c:idx val="0"/>
          <c:order val="0"/>
          <c:val>
            <c:numRef>
              <c:f>'Gen Fd Cover Sheets'!$C$103:$K$103</c:f>
              <c:numCache>
                <c:formatCode>_(* #,##0_);_(* \(#,##0\);_(* "-"??_);_(@_)</c:formatCode>
                <c:ptCount val="9"/>
                <c:pt idx="0">
                  <c:v>425463</c:v>
                </c:pt>
                <c:pt idx="1">
                  <c:v>294791</c:v>
                </c:pt>
                <c:pt idx="2">
                  <c:v>253136</c:v>
                </c:pt>
                <c:pt idx="3">
                  <c:v>95662</c:v>
                </c:pt>
                <c:pt idx="4">
                  <c:v>0</c:v>
                </c:pt>
                <c:pt idx="5">
                  <c:v>0</c:v>
                </c:pt>
                <c:pt idx="6">
                  <c:v>0</c:v>
                </c:pt>
                <c:pt idx="7">
                  <c:v>0</c:v>
                </c:pt>
                <c:pt idx="8">
                  <c:v>0</c:v>
                </c:pt>
              </c:numCache>
            </c:numRef>
          </c:val>
        </c:ser>
        <c:marker val="1"/>
        <c:axId val="163543680"/>
        <c:axId val="163561856"/>
      </c:lineChart>
      <c:catAx>
        <c:axId val="163543680"/>
        <c:scaling>
          <c:orientation val="minMax"/>
        </c:scaling>
        <c:delete val="1"/>
        <c:axPos val="b"/>
        <c:tickLblPos val="none"/>
        <c:crossAx val="163561856"/>
        <c:crosses val="autoZero"/>
        <c:auto val="1"/>
        <c:lblAlgn val="ctr"/>
        <c:lblOffset val="100"/>
      </c:catAx>
      <c:valAx>
        <c:axId val="163561856"/>
        <c:scaling>
          <c:orientation val="minMax"/>
          <c:min val="0"/>
        </c:scaling>
        <c:axPos val="l"/>
        <c:numFmt formatCode="\$#,##0_);\(\$#,##0\)" sourceLinked="0"/>
        <c:tickLblPos val="nextTo"/>
        <c:txPr>
          <a:bodyPr rot="0" vert="horz"/>
          <a:lstStyle/>
          <a:p>
            <a:pPr>
              <a:defRPr/>
            </a:pPr>
            <a:endParaRPr lang="en-US"/>
          </a:p>
        </c:txPr>
        <c:crossAx val="163543680"/>
        <c:crosses val="autoZero"/>
        <c:crossBetween val="between"/>
        <c:dispUnits>
          <c:builtInUnit val="thousands"/>
          <c:dispUnitsLbl>
            <c:layout>
              <c:manualLayout>
                <c:xMode val="edge"/>
                <c:yMode val="edge"/>
                <c:x val="0.1491304299220052"/>
                <c:y val="0.1771653543307087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555422379970497"/>
          <c:y val="8.3758656673940224E-2"/>
          <c:w val="0.75217984280668715"/>
          <c:h val="0.8156606851549757"/>
        </c:manualLayout>
      </c:layout>
      <c:lineChart>
        <c:grouping val="stacked"/>
        <c:ser>
          <c:idx val="0"/>
          <c:order val="0"/>
          <c:val>
            <c:numRef>
              <c:f>'Gen Fd Cover Sheets'!$C$131:$K$131</c:f>
              <c:numCache>
                <c:formatCode>_(* #,##0_);_(* \(#,##0\);_(* "-"??_);_(@_)</c:formatCode>
                <c:ptCount val="9"/>
                <c:pt idx="0">
                  <c:v>3260198</c:v>
                </c:pt>
                <c:pt idx="1">
                  <c:v>2878820</c:v>
                </c:pt>
                <c:pt idx="2">
                  <c:v>3018230</c:v>
                </c:pt>
                <c:pt idx="3">
                  <c:v>3070910</c:v>
                </c:pt>
                <c:pt idx="4">
                  <c:v>3840577</c:v>
                </c:pt>
                <c:pt idx="5">
                  <c:v>3957794</c:v>
                </c:pt>
                <c:pt idx="6">
                  <c:v>4102225</c:v>
                </c:pt>
                <c:pt idx="7">
                  <c:v>4301289</c:v>
                </c:pt>
                <c:pt idx="8">
                  <c:v>4457635</c:v>
                </c:pt>
              </c:numCache>
            </c:numRef>
          </c:val>
        </c:ser>
        <c:marker val="1"/>
        <c:axId val="163569024"/>
        <c:axId val="163710080"/>
      </c:lineChart>
      <c:catAx>
        <c:axId val="163569024"/>
        <c:scaling>
          <c:orientation val="minMax"/>
        </c:scaling>
        <c:delete val="1"/>
        <c:axPos val="b"/>
        <c:numFmt formatCode="#,##0_);\(#,##0\)" sourceLinked="1"/>
        <c:tickLblPos val="none"/>
        <c:crossAx val="163710080"/>
        <c:crosses val="autoZero"/>
        <c:auto val="1"/>
        <c:lblAlgn val="ctr"/>
        <c:lblOffset val="100"/>
      </c:catAx>
      <c:valAx>
        <c:axId val="163710080"/>
        <c:scaling>
          <c:orientation val="minMax"/>
        </c:scaling>
        <c:axPos val="l"/>
        <c:numFmt formatCode="\$#,##0_);\(\$#,##0\)" sourceLinked="0"/>
        <c:tickLblPos val="nextTo"/>
        <c:txPr>
          <a:bodyPr rot="0" vert="horz"/>
          <a:lstStyle/>
          <a:p>
            <a:pPr>
              <a:defRPr/>
            </a:pPr>
            <a:endParaRPr lang="en-US"/>
          </a:p>
        </c:txPr>
        <c:crossAx val="163569024"/>
        <c:crosses val="autoZero"/>
        <c:crossBetween val="between"/>
        <c:dispUnits>
          <c:builtInUnit val="thousands"/>
          <c:dispUnitsLbl>
            <c:layout>
              <c:manualLayout>
                <c:xMode val="edge"/>
                <c:yMode val="edge"/>
                <c:x val="0.13727009359679729"/>
                <c:y val="0.20862294493318617"/>
              </c:manualLayout>
            </c:layout>
            <c:txPr>
              <a:bodyPr rot="-5400000" vert="horz"/>
              <a:lstStyle/>
              <a:p>
                <a:pPr>
                  <a:defRPr/>
                </a:pPr>
                <a:endParaRPr lang="en-US"/>
              </a:p>
            </c:txPr>
          </c:dispUnitsLbl>
        </c:dispUnits>
      </c:valAx>
    </c:plotArea>
    <c:plotVisOnly val="1"/>
    <c:dispBlanksAs val="zero"/>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811355042197792"/>
          <c:y val="0.1640419947506562"/>
          <c:w val="0.75125144046144243"/>
          <c:h val="0.79527559055120001"/>
        </c:manualLayout>
      </c:layout>
      <c:lineChart>
        <c:grouping val="standard"/>
        <c:ser>
          <c:idx val="0"/>
          <c:order val="0"/>
          <c:val>
            <c:numRef>
              <c:f>'Gen Fd Cover Sheets'!$C$164:$K$164</c:f>
              <c:numCache>
                <c:formatCode>_(* #,##0_);_(* \(#,##0\);_(* "-"??_);_(@_)</c:formatCode>
                <c:ptCount val="9"/>
                <c:pt idx="0">
                  <c:v>419785</c:v>
                </c:pt>
                <c:pt idx="1">
                  <c:v>395291</c:v>
                </c:pt>
                <c:pt idx="2">
                  <c:v>375610</c:v>
                </c:pt>
                <c:pt idx="3">
                  <c:v>342473</c:v>
                </c:pt>
                <c:pt idx="4">
                  <c:v>461426</c:v>
                </c:pt>
                <c:pt idx="5">
                  <c:v>456870</c:v>
                </c:pt>
                <c:pt idx="6">
                  <c:v>469201</c:v>
                </c:pt>
                <c:pt idx="7">
                  <c:v>478755</c:v>
                </c:pt>
                <c:pt idx="8">
                  <c:v>489151</c:v>
                </c:pt>
              </c:numCache>
            </c:numRef>
          </c:val>
        </c:ser>
        <c:marker val="1"/>
        <c:axId val="163742080"/>
        <c:axId val="163743616"/>
      </c:lineChart>
      <c:catAx>
        <c:axId val="163742080"/>
        <c:scaling>
          <c:orientation val="minMax"/>
        </c:scaling>
        <c:delete val="1"/>
        <c:axPos val="b"/>
        <c:tickLblPos val="none"/>
        <c:crossAx val="163743616"/>
        <c:crosses val="autoZero"/>
        <c:auto val="1"/>
        <c:lblAlgn val="ctr"/>
        <c:lblOffset val="100"/>
      </c:catAx>
      <c:valAx>
        <c:axId val="163743616"/>
        <c:scaling>
          <c:orientation val="minMax"/>
          <c:min val="0"/>
        </c:scaling>
        <c:axPos val="l"/>
        <c:numFmt formatCode="\$#,##0_);\(\$#,##0\)" sourceLinked="0"/>
        <c:tickLblPos val="nextTo"/>
        <c:txPr>
          <a:bodyPr rot="0" vert="horz"/>
          <a:lstStyle/>
          <a:p>
            <a:pPr>
              <a:defRPr/>
            </a:pPr>
            <a:endParaRPr lang="en-US"/>
          </a:p>
        </c:txPr>
        <c:crossAx val="163742080"/>
        <c:crosses val="autoZero"/>
        <c:crossBetween val="between"/>
        <c:dispUnits>
          <c:builtInUnit val="thousands"/>
          <c:dispUnitsLbl>
            <c:layout>
              <c:manualLayout>
                <c:xMode val="edge"/>
                <c:yMode val="edge"/>
                <c:x val="0.15047424170663498"/>
                <c:y val="0.19028871391076116"/>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0190385094280844"/>
          <c:y val="9.2177413634106503E-2"/>
          <c:w val="0.78985932633768163"/>
          <c:h val="0.80607414494849161"/>
        </c:manualLayout>
      </c:layout>
      <c:lineChart>
        <c:grouping val="standard"/>
        <c:ser>
          <c:idx val="0"/>
          <c:order val="0"/>
          <c:val>
            <c:numRef>
              <c:f>'Gen Fd Cover Sheets'!$C$193:$K$193</c:f>
              <c:numCache>
                <c:formatCode>_(* #,##0_);_(* \(#,##0\);_(* "-"??_);_(@_)</c:formatCode>
                <c:ptCount val="9"/>
                <c:pt idx="0">
                  <c:v>1800381</c:v>
                </c:pt>
                <c:pt idx="1">
                  <c:v>1788536</c:v>
                </c:pt>
                <c:pt idx="2">
                  <c:v>1796870</c:v>
                </c:pt>
                <c:pt idx="3">
                  <c:v>1788132</c:v>
                </c:pt>
                <c:pt idx="4">
                  <c:v>1920452</c:v>
                </c:pt>
                <c:pt idx="5">
                  <c:v>1934200</c:v>
                </c:pt>
                <c:pt idx="6">
                  <c:v>1957951</c:v>
                </c:pt>
                <c:pt idx="7">
                  <c:v>1981065</c:v>
                </c:pt>
                <c:pt idx="8">
                  <c:v>2005661</c:v>
                </c:pt>
              </c:numCache>
            </c:numRef>
          </c:val>
        </c:ser>
        <c:marker val="1"/>
        <c:axId val="163767424"/>
        <c:axId val="163768960"/>
      </c:lineChart>
      <c:catAx>
        <c:axId val="163767424"/>
        <c:scaling>
          <c:orientation val="minMax"/>
        </c:scaling>
        <c:delete val="1"/>
        <c:axPos val="b"/>
        <c:tickLblPos val="none"/>
        <c:crossAx val="163768960"/>
        <c:crosses val="autoZero"/>
        <c:auto val="1"/>
        <c:lblAlgn val="ctr"/>
        <c:lblOffset val="100"/>
      </c:catAx>
      <c:valAx>
        <c:axId val="163768960"/>
        <c:scaling>
          <c:orientation val="minMax"/>
        </c:scaling>
        <c:axPos val="l"/>
        <c:numFmt formatCode="\$#,##0_);\(\$#,##0\)" sourceLinked="0"/>
        <c:tickLblPos val="nextTo"/>
        <c:txPr>
          <a:bodyPr rot="0" vert="horz"/>
          <a:lstStyle/>
          <a:p>
            <a:pPr>
              <a:defRPr/>
            </a:pPr>
            <a:endParaRPr lang="en-US"/>
          </a:p>
        </c:txPr>
        <c:crossAx val="163767424"/>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5234598557698207"/>
          <c:y val="8.9162123965274245E-2"/>
          <c:w val="0.72200047602340756"/>
          <c:h val="0.82398155265184081"/>
        </c:manualLayout>
      </c:layout>
      <c:lineChart>
        <c:grouping val="standard"/>
        <c:ser>
          <c:idx val="0"/>
          <c:order val="0"/>
          <c:val>
            <c:numRef>
              <c:f>'Gen Fd Cover Sheets'!$C$226:$K$226</c:f>
              <c:numCache>
                <c:formatCode>_(* #,##0_);_(* \(#,##0\);_(* "-"??_);_(@_)</c:formatCode>
                <c:ptCount val="9"/>
                <c:pt idx="0">
                  <c:v>5628640</c:v>
                </c:pt>
                <c:pt idx="1">
                  <c:v>5024699</c:v>
                </c:pt>
                <c:pt idx="2">
                  <c:v>4805757</c:v>
                </c:pt>
                <c:pt idx="3">
                  <c:v>5149492</c:v>
                </c:pt>
                <c:pt idx="4">
                  <c:v>4034550</c:v>
                </c:pt>
                <c:pt idx="5">
                  <c:v>5011530</c:v>
                </c:pt>
                <c:pt idx="6">
                  <c:v>5328862</c:v>
                </c:pt>
                <c:pt idx="7">
                  <c:v>5916892</c:v>
                </c:pt>
                <c:pt idx="8">
                  <c:v>5902345</c:v>
                </c:pt>
              </c:numCache>
            </c:numRef>
          </c:val>
        </c:ser>
        <c:marker val="1"/>
        <c:axId val="163796864"/>
        <c:axId val="163798400"/>
      </c:lineChart>
      <c:catAx>
        <c:axId val="163796864"/>
        <c:scaling>
          <c:orientation val="minMax"/>
        </c:scaling>
        <c:delete val="1"/>
        <c:axPos val="b"/>
        <c:tickLblPos val="none"/>
        <c:crossAx val="163798400"/>
        <c:crosses val="autoZero"/>
        <c:auto val="1"/>
        <c:lblAlgn val="ctr"/>
        <c:lblOffset val="100"/>
      </c:catAx>
      <c:valAx>
        <c:axId val="163798400"/>
        <c:scaling>
          <c:orientation val="minMax"/>
        </c:scaling>
        <c:axPos val="l"/>
        <c:numFmt formatCode="\$#,##0_);\(\$#,##0\)" sourceLinked="0"/>
        <c:tickLblPos val="nextTo"/>
        <c:txPr>
          <a:bodyPr rot="0" vert="horz"/>
          <a:lstStyle/>
          <a:p>
            <a:pPr>
              <a:defRPr/>
            </a:pPr>
            <a:endParaRPr lang="en-US"/>
          </a:p>
        </c:txPr>
        <c:crossAx val="163796864"/>
        <c:crosses val="autoZero"/>
        <c:crossBetween val="between"/>
        <c:dispUnits>
          <c:builtInUnit val="thousands"/>
          <c:dispUnitsLbl>
            <c:layout>
              <c:manualLayout>
                <c:xMode val="edge"/>
                <c:yMode val="edge"/>
                <c:x val="0.17527220196003246"/>
                <c:y val="0.1763416111447607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296927751"/>
          <c:y val="0.19252016930812413"/>
          <c:w val="0.7775003970307226"/>
          <c:h val="0.53840924541128476"/>
        </c:manualLayout>
      </c:layout>
      <c:lineChart>
        <c:grouping val="standard"/>
        <c:ser>
          <c:idx val="0"/>
          <c:order val="0"/>
          <c:dLbls>
            <c:delete val="1"/>
          </c:dLbls>
          <c:val>
            <c:numRef>
              <c:f>'Fund Cover Sheets'!$C$34:$K$34</c:f>
              <c:numCache>
                <c:formatCode>_(* #,##0_);_(* \(#,##0\);_(* "-"??_);_(@_)</c:formatCode>
                <c:ptCount val="9"/>
                <c:pt idx="0">
                  <c:v>-492939</c:v>
                </c:pt>
                <c:pt idx="1">
                  <c:v>-271900</c:v>
                </c:pt>
                <c:pt idx="2">
                  <c:v>258636</c:v>
                </c:pt>
                <c:pt idx="3">
                  <c:v>664852</c:v>
                </c:pt>
                <c:pt idx="4">
                  <c:v>1596094</c:v>
                </c:pt>
                <c:pt idx="5">
                  <c:v>1632473</c:v>
                </c:pt>
                <c:pt idx="6">
                  <c:v>1323768</c:v>
                </c:pt>
                <c:pt idx="7">
                  <c:v>328260</c:v>
                </c:pt>
                <c:pt idx="8">
                  <c:v>-699041</c:v>
                </c:pt>
              </c:numCache>
            </c:numRef>
          </c:val>
        </c:ser>
        <c:dLbls>
          <c:showVal val="1"/>
        </c:dLbls>
        <c:marker val="1"/>
        <c:axId val="164273152"/>
        <c:axId val="165438208"/>
      </c:lineChart>
      <c:catAx>
        <c:axId val="164273152"/>
        <c:scaling>
          <c:orientation val="minMax"/>
        </c:scaling>
        <c:axPos val="b"/>
        <c:tickLblPos val="none"/>
        <c:crossAx val="165438208"/>
        <c:crosses val="autoZero"/>
        <c:lblAlgn val="ctr"/>
        <c:lblOffset val="100"/>
        <c:tickMarkSkip val="1"/>
      </c:catAx>
      <c:valAx>
        <c:axId val="165438208"/>
        <c:scaling>
          <c:orientation val="minMax"/>
        </c:scaling>
        <c:axPos val="l"/>
        <c:numFmt formatCode="\$#,##0_);\(\$#,##0\)" sourceLinked="0"/>
        <c:tickLblPos val="nextTo"/>
        <c:txPr>
          <a:bodyPr rot="0" vert="horz"/>
          <a:lstStyle/>
          <a:p>
            <a:pPr>
              <a:defRPr/>
            </a:pPr>
            <a:endParaRPr lang="en-US"/>
          </a:p>
        </c:txPr>
        <c:crossAx val="164273152"/>
        <c:crosses val="autoZero"/>
        <c:crossBetween val="between"/>
        <c:dispUnits>
          <c:builtInUnit val="thousands"/>
          <c:dispUnitsLbl>
            <c:layout>
              <c:manualLayout>
                <c:xMode val="edge"/>
                <c:yMode val="edge"/>
                <c:x val="0.13842327257378204"/>
                <c:y val="0.19904545814207919"/>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18" Type="http://schemas.openxmlformats.org/officeDocument/2006/relationships/chart" Target="../charts/chart26.xml"/><Relationship Id="rId3" Type="http://schemas.openxmlformats.org/officeDocument/2006/relationships/chart" Target="../charts/chart11.xml"/><Relationship Id="rId21" Type="http://schemas.openxmlformats.org/officeDocument/2006/relationships/chart" Target="../charts/chart29.xml"/><Relationship Id="rId7" Type="http://schemas.openxmlformats.org/officeDocument/2006/relationships/chart" Target="../charts/chart15.xml"/><Relationship Id="rId12" Type="http://schemas.openxmlformats.org/officeDocument/2006/relationships/chart" Target="../charts/chart20.xml"/><Relationship Id="rId17" Type="http://schemas.openxmlformats.org/officeDocument/2006/relationships/chart" Target="../charts/chart25.xml"/><Relationship Id="rId25" Type="http://schemas.openxmlformats.org/officeDocument/2006/relationships/chart" Target="../charts/chart33.xml"/><Relationship Id="rId2" Type="http://schemas.openxmlformats.org/officeDocument/2006/relationships/chart" Target="../charts/chart10.xml"/><Relationship Id="rId16" Type="http://schemas.openxmlformats.org/officeDocument/2006/relationships/chart" Target="../charts/chart24.xml"/><Relationship Id="rId20" Type="http://schemas.openxmlformats.org/officeDocument/2006/relationships/chart" Target="../charts/chart28.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24" Type="http://schemas.openxmlformats.org/officeDocument/2006/relationships/chart" Target="../charts/chart32.xml"/><Relationship Id="rId5" Type="http://schemas.openxmlformats.org/officeDocument/2006/relationships/chart" Target="../charts/chart13.xml"/><Relationship Id="rId15" Type="http://schemas.openxmlformats.org/officeDocument/2006/relationships/chart" Target="../charts/chart23.xml"/><Relationship Id="rId23" Type="http://schemas.openxmlformats.org/officeDocument/2006/relationships/chart" Target="../charts/chart31.xml"/><Relationship Id="rId10" Type="http://schemas.openxmlformats.org/officeDocument/2006/relationships/chart" Target="../charts/chart18.xml"/><Relationship Id="rId19" Type="http://schemas.openxmlformats.org/officeDocument/2006/relationships/chart" Target="../charts/chart27.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 Id="rId22"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38099</xdr:colOff>
      <xdr:row>16</xdr:row>
      <xdr:rowOff>190500</xdr:rowOff>
    </xdr:from>
    <xdr:to>
      <xdr:col>10</xdr:col>
      <xdr:colOff>819150</xdr:colOff>
      <xdr:row>28</xdr:row>
      <xdr:rowOff>133350</xdr:rowOff>
    </xdr:to>
    <xdr:graphicFrame macro="">
      <xdr:nvGraphicFramePr>
        <xdr:cNvPr id="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9523</xdr:colOff>
      <xdr:row>48</xdr:row>
      <xdr:rowOff>7620</xdr:rowOff>
    </xdr:from>
    <xdr:to>
      <xdr:col>10</xdr:col>
      <xdr:colOff>809624</xdr:colOff>
      <xdr:row>58</xdr:row>
      <xdr:rowOff>38100</xdr:rowOff>
    </xdr:to>
    <xdr:graphicFrame macro="">
      <xdr:nvGraphicFramePr>
        <xdr:cNvPr id="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188594</xdr:colOff>
      <xdr:row>76</xdr:row>
      <xdr:rowOff>7620</xdr:rowOff>
    </xdr:from>
    <xdr:to>
      <xdr:col>10</xdr:col>
      <xdr:colOff>819150</xdr:colOff>
      <xdr:row>86</xdr:row>
      <xdr:rowOff>38100</xdr:rowOff>
    </xdr:to>
    <xdr:graphicFrame macro="">
      <xdr:nvGraphicFramePr>
        <xdr:cNvPr id="2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xdr:colOff>
      <xdr:row>104</xdr:row>
      <xdr:rowOff>7620</xdr:rowOff>
    </xdr:from>
    <xdr:to>
      <xdr:col>10</xdr:col>
      <xdr:colOff>847724</xdr:colOff>
      <xdr:row>114</xdr:row>
      <xdr:rowOff>38100</xdr:rowOff>
    </xdr:to>
    <xdr:graphicFrame macro="">
      <xdr:nvGraphicFramePr>
        <xdr:cNvPr id="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209549</xdr:colOff>
      <xdr:row>131</xdr:row>
      <xdr:rowOff>160020</xdr:rowOff>
    </xdr:from>
    <xdr:to>
      <xdr:col>10</xdr:col>
      <xdr:colOff>828675</xdr:colOff>
      <xdr:row>145</xdr:row>
      <xdr:rowOff>22860</xdr:rowOff>
    </xdr:to>
    <xdr:graphicFrame macro="">
      <xdr:nvGraphicFramePr>
        <xdr:cNvPr id="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188595</xdr:colOff>
      <xdr:row>165</xdr:row>
      <xdr:rowOff>7620</xdr:rowOff>
    </xdr:from>
    <xdr:to>
      <xdr:col>10</xdr:col>
      <xdr:colOff>809625</xdr:colOff>
      <xdr:row>175</xdr:row>
      <xdr:rowOff>38100</xdr:rowOff>
    </xdr:to>
    <xdr:graphicFrame macro="">
      <xdr:nvGraphicFramePr>
        <xdr:cNvPr id="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251460</xdr:colOff>
      <xdr:row>194</xdr:row>
      <xdr:rowOff>182880</xdr:rowOff>
    </xdr:from>
    <xdr:to>
      <xdr:col>10</xdr:col>
      <xdr:colOff>819150</xdr:colOff>
      <xdr:row>206</xdr:row>
      <xdr:rowOff>152400</xdr:rowOff>
    </xdr:to>
    <xdr:graphicFrame macro="">
      <xdr:nvGraphicFramePr>
        <xdr:cNvPr id="3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209549</xdr:colOff>
      <xdr:row>228</xdr:row>
      <xdr:rowOff>0</xdr:rowOff>
    </xdr:from>
    <xdr:to>
      <xdr:col>10</xdr:col>
      <xdr:colOff>809624</xdr:colOff>
      <xdr:row>241</xdr:row>
      <xdr:rowOff>0</xdr:rowOff>
    </xdr:to>
    <xdr:graphicFrame macro="">
      <xdr:nvGraphicFramePr>
        <xdr:cNvPr id="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28574</xdr:colOff>
      <xdr:row>36</xdr:row>
      <xdr:rowOff>6351</xdr:rowOff>
    </xdr:from>
    <xdr:to>
      <xdr:col>10</xdr:col>
      <xdr:colOff>809624</xdr:colOff>
      <xdr:row>46</xdr:row>
      <xdr:rowOff>47625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71</xdr:row>
      <xdr:rowOff>0</xdr:rowOff>
    </xdr:from>
    <xdr:to>
      <xdr:col>3</xdr:col>
      <xdr:colOff>590550</xdr:colOff>
      <xdr:row>79</xdr:row>
      <xdr:rowOff>152400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70</xdr:row>
      <xdr:rowOff>190499</xdr:rowOff>
    </xdr:from>
    <xdr:to>
      <xdr:col>10</xdr:col>
      <xdr:colOff>809625</xdr:colOff>
      <xdr:row>80</xdr:row>
      <xdr:rowOff>180974</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28574</xdr:colOff>
      <xdr:row>107</xdr:row>
      <xdr:rowOff>0</xdr:rowOff>
    </xdr:from>
    <xdr:to>
      <xdr:col>10</xdr:col>
      <xdr:colOff>790575</xdr:colOff>
      <xdr:row>116</xdr:row>
      <xdr:rowOff>190499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147</xdr:row>
      <xdr:rowOff>38099</xdr:rowOff>
    </xdr:from>
    <xdr:to>
      <xdr:col>10</xdr:col>
      <xdr:colOff>800100</xdr:colOff>
      <xdr:row>158</xdr:row>
      <xdr:rowOff>28574</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183</xdr:row>
      <xdr:rowOff>0</xdr:rowOff>
    </xdr:from>
    <xdr:to>
      <xdr:col>3</xdr:col>
      <xdr:colOff>590550</xdr:colOff>
      <xdr:row>191</xdr:row>
      <xdr:rowOff>152400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182</xdr:row>
      <xdr:rowOff>190499</xdr:rowOff>
    </xdr:from>
    <xdr:to>
      <xdr:col>10</xdr:col>
      <xdr:colOff>800100</xdr:colOff>
      <xdr:row>192</xdr:row>
      <xdr:rowOff>180974</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28574</xdr:colOff>
      <xdr:row>221</xdr:row>
      <xdr:rowOff>190499</xdr:rowOff>
    </xdr:from>
    <xdr:to>
      <xdr:col>10</xdr:col>
      <xdr:colOff>800099</xdr:colOff>
      <xdr:row>231</xdr:row>
      <xdr:rowOff>180974</xdr:rowOff>
    </xdr:to>
    <xdr:graphicFrame macro="">
      <xdr:nvGraphicFramePr>
        <xdr:cNvPr id="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19049</xdr:colOff>
      <xdr:row>262</xdr:row>
      <xdr:rowOff>180974</xdr:rowOff>
    </xdr:from>
    <xdr:to>
      <xdr:col>10</xdr:col>
      <xdr:colOff>828674</xdr:colOff>
      <xdr:row>272</xdr:row>
      <xdr:rowOff>171449</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301</xdr:row>
      <xdr:rowOff>0</xdr:rowOff>
    </xdr:from>
    <xdr:to>
      <xdr:col>3</xdr:col>
      <xdr:colOff>590550</xdr:colOff>
      <xdr:row>309</xdr:row>
      <xdr:rowOff>152400</xdr:rowOff>
    </xdr:to>
    <xdr:graphicFrame macro="">
      <xdr:nvGraphicFramePr>
        <xdr:cNvPr id="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300</xdr:row>
      <xdr:rowOff>190499</xdr:rowOff>
    </xdr:from>
    <xdr:to>
      <xdr:col>10</xdr:col>
      <xdr:colOff>819150</xdr:colOff>
      <xdr:row>310</xdr:row>
      <xdr:rowOff>180974</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28576</xdr:colOff>
      <xdr:row>340</xdr:row>
      <xdr:rowOff>9524</xdr:rowOff>
    </xdr:from>
    <xdr:to>
      <xdr:col>10</xdr:col>
      <xdr:colOff>800100</xdr:colOff>
      <xdr:row>349</xdr:row>
      <xdr:rowOff>190499</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9525</xdr:colOff>
      <xdr:row>378</xdr:row>
      <xdr:rowOff>28574</xdr:rowOff>
    </xdr:from>
    <xdr:to>
      <xdr:col>10</xdr:col>
      <xdr:colOff>819150</xdr:colOff>
      <xdr:row>388</xdr:row>
      <xdr:rowOff>19049</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114299</xdr:colOff>
      <xdr:row>425</xdr:row>
      <xdr:rowOff>152399</xdr:rowOff>
    </xdr:from>
    <xdr:to>
      <xdr:col>10</xdr:col>
      <xdr:colOff>819150</xdr:colOff>
      <xdr:row>435</xdr:row>
      <xdr:rowOff>142874</xdr:rowOff>
    </xdr:to>
    <xdr:graphicFrame macro="">
      <xdr:nvGraphicFramePr>
        <xdr:cNvPr id="1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66675</xdr:colOff>
      <xdr:row>472</xdr:row>
      <xdr:rowOff>190499</xdr:rowOff>
    </xdr:from>
    <xdr:to>
      <xdr:col>10</xdr:col>
      <xdr:colOff>809625</xdr:colOff>
      <xdr:row>482</xdr:row>
      <xdr:rowOff>180974</xdr:rowOff>
    </xdr:to>
    <xdr:graphicFrame macro="">
      <xdr:nvGraphicFramePr>
        <xdr:cNvPr id="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31750</xdr:colOff>
      <xdr:row>507</xdr:row>
      <xdr:rowOff>187324</xdr:rowOff>
    </xdr:from>
    <xdr:to>
      <xdr:col>10</xdr:col>
      <xdr:colOff>800100</xdr:colOff>
      <xdr:row>518</xdr:row>
      <xdr:rowOff>146050</xdr:rowOff>
    </xdr:to>
    <xdr:graphicFrame macro="">
      <xdr:nvGraphicFramePr>
        <xdr:cNvPr id="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38099</xdr:colOff>
      <xdr:row>553</xdr:row>
      <xdr:rowOff>161924</xdr:rowOff>
    </xdr:from>
    <xdr:to>
      <xdr:col>10</xdr:col>
      <xdr:colOff>809625</xdr:colOff>
      <xdr:row>563</xdr:row>
      <xdr:rowOff>152399</xdr:rowOff>
    </xdr:to>
    <xdr:graphicFrame macro="">
      <xdr:nvGraphicFramePr>
        <xdr:cNvPr id="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19050</xdr:colOff>
      <xdr:row>594</xdr:row>
      <xdr:rowOff>19049</xdr:rowOff>
    </xdr:from>
    <xdr:to>
      <xdr:col>10</xdr:col>
      <xdr:colOff>812800</xdr:colOff>
      <xdr:row>604</xdr:row>
      <xdr:rowOff>9524</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9526</xdr:colOff>
      <xdr:row>643</xdr:row>
      <xdr:rowOff>161924</xdr:rowOff>
    </xdr:from>
    <xdr:to>
      <xdr:col>10</xdr:col>
      <xdr:colOff>800100</xdr:colOff>
      <xdr:row>653</xdr:row>
      <xdr:rowOff>152399</xdr:rowOff>
    </xdr:to>
    <xdr:graphicFrame macro="">
      <xdr:nvGraphicFramePr>
        <xdr:cNvPr id="2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28576</xdr:colOff>
      <xdr:row>680</xdr:row>
      <xdr:rowOff>161924</xdr:rowOff>
    </xdr:from>
    <xdr:to>
      <xdr:col>10</xdr:col>
      <xdr:colOff>809625</xdr:colOff>
      <xdr:row>690</xdr:row>
      <xdr:rowOff>152399</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19051</xdr:colOff>
      <xdr:row>719</xdr:row>
      <xdr:rowOff>190499</xdr:rowOff>
    </xdr:from>
    <xdr:to>
      <xdr:col>10</xdr:col>
      <xdr:colOff>809625</xdr:colOff>
      <xdr:row>729</xdr:row>
      <xdr:rowOff>180974</xdr:rowOff>
    </xdr:to>
    <xdr:graphicFrame macro="">
      <xdr:nvGraphicFramePr>
        <xdr:cNvPr id="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28575</xdr:colOff>
      <xdr:row>757</xdr:row>
      <xdr:rowOff>161924</xdr:rowOff>
    </xdr:from>
    <xdr:to>
      <xdr:col>10</xdr:col>
      <xdr:colOff>809625</xdr:colOff>
      <xdr:row>767</xdr:row>
      <xdr:rowOff>152399</xdr:rowOff>
    </xdr:to>
    <xdr:graphicFrame macro="">
      <xdr:nvGraphicFramePr>
        <xdr:cNvPr id="2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200025</xdr:colOff>
      <xdr:row>795</xdr:row>
      <xdr:rowOff>123824</xdr:rowOff>
    </xdr:from>
    <xdr:to>
      <xdr:col>10</xdr:col>
      <xdr:colOff>819150</xdr:colOff>
      <xdr:row>805</xdr:row>
      <xdr:rowOff>114299</xdr:rowOff>
    </xdr:to>
    <xdr:graphicFrame macro="">
      <xdr:nvGraphicFramePr>
        <xdr:cNvPr id="2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833</xdr:row>
      <xdr:rowOff>0</xdr:rowOff>
    </xdr:from>
    <xdr:to>
      <xdr:col>3</xdr:col>
      <xdr:colOff>590550</xdr:colOff>
      <xdr:row>841</xdr:row>
      <xdr:rowOff>152400</xdr:rowOff>
    </xdr:to>
    <xdr:graphicFrame macro="">
      <xdr:nvGraphicFramePr>
        <xdr:cNvPr id="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180974</xdr:colOff>
      <xdr:row>832</xdr:row>
      <xdr:rowOff>133349</xdr:rowOff>
    </xdr:from>
    <xdr:to>
      <xdr:col>10</xdr:col>
      <xdr:colOff>761999</xdr:colOff>
      <xdr:row>842</xdr:row>
      <xdr:rowOff>123824</xdr:rowOff>
    </xdr:to>
    <xdr:graphicFrame macro="">
      <xdr:nvGraphicFramePr>
        <xdr:cNvPr id="2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K105"/>
  <sheetViews>
    <sheetView zoomScaleNormal="100" workbookViewId="0">
      <selection activeCell="N7" sqref="N7"/>
    </sheetView>
  </sheetViews>
  <sheetFormatPr defaultColWidth="10.42578125" defaultRowHeight="15"/>
  <cols>
    <col min="1" max="1" width="3.7109375" style="1" customWidth="1"/>
    <col min="2" max="2" width="25.5703125" style="1" customWidth="1"/>
    <col min="3" max="11" width="12.7109375" style="1" customWidth="1"/>
    <col min="12" max="16384" width="10.42578125" style="1"/>
  </cols>
  <sheetData>
    <row r="1" spans="1:11" s="220" customFormat="1" ht="24" customHeight="1">
      <c r="A1" s="336" t="s">
        <v>1376</v>
      </c>
      <c r="B1" s="336"/>
      <c r="C1" s="336"/>
      <c r="D1" s="336"/>
      <c r="E1" s="336"/>
      <c r="F1" s="336"/>
      <c r="G1" s="336"/>
      <c r="H1" s="336"/>
      <c r="I1" s="336"/>
      <c r="J1" s="336"/>
      <c r="K1" s="336"/>
    </row>
    <row r="2" spans="1:11" s="220" customFormat="1" ht="24" customHeight="1">
      <c r="A2" s="337" t="s">
        <v>1377</v>
      </c>
      <c r="B2" s="337"/>
      <c r="C2" s="337"/>
      <c r="D2" s="337"/>
      <c r="E2" s="337"/>
      <c r="F2" s="337"/>
      <c r="G2" s="337"/>
      <c r="H2" s="337"/>
      <c r="I2" s="337"/>
      <c r="J2" s="337"/>
      <c r="K2" s="337"/>
    </row>
    <row r="3" spans="1:11" s="220" customFormat="1" ht="24" customHeight="1">
      <c r="A3" s="336" t="s">
        <v>1378</v>
      </c>
      <c r="B3" s="336"/>
      <c r="C3" s="336"/>
      <c r="D3" s="336"/>
      <c r="E3" s="336"/>
      <c r="F3" s="336"/>
      <c r="G3" s="336"/>
      <c r="H3" s="336"/>
      <c r="I3" s="336"/>
      <c r="J3" s="336"/>
      <c r="K3" s="336"/>
    </row>
    <row r="4" spans="1:11" ht="15" customHeight="1">
      <c r="A4" s="221"/>
    </row>
    <row r="5" spans="1:11" ht="15" customHeight="1">
      <c r="A5" s="221"/>
      <c r="B5" s="221"/>
      <c r="C5" s="222"/>
      <c r="D5" s="222"/>
      <c r="E5" s="222" t="s">
        <v>1288</v>
      </c>
      <c r="F5" s="222"/>
      <c r="G5" s="222"/>
    </row>
    <row r="6" spans="1:11" ht="15" customHeight="1">
      <c r="C6" s="222" t="s">
        <v>1290</v>
      </c>
      <c r="D6" s="222" t="s">
        <v>1291</v>
      </c>
      <c r="E6" s="222" t="s">
        <v>1292</v>
      </c>
      <c r="F6" s="222" t="s">
        <v>1288</v>
      </c>
      <c r="G6" s="223" t="s">
        <v>1289</v>
      </c>
      <c r="H6" s="223" t="s">
        <v>1293</v>
      </c>
      <c r="I6" s="223" t="s">
        <v>1294</v>
      </c>
      <c r="J6" s="223" t="s">
        <v>1295</v>
      </c>
      <c r="K6" s="223" t="s">
        <v>1296</v>
      </c>
    </row>
    <row r="7" spans="1:11" ht="15" customHeight="1" thickBot="1">
      <c r="B7" s="224" t="s">
        <v>1379</v>
      </c>
      <c r="C7" s="225" t="s">
        <v>2</v>
      </c>
      <c r="D7" s="225" t="s">
        <v>2</v>
      </c>
      <c r="E7" s="225" t="s">
        <v>1157</v>
      </c>
      <c r="F7" s="225" t="s">
        <v>32</v>
      </c>
      <c r="G7" s="225" t="s">
        <v>1292</v>
      </c>
      <c r="H7" s="225" t="s">
        <v>32</v>
      </c>
      <c r="I7" s="225" t="s">
        <v>32</v>
      </c>
      <c r="J7" s="225" t="s">
        <v>32</v>
      </c>
      <c r="K7" s="225" t="s">
        <v>32</v>
      </c>
    </row>
    <row r="8" spans="1:11" ht="15" customHeight="1">
      <c r="B8" s="226"/>
      <c r="C8" s="227"/>
      <c r="D8" s="227"/>
      <c r="E8" s="227"/>
      <c r="F8" s="227"/>
      <c r="G8" s="227"/>
      <c r="H8" s="227"/>
      <c r="I8" s="227"/>
      <c r="J8" s="227"/>
      <c r="K8" s="227"/>
    </row>
    <row r="9" spans="1:11" ht="15" customHeight="1"/>
    <row r="10" spans="1:11" ht="15" customHeight="1">
      <c r="A10" s="228" t="s">
        <v>1380</v>
      </c>
      <c r="C10" s="2">
        <f>'Budget Detail FY 2013-17'!L91</f>
        <v>11007428</v>
      </c>
      <c r="D10" s="2">
        <f>'Budget Detail FY 2013-17'!M91</f>
        <v>11517961</v>
      </c>
      <c r="E10" s="2">
        <f>'Budget Detail FY 2013-17'!N91</f>
        <v>11823874</v>
      </c>
      <c r="F10" s="2">
        <f>'Budget Detail FY 2013-17'!O91</f>
        <v>12189289</v>
      </c>
      <c r="G10" s="2">
        <f>'Budget Detail FY 2013-17'!P91</f>
        <v>12311109</v>
      </c>
      <c r="H10" s="2">
        <f>'Budget Detail FY 2013-17'!Q91</f>
        <v>12523106</v>
      </c>
      <c r="I10" s="2">
        <f>'Budget Detail FY 2013-17'!R91</f>
        <v>12704970</v>
      </c>
      <c r="J10" s="2">
        <f>'Budget Detail FY 2013-17'!S91</f>
        <v>12871879</v>
      </c>
      <c r="K10" s="2">
        <f>'Budget Detail FY 2013-17'!T91</f>
        <v>13051951</v>
      </c>
    </row>
    <row r="11" spans="1:11" ht="15" customHeight="1">
      <c r="A11" s="228"/>
      <c r="C11" s="2"/>
      <c r="D11" s="2"/>
      <c r="E11" s="2"/>
      <c r="F11" s="2"/>
      <c r="G11" s="2"/>
      <c r="H11" s="2"/>
      <c r="I11" s="2"/>
      <c r="J11" s="2"/>
      <c r="K11" s="2"/>
    </row>
    <row r="12" spans="1:11" ht="15" customHeight="1">
      <c r="A12" s="228"/>
      <c r="C12" s="2"/>
      <c r="D12" s="2"/>
      <c r="E12" s="2"/>
      <c r="F12" s="2"/>
      <c r="G12" s="2"/>
      <c r="H12" s="2"/>
      <c r="I12" s="2"/>
      <c r="J12" s="2"/>
      <c r="K12" s="2"/>
    </row>
    <row r="13" spans="1:11" ht="15" customHeight="1">
      <c r="A13" s="228"/>
      <c r="C13" s="2"/>
      <c r="D13" s="2"/>
      <c r="E13" s="2"/>
      <c r="F13" s="2"/>
      <c r="G13" s="2"/>
      <c r="H13" s="2"/>
      <c r="I13" s="2"/>
      <c r="J13" s="2"/>
      <c r="K13" s="2"/>
    </row>
    <row r="14" spans="1:11" ht="15" customHeight="1">
      <c r="A14" s="228" t="s">
        <v>1381</v>
      </c>
      <c r="C14" s="2"/>
      <c r="D14" s="2"/>
      <c r="E14" s="2"/>
      <c r="F14" s="2"/>
      <c r="G14" s="2"/>
      <c r="H14" s="2"/>
      <c r="I14" s="2"/>
      <c r="J14" s="2"/>
      <c r="K14" s="2"/>
    </row>
    <row r="15" spans="1:11" ht="15" customHeight="1">
      <c r="A15" s="228"/>
      <c r="B15" s="1" t="s">
        <v>1260</v>
      </c>
      <c r="C15" s="2">
        <f>'Budget Detail FY 2013-17'!L478</f>
        <v>473204</v>
      </c>
      <c r="D15" s="2">
        <f>'Budget Detail FY 2013-17'!M478</f>
        <v>687269</v>
      </c>
      <c r="E15" s="2">
        <f>'Budget Detail FY 2013-17'!N478</f>
        <v>1011000</v>
      </c>
      <c r="F15" s="2">
        <f>'Budget Detail FY 2013-17'!O478</f>
        <v>527669</v>
      </c>
      <c r="G15" s="2">
        <f>'Budget Detail FY 2013-17'!P478</f>
        <v>454547</v>
      </c>
      <c r="H15" s="2">
        <f>'Budget Detail FY 2013-17'!Q478</f>
        <v>455350</v>
      </c>
      <c r="I15" s="2">
        <f>'Budget Detail FY 2013-17'!R478</f>
        <v>455350</v>
      </c>
      <c r="J15" s="2">
        <f>'Budget Detail FY 2013-17'!S478</f>
        <v>455350</v>
      </c>
      <c r="K15" s="2">
        <f>'Budget Detail FY 2013-17'!T478</f>
        <v>455350</v>
      </c>
    </row>
    <row r="16" spans="1:11" ht="15" customHeight="1">
      <c r="A16" s="229"/>
      <c r="B16" s="226" t="s">
        <v>1382</v>
      </c>
      <c r="C16" s="230">
        <f>'Budget Detail FY 2013-17'!L1037</f>
        <v>1517079</v>
      </c>
      <c r="D16" s="230">
        <f>'Budget Detail FY 2013-17'!M1037</f>
        <v>1367262</v>
      </c>
      <c r="E16" s="230">
        <f>'Budget Detail FY 2013-17'!N1037</f>
        <v>1175710</v>
      </c>
      <c r="F16" s="230">
        <f>'Budget Detail FY 2013-17'!O1037</f>
        <v>1175042</v>
      </c>
      <c r="G16" s="230">
        <f>'Budget Detail FY 2013-17'!P1037</f>
        <v>1451447</v>
      </c>
      <c r="H16" s="230">
        <f>'Budget Detail FY 2013-17'!Q1037</f>
        <v>1445370</v>
      </c>
      <c r="I16" s="230">
        <f>'Budget Detail FY 2013-17'!R1037</f>
        <v>1476253</v>
      </c>
      <c r="J16" s="230">
        <f>'Budget Detail FY 2013-17'!S1037</f>
        <v>1511242</v>
      </c>
      <c r="K16" s="230">
        <f>'Budget Detail FY 2013-17'!T1037</f>
        <v>1552359</v>
      </c>
    </row>
    <row r="17" spans="1:11" ht="15" customHeight="1">
      <c r="A17" s="229"/>
      <c r="B17" s="226" t="s">
        <v>998</v>
      </c>
      <c r="C17" s="230">
        <f>'Budget Detail FY 2013-17'!L977</f>
        <v>269147</v>
      </c>
      <c r="D17" s="230">
        <f>'Budget Detail FY 2013-17'!M977</f>
        <v>474639</v>
      </c>
      <c r="E17" s="230">
        <f>'Budget Detail FY 2013-17'!N977</f>
        <v>420500</v>
      </c>
      <c r="F17" s="230">
        <f>'Budget Detail FY 2013-17'!O977</f>
        <v>420500</v>
      </c>
      <c r="G17" s="230">
        <f>'Budget Detail FY 2013-17'!P977</f>
        <v>420500</v>
      </c>
      <c r="H17" s="230">
        <f>'Budget Detail FY 2013-17'!Q977</f>
        <v>166500</v>
      </c>
      <c r="I17" s="230">
        <f>'Budget Detail FY 2013-17'!R977</f>
        <v>23000</v>
      </c>
      <c r="J17" s="230">
        <f>'Budget Detail FY 2013-17'!S977</f>
        <v>423000</v>
      </c>
      <c r="K17" s="230">
        <f>'Budget Detail FY 2013-17'!T977</f>
        <v>23000</v>
      </c>
    </row>
    <row r="18" spans="1:11" ht="15" customHeight="1">
      <c r="A18" s="229"/>
      <c r="B18" s="226" t="s">
        <v>1153</v>
      </c>
      <c r="C18" s="230">
        <f>'Budget Detail FY 2013-17'!L1349</f>
        <v>216722</v>
      </c>
      <c r="D18" s="230">
        <f>'Budget Detail FY 2013-17'!M1349</f>
        <v>228359</v>
      </c>
      <c r="E18" s="230">
        <f>'Budget Detail FY 2013-17'!N1349</f>
        <v>0</v>
      </c>
      <c r="F18" s="230">
        <f>'Budget Detail FY 2013-17'!O1349</f>
        <v>259327</v>
      </c>
      <c r="G18" s="230">
        <f>'Budget Detail FY 2013-17'!P1349</f>
        <v>0</v>
      </c>
      <c r="H18" s="230">
        <f>'Budget Detail FY 2013-17'!Q1349</f>
        <v>0</v>
      </c>
      <c r="I18" s="230">
        <f>'Budget Detail FY 2013-17'!R1349</f>
        <v>0</v>
      </c>
      <c r="J18" s="230">
        <f>'Budget Detail FY 2013-17'!S1349</f>
        <v>0</v>
      </c>
      <c r="K18" s="230">
        <f>'Budget Detail FY 2013-17'!T1349</f>
        <v>0</v>
      </c>
    </row>
    <row r="19" spans="1:11" ht="15" customHeight="1">
      <c r="A19" s="229"/>
      <c r="B19" s="226" t="s">
        <v>871</v>
      </c>
      <c r="C19" s="230">
        <f>'Budget Detail FY 2013-17'!L1377</f>
        <v>14473</v>
      </c>
      <c r="D19" s="230">
        <f>'Budget Detail FY 2013-17'!M1377</f>
        <v>9506</v>
      </c>
      <c r="E19" s="230">
        <f>'Budget Detail FY 2013-17'!N1377</f>
        <v>10250</v>
      </c>
      <c r="F19" s="230">
        <f>'Budget Detail FY 2013-17'!O1377</f>
        <v>6788</v>
      </c>
      <c r="G19" s="230">
        <f>'Budget Detail FY 2013-17'!P1377</f>
        <v>6500</v>
      </c>
      <c r="H19" s="230">
        <f>'Budget Detail FY 2013-17'!Q1377</f>
        <v>6500</v>
      </c>
      <c r="I19" s="230">
        <f>'Budget Detail FY 2013-17'!R1377</f>
        <v>6500</v>
      </c>
      <c r="J19" s="230">
        <f>'Budget Detail FY 2013-17'!S1377</f>
        <v>6500</v>
      </c>
      <c r="K19" s="230">
        <f>'Budget Detail FY 2013-17'!T1377</f>
        <v>6500</v>
      </c>
    </row>
    <row r="20" spans="1:11" ht="15" customHeight="1">
      <c r="A20" s="229"/>
      <c r="B20" s="226" t="s">
        <v>879</v>
      </c>
      <c r="C20" s="230">
        <f>'Budget Detail FY 2013-17'!L1402</f>
        <v>88550</v>
      </c>
      <c r="D20" s="230">
        <f>'Budget Detail FY 2013-17'!M1402</f>
        <v>75362</v>
      </c>
      <c r="E20" s="230">
        <f>'Budget Detail FY 2013-17'!N1402</f>
        <v>88550</v>
      </c>
      <c r="F20" s="230">
        <f>'Budget Detail FY 2013-17'!O1402</f>
        <v>67957</v>
      </c>
      <c r="G20" s="230">
        <f>'Budget Detail FY 2013-17'!P1402</f>
        <v>70150</v>
      </c>
      <c r="H20" s="230">
        <f>'Budget Detail FY 2013-17'!Q1402</f>
        <v>70150</v>
      </c>
      <c r="I20" s="230">
        <f>'Budget Detail FY 2013-17'!R1402</f>
        <v>70150</v>
      </c>
      <c r="J20" s="230">
        <f>'Budget Detail FY 2013-17'!S1402</f>
        <v>70150</v>
      </c>
      <c r="K20" s="230">
        <f>'Budget Detail FY 2013-17'!T1402</f>
        <v>70150</v>
      </c>
    </row>
    <row r="21" spans="1:11" ht="15" customHeight="1">
      <c r="A21" s="229"/>
      <c r="B21" s="226" t="s">
        <v>1383</v>
      </c>
      <c r="C21" s="230">
        <f>'Budget Detail FY 2013-17'!L430</f>
        <v>19897</v>
      </c>
      <c r="D21" s="230">
        <f>'Budget Detail FY 2013-17'!M430</f>
        <v>19894</v>
      </c>
      <c r="E21" s="230">
        <f>'Budget Detail FY 2013-17'!N430</f>
        <v>3786</v>
      </c>
      <c r="F21" s="230">
        <f>'Budget Detail FY 2013-17'!O430</f>
        <v>3791</v>
      </c>
      <c r="G21" s="230">
        <f>'Budget Detail FY 2013-17'!P430</f>
        <v>3786</v>
      </c>
      <c r="H21" s="230">
        <f>'Budget Detail FY 2013-17'!Q430</f>
        <v>4165</v>
      </c>
      <c r="I21" s="230">
        <f>'Budget Detail FY 2013-17'!R430</f>
        <v>4581</v>
      </c>
      <c r="J21" s="230">
        <f>'Budget Detail FY 2013-17'!S430</f>
        <v>5039</v>
      </c>
      <c r="K21" s="230">
        <f>'Budget Detail FY 2013-17'!T430</f>
        <v>5543</v>
      </c>
    </row>
    <row r="22" spans="1:11" ht="15" customHeight="1">
      <c r="A22" s="229"/>
      <c r="B22" s="226" t="s">
        <v>1384</v>
      </c>
      <c r="C22" s="2">
        <f>'Budget Detail FY 2013-17'!L451</f>
        <v>13871</v>
      </c>
      <c r="D22" s="2">
        <f>'Budget Detail FY 2013-17'!M451</f>
        <v>13871</v>
      </c>
      <c r="E22" s="2">
        <f>'Budget Detail FY 2013-17'!N451</f>
        <v>7530</v>
      </c>
      <c r="F22" s="2">
        <f>'Budget Detail FY 2013-17'!O451</f>
        <v>7540</v>
      </c>
      <c r="G22" s="2">
        <f>'Budget Detail FY 2013-17'!P451</f>
        <v>7531</v>
      </c>
      <c r="H22" s="2">
        <f>'Budget Detail FY 2013-17'!Q451</f>
        <v>8284</v>
      </c>
      <c r="I22" s="2">
        <f>'Budget Detail FY 2013-17'!R451</f>
        <v>9113</v>
      </c>
      <c r="J22" s="2">
        <f>'Budget Detail FY 2013-17'!S451</f>
        <v>10024</v>
      </c>
      <c r="K22" s="2">
        <f>'Budget Detail FY 2013-17'!T451</f>
        <v>11026</v>
      </c>
    </row>
    <row r="23" spans="1:11" ht="15" customHeight="1">
      <c r="A23" s="229"/>
      <c r="B23" s="226"/>
      <c r="C23" s="2"/>
      <c r="D23" s="2"/>
      <c r="E23" s="2"/>
      <c r="F23" s="2"/>
      <c r="G23" s="2"/>
      <c r="H23" s="2"/>
      <c r="I23" s="2"/>
      <c r="J23" s="2"/>
      <c r="K23" s="2"/>
    </row>
    <row r="24" spans="1:11" ht="15" customHeight="1">
      <c r="A24" s="229"/>
      <c r="B24" s="226"/>
      <c r="C24" s="2"/>
      <c r="D24" s="2"/>
      <c r="E24" s="2"/>
      <c r="F24" s="2"/>
      <c r="G24" s="2"/>
      <c r="H24" s="2"/>
      <c r="I24" s="2"/>
      <c r="J24" s="2"/>
      <c r="K24" s="2"/>
    </row>
    <row r="25" spans="1:11" ht="15" customHeight="1">
      <c r="A25" s="229"/>
      <c r="B25" s="226"/>
      <c r="C25" s="230"/>
      <c r="D25" s="230"/>
      <c r="E25" s="230"/>
      <c r="F25" s="230"/>
      <c r="G25" s="230"/>
      <c r="H25" s="2"/>
      <c r="I25" s="2"/>
      <c r="J25" s="2"/>
      <c r="K25" s="2"/>
    </row>
    <row r="26" spans="1:11" ht="15" customHeight="1">
      <c r="A26" s="228" t="s">
        <v>1385</v>
      </c>
      <c r="B26" s="221"/>
      <c r="C26" s="2">
        <f>'Budget Detail FY 2013-17'!L711</f>
        <v>489922</v>
      </c>
      <c r="D26" s="2">
        <f>'Budget Detail FY 2013-17'!M711</f>
        <v>430429</v>
      </c>
      <c r="E26" s="2">
        <f>'Budget Detail FY 2013-17'!N711</f>
        <v>427919</v>
      </c>
      <c r="F26" s="2">
        <f>'Budget Detail FY 2013-17'!O711</f>
        <v>507167</v>
      </c>
      <c r="G26" s="2">
        <f>'Budget Detail FY 2013-17'!P711</f>
        <v>427144</v>
      </c>
      <c r="H26" s="2">
        <f>'Budget Detail FY 2013-17'!Q711</f>
        <v>329479</v>
      </c>
      <c r="I26" s="2">
        <f>'Budget Detail FY 2013-17'!R711</f>
        <v>330879</v>
      </c>
      <c r="J26" s="2">
        <f>'Budget Detail FY 2013-17'!S711</f>
        <v>325976</v>
      </c>
      <c r="K26" s="2">
        <f>'Budget Detail FY 2013-17'!T711</f>
        <v>337879</v>
      </c>
    </row>
    <row r="27" spans="1:11" ht="15" customHeight="1">
      <c r="A27" s="228"/>
      <c r="B27" s="221"/>
      <c r="C27" s="2"/>
      <c r="D27" s="2"/>
      <c r="E27" s="2"/>
      <c r="F27" s="2"/>
      <c r="G27" s="2"/>
      <c r="H27" s="2"/>
      <c r="I27" s="2"/>
      <c r="J27" s="2"/>
      <c r="K27" s="2"/>
    </row>
    <row r="28" spans="1:11" ht="15" customHeight="1">
      <c r="A28" s="228"/>
      <c r="B28" s="221"/>
      <c r="C28" s="2"/>
      <c r="D28" s="2"/>
      <c r="E28" s="2"/>
      <c r="F28" s="2"/>
      <c r="G28" s="2"/>
      <c r="H28" s="2"/>
      <c r="I28" s="2"/>
      <c r="J28" s="2"/>
      <c r="K28" s="2"/>
    </row>
    <row r="29" spans="1:11" ht="15" customHeight="1">
      <c r="A29" s="229"/>
      <c r="B29" s="221"/>
      <c r="C29" s="3"/>
      <c r="D29" s="3"/>
      <c r="E29" s="3"/>
      <c r="F29" s="3"/>
      <c r="G29" s="3"/>
      <c r="H29" s="2"/>
      <c r="I29" s="2"/>
      <c r="J29" s="2"/>
      <c r="K29" s="2"/>
    </row>
    <row r="30" spans="1:11">
      <c r="A30" s="228" t="s">
        <v>1386</v>
      </c>
      <c r="B30" s="221"/>
      <c r="C30" s="230"/>
      <c r="D30" s="230"/>
      <c r="E30" s="230"/>
      <c r="F30" s="230"/>
      <c r="G30" s="230"/>
      <c r="H30" s="2"/>
      <c r="I30" s="2"/>
      <c r="J30" s="2"/>
      <c r="K30" s="2"/>
    </row>
    <row r="31" spans="1:11">
      <c r="A31" s="228"/>
      <c r="B31" s="226" t="s">
        <v>1387</v>
      </c>
      <c r="C31" s="230">
        <f>'Budget Detail FY 2013-17'!L515</f>
        <v>9750</v>
      </c>
      <c r="D31" s="230">
        <f>'Budget Detail FY 2013-17'!M515</f>
        <v>20700</v>
      </c>
      <c r="E31" s="230">
        <f>'Budget Detail FY 2013-17'!N515</f>
        <v>5250</v>
      </c>
      <c r="F31" s="230">
        <f>'Budget Detail FY 2013-17'!O515</f>
        <v>6000</v>
      </c>
      <c r="G31" s="230">
        <f>'Budget Detail FY 2013-17'!P515</f>
        <v>5250</v>
      </c>
      <c r="H31" s="230">
        <f>'Budget Detail FY 2013-17'!Q515</f>
        <v>5250</v>
      </c>
      <c r="I31" s="230">
        <f>'Budget Detail FY 2013-17'!R515</f>
        <v>5250</v>
      </c>
      <c r="J31" s="230">
        <f>'Budget Detail FY 2013-17'!S515</f>
        <v>5250</v>
      </c>
      <c r="K31" s="230">
        <f>'Budget Detail FY 2013-17'!T515</f>
        <v>5250</v>
      </c>
    </row>
    <row r="32" spans="1:11" ht="15" customHeight="1">
      <c r="A32" s="229"/>
      <c r="B32" s="226" t="s">
        <v>1388</v>
      </c>
      <c r="C32" s="2">
        <f>'Budget Detail FY 2013-17'!L618</f>
        <v>51873</v>
      </c>
      <c r="D32" s="2">
        <f>'Budget Detail FY 2013-17'!M618</f>
        <v>9249</v>
      </c>
      <c r="E32" s="2">
        <f>'Budget Detail FY 2013-17'!N618</f>
        <v>2830</v>
      </c>
      <c r="F32" s="2">
        <f>'Budget Detail FY 2013-17'!O618</f>
        <v>13602</v>
      </c>
      <c r="G32" s="2">
        <f>'Budget Detail FY 2013-17'!P618</f>
        <v>43500</v>
      </c>
      <c r="H32" s="2">
        <f>'Budget Detail FY 2013-17'!Q618</f>
        <v>53500</v>
      </c>
      <c r="I32" s="2">
        <f>'Budget Detail FY 2013-17'!R618</f>
        <v>3500</v>
      </c>
      <c r="J32" s="2">
        <f>'Budget Detail FY 2013-17'!S618</f>
        <v>3500</v>
      </c>
      <c r="K32" s="2">
        <f>'Budget Detail FY 2013-17'!T618</f>
        <v>3500</v>
      </c>
    </row>
    <row r="33" spans="1:11" ht="15" customHeight="1">
      <c r="B33" s="226" t="s">
        <v>1262</v>
      </c>
      <c r="C33" s="2">
        <f>'Budget Detail FY 2013-17'!L544</f>
        <v>41797</v>
      </c>
      <c r="D33" s="2">
        <f>'Budget Detail FY 2013-17'!M544</f>
        <v>37929</v>
      </c>
      <c r="E33" s="2">
        <f>'Budget Detail FY 2013-17'!N544</f>
        <v>21500</v>
      </c>
      <c r="F33" s="2">
        <f>'Budget Detail FY 2013-17'!O544</f>
        <v>35590</v>
      </c>
      <c r="G33" s="2">
        <f>'Budget Detail FY 2013-17'!P544</f>
        <v>29200</v>
      </c>
      <c r="H33" s="2">
        <f>'Budget Detail FY 2013-17'!Q544</f>
        <v>29200</v>
      </c>
      <c r="I33" s="2">
        <f>'Budget Detail FY 2013-17'!R544</f>
        <v>29200</v>
      </c>
      <c r="J33" s="2">
        <f>'Budget Detail FY 2013-17'!S544</f>
        <v>29200</v>
      </c>
      <c r="K33" s="2">
        <f>'Budget Detail FY 2013-17'!T544</f>
        <v>29200</v>
      </c>
    </row>
    <row r="34" spans="1:11" ht="15" customHeight="1">
      <c r="B34" s="226" t="s">
        <v>1389</v>
      </c>
      <c r="C34" s="2">
        <f>'Budget Detail FY 2013-17'!L581</f>
        <v>48008</v>
      </c>
      <c r="D34" s="2">
        <f>'Budget Detail FY 2013-17'!M581</f>
        <v>37280</v>
      </c>
      <c r="E34" s="2">
        <f>'Budget Detail FY 2013-17'!N581</f>
        <v>35900</v>
      </c>
      <c r="F34" s="2">
        <f>'Budget Detail FY 2013-17'!O581</f>
        <v>34988</v>
      </c>
      <c r="G34" s="2">
        <f>'Budget Detail FY 2013-17'!P581</f>
        <v>53500</v>
      </c>
      <c r="H34" s="2">
        <f>'Budget Detail FY 2013-17'!Q581</f>
        <v>53500</v>
      </c>
      <c r="I34" s="2">
        <f>'Budget Detail FY 2013-17'!R581</f>
        <v>53500</v>
      </c>
      <c r="J34" s="2">
        <f>'Budget Detail FY 2013-17'!S581</f>
        <v>53500</v>
      </c>
      <c r="K34" s="2">
        <f>'Budget Detail FY 2013-17'!T581</f>
        <v>53500</v>
      </c>
    </row>
    <row r="35" spans="1:11" ht="15" customHeight="1">
      <c r="A35" s="229"/>
      <c r="B35" s="226" t="s">
        <v>1390</v>
      </c>
      <c r="C35" s="230">
        <f>'Budget Detail FY 2013-17'!L663</f>
        <v>174800</v>
      </c>
      <c r="D35" s="230">
        <f>'Budget Detail FY 2013-17'!M663</f>
        <v>321803</v>
      </c>
      <c r="E35" s="230">
        <f>'Budget Detail FY 2013-17'!N663</f>
        <v>416600</v>
      </c>
      <c r="F35" s="230">
        <f>'Budget Detail FY 2013-17'!O663</f>
        <v>197763</v>
      </c>
      <c r="G35" s="230">
        <f>'Budget Detail FY 2013-17'!P663</f>
        <v>1303732</v>
      </c>
      <c r="H35" s="230">
        <f>'Budget Detail FY 2013-17'!Q663</f>
        <v>405900</v>
      </c>
      <c r="I35" s="230">
        <f>'Budget Detail FY 2013-17'!R663</f>
        <v>4960343</v>
      </c>
      <c r="J35" s="230">
        <f>'Budget Detail FY 2013-17'!S663</f>
        <v>899443</v>
      </c>
      <c r="K35" s="230">
        <f>'Budget Detail FY 2013-17'!T663</f>
        <v>879043</v>
      </c>
    </row>
    <row r="36" spans="1:11" ht="15" customHeight="1">
      <c r="A36" s="229"/>
      <c r="B36" s="226"/>
      <c r="C36" s="230"/>
      <c r="D36" s="230"/>
      <c r="E36" s="230"/>
      <c r="F36" s="230"/>
      <c r="G36" s="230"/>
      <c r="H36" s="230"/>
      <c r="I36" s="230"/>
      <c r="J36" s="230"/>
      <c r="K36" s="230"/>
    </row>
    <row r="37" spans="1:11" ht="15" customHeight="1">
      <c r="A37" s="229"/>
      <c r="B37" s="226"/>
      <c r="C37" s="230"/>
      <c r="D37" s="230"/>
      <c r="E37" s="230"/>
      <c r="F37" s="230"/>
      <c r="G37" s="230"/>
      <c r="H37" s="230"/>
      <c r="I37" s="230"/>
      <c r="J37" s="230"/>
      <c r="K37" s="230"/>
    </row>
    <row r="38" spans="1:11" ht="15" customHeight="1">
      <c r="B38" s="226"/>
      <c r="C38" s="2"/>
      <c r="D38" s="2"/>
      <c r="E38" s="2"/>
      <c r="F38" s="2"/>
      <c r="G38" s="2"/>
      <c r="H38" s="2"/>
      <c r="I38" s="2"/>
      <c r="J38" s="2"/>
      <c r="K38" s="2"/>
    </row>
    <row r="39" spans="1:11" ht="15" customHeight="1">
      <c r="A39" s="228" t="s">
        <v>1391</v>
      </c>
      <c r="B39" s="226"/>
      <c r="C39" s="2"/>
      <c r="D39" s="2"/>
      <c r="E39" s="2"/>
      <c r="F39" s="2"/>
      <c r="G39" s="2"/>
      <c r="H39" s="2"/>
      <c r="I39" s="2"/>
      <c r="J39" s="2"/>
      <c r="K39" s="2"/>
    </row>
    <row r="40" spans="1:11" ht="15" customHeight="1">
      <c r="B40" s="226" t="s">
        <v>996</v>
      </c>
      <c r="C40" s="2">
        <f>'Budget Detail FY 2013-17'!L766</f>
        <v>1960780</v>
      </c>
      <c r="D40" s="2">
        <f>'Budget Detail FY 2013-17'!M766</f>
        <v>2628534</v>
      </c>
      <c r="E40" s="2">
        <f>'Budget Detail FY 2013-17'!N766</f>
        <v>2694979</v>
      </c>
      <c r="F40" s="2">
        <f>'Budget Detail FY 2013-17'!O766</f>
        <v>2743213</v>
      </c>
      <c r="G40" s="2">
        <f>'Budget Detail FY 2013-17'!P766</f>
        <v>2801379</v>
      </c>
      <c r="H40" s="2">
        <f>'Budget Detail FY 2013-17'!Q766</f>
        <v>2835251</v>
      </c>
      <c r="I40" s="2">
        <f>'Budget Detail FY 2013-17'!R766</f>
        <v>2828778</v>
      </c>
      <c r="J40" s="2">
        <f>'Budget Detail FY 2013-17'!S766</f>
        <v>2699434</v>
      </c>
      <c r="K40" s="2">
        <f>'Budget Detail FY 2013-17'!T766</f>
        <v>2700453</v>
      </c>
    </row>
    <row r="41" spans="1:11" ht="15" customHeight="1">
      <c r="B41" s="226" t="s">
        <v>997</v>
      </c>
      <c r="C41" s="2">
        <f>'Budget Detail FY 2013-17'!L877</f>
        <v>1993189</v>
      </c>
      <c r="D41" s="2">
        <f>'Budget Detail FY 2013-17'!M877</f>
        <v>1478074</v>
      </c>
      <c r="E41" s="2">
        <f>'Budget Detail FY 2013-17'!N877</f>
        <v>3105490</v>
      </c>
      <c r="F41" s="2">
        <f>'Budget Detail FY 2013-17'!O877</f>
        <v>3110361</v>
      </c>
      <c r="G41" s="2">
        <f>'Budget Detail FY 2013-17'!P877</f>
        <v>1639817</v>
      </c>
      <c r="H41" s="2">
        <f>'Budget Detail FY 2013-17'!Q877</f>
        <v>2651956</v>
      </c>
      <c r="I41" s="2">
        <f>'Budget Detail FY 2013-17'!R877</f>
        <v>2525271</v>
      </c>
      <c r="J41" s="2">
        <f>'Budget Detail FY 2013-17'!S877</f>
        <v>2526321</v>
      </c>
      <c r="K41" s="2">
        <f>'Budget Detail FY 2013-17'!T877</f>
        <v>2526112</v>
      </c>
    </row>
    <row r="42" spans="1:11" ht="15" customHeight="1">
      <c r="B42" s="226" t="s">
        <v>904</v>
      </c>
      <c r="C42" s="2">
        <f>'Budget Detail FY 2013-17'!L1139</f>
        <v>583040</v>
      </c>
      <c r="D42" s="2">
        <f>'Budget Detail FY 2013-17'!M1139</f>
        <v>620018</v>
      </c>
      <c r="E42" s="2">
        <f>'Budget Detail FY 2013-17'!N1139</f>
        <v>611000</v>
      </c>
      <c r="F42" s="2">
        <f>'Budget Detail FY 2013-17'!O1139</f>
        <v>594500</v>
      </c>
      <c r="G42" s="2">
        <f>'Budget Detail FY 2013-17'!P1139</f>
        <v>622500</v>
      </c>
      <c r="H42" s="2">
        <f>'Budget Detail FY 2013-17'!Q1139</f>
        <v>0</v>
      </c>
      <c r="I42" s="2">
        <f>'Budget Detail FY 2013-17'!R1139</f>
        <v>0</v>
      </c>
      <c r="J42" s="2">
        <f>'Budget Detail FY 2013-17'!S1139</f>
        <v>0</v>
      </c>
      <c r="K42" s="2">
        <f>'Budget Detail FY 2013-17'!T1139</f>
        <v>0</v>
      </c>
    </row>
    <row r="43" spans="1:11" ht="15" customHeight="1">
      <c r="B43" s="226"/>
      <c r="C43" s="2"/>
      <c r="D43" s="2"/>
      <c r="E43" s="2"/>
      <c r="F43" s="2"/>
      <c r="G43" s="2"/>
      <c r="H43" s="2"/>
      <c r="I43" s="2"/>
      <c r="J43" s="2"/>
      <c r="K43" s="2"/>
    </row>
    <row r="44" spans="1:11" ht="15" customHeight="1">
      <c r="B44" s="226"/>
      <c r="C44" s="2"/>
      <c r="D44" s="2"/>
      <c r="E44" s="2"/>
      <c r="F44" s="2"/>
      <c r="G44" s="2"/>
      <c r="H44" s="2"/>
      <c r="I44" s="2"/>
      <c r="J44" s="2"/>
      <c r="K44" s="2"/>
    </row>
    <row r="45" spans="1:11" ht="15" customHeight="1">
      <c r="B45" s="226"/>
      <c r="C45" s="2"/>
      <c r="D45" s="2"/>
      <c r="E45" s="2"/>
      <c r="F45" s="2"/>
      <c r="G45" s="2"/>
      <c r="H45" s="2"/>
      <c r="I45" s="2"/>
      <c r="J45" s="2"/>
      <c r="K45" s="2"/>
    </row>
    <row r="46" spans="1:11" ht="15" customHeight="1">
      <c r="A46" s="228" t="s">
        <v>1392</v>
      </c>
      <c r="B46" s="226"/>
      <c r="C46" s="2"/>
      <c r="D46" s="2"/>
      <c r="E46" s="2"/>
      <c r="F46" s="2"/>
      <c r="G46" s="2"/>
      <c r="H46" s="2"/>
      <c r="I46" s="2"/>
      <c r="J46" s="2"/>
      <c r="K46" s="2"/>
    </row>
    <row r="47" spans="1:11" ht="15" customHeight="1">
      <c r="A47" s="228"/>
      <c r="B47" s="226" t="s">
        <v>972</v>
      </c>
      <c r="C47" s="2">
        <f>'Budget Detail FY 2013-17'!L1217</f>
        <v>1278810</v>
      </c>
      <c r="D47" s="2">
        <f>'Budget Detail FY 2013-17'!M1217</f>
        <v>1334042</v>
      </c>
      <c r="E47" s="2">
        <f>'Budget Detail FY 2013-17'!N1217</f>
        <v>1069450</v>
      </c>
      <c r="F47" s="2">
        <f>'Budget Detail FY 2013-17'!O1217</f>
        <v>1096932</v>
      </c>
      <c r="G47" s="2">
        <f>'Budget Detail FY 2013-17'!P1217</f>
        <v>817634</v>
      </c>
      <c r="H47" s="2">
        <f>'Budget Detail FY 2013-17'!Q1217</f>
        <v>837877</v>
      </c>
      <c r="I47" s="2">
        <f>'Budget Detail FY 2013-17'!R1217</f>
        <v>865774</v>
      </c>
      <c r="J47" s="2">
        <f>'Budget Detail FY 2013-17'!S1217</f>
        <v>893849</v>
      </c>
      <c r="K47" s="2">
        <f>'Budget Detail FY 2013-17'!T1217</f>
        <v>922115</v>
      </c>
    </row>
    <row r="48" spans="1:11" ht="15" customHeight="1">
      <c r="A48" s="228"/>
      <c r="B48" s="226" t="s">
        <v>857</v>
      </c>
      <c r="C48" s="2">
        <f>'Budget Detail FY 2013-17'!L1297</f>
        <v>0</v>
      </c>
      <c r="D48" s="2">
        <f>'Budget Detail FY 2013-17'!M1297</f>
        <v>0</v>
      </c>
      <c r="E48" s="2">
        <f>'Budget Detail FY 2013-17'!N1297</f>
        <v>720800</v>
      </c>
      <c r="F48" s="2">
        <f>'Budget Detail FY 2013-17'!O1297</f>
        <v>718989</v>
      </c>
      <c r="G48" s="2">
        <f>'Budget Detail FY 2013-17'!P1297</f>
        <v>797299</v>
      </c>
      <c r="H48" s="2">
        <f>'Budget Detail FY 2013-17'!Q1297</f>
        <v>772063</v>
      </c>
      <c r="I48" s="2">
        <f>'Budget Detail FY 2013-17'!R1297</f>
        <v>768913</v>
      </c>
      <c r="J48" s="2">
        <f>'Budget Detail FY 2013-17'!S1297</f>
        <v>785538</v>
      </c>
      <c r="K48" s="2">
        <f>'Budget Detail FY 2013-17'!T1297</f>
        <v>790763</v>
      </c>
    </row>
    <row r="49" spans="1:11" ht="15" customHeight="1">
      <c r="A49" s="228"/>
      <c r="B49" s="226" t="s">
        <v>1393</v>
      </c>
      <c r="C49" s="2">
        <f>'Budget Detail FY 2013-17'!L1323</f>
        <v>0</v>
      </c>
      <c r="D49" s="2">
        <f>'Budget Detail FY 2013-17'!M1323</f>
        <v>0</v>
      </c>
      <c r="E49" s="2">
        <f>'Budget Detail FY 2013-17'!N1323</f>
        <v>341000</v>
      </c>
      <c r="F49" s="2">
        <f>'Budget Detail FY 2013-17'!O1323</f>
        <v>340589</v>
      </c>
      <c r="G49" s="2">
        <f>'Budget Detail FY 2013-17'!P1323</f>
        <v>16350</v>
      </c>
      <c r="H49" s="2">
        <f>'Budget Detail FY 2013-17'!Q1323</f>
        <v>16350</v>
      </c>
      <c r="I49" s="2">
        <f>'Budget Detail FY 2013-17'!R1323</f>
        <v>16350</v>
      </c>
      <c r="J49" s="2">
        <f>'Budget Detail FY 2013-17'!S1323</f>
        <v>16350</v>
      </c>
      <c r="K49" s="2">
        <f>'Budget Detail FY 2013-17'!T1323</f>
        <v>16350</v>
      </c>
    </row>
    <row r="50" spans="1:11" ht="15" customHeight="1">
      <c r="A50" s="231"/>
      <c r="B50" s="226"/>
      <c r="C50" s="230"/>
      <c r="D50" s="230"/>
      <c r="E50" s="230"/>
      <c r="F50" s="230"/>
      <c r="G50" s="230"/>
      <c r="H50" s="2"/>
      <c r="I50" s="2"/>
      <c r="J50" s="2"/>
      <c r="K50" s="2"/>
    </row>
    <row r="51" spans="1:11" ht="15" customHeight="1" thickBot="1">
      <c r="A51" s="23"/>
      <c r="B51" s="232" t="s">
        <v>1471</v>
      </c>
      <c r="C51" s="233">
        <f>SUM(C9:C50)</f>
        <v>20252340</v>
      </c>
      <c r="D51" s="233">
        <f t="shared" ref="D51:K51" si="0">SUM(D9:D50)</f>
        <v>21312181</v>
      </c>
      <c r="E51" s="233">
        <f t="shared" si="0"/>
        <v>23993918</v>
      </c>
      <c r="F51" s="233">
        <f t="shared" si="0"/>
        <v>24057597</v>
      </c>
      <c r="G51" s="233">
        <f t="shared" si="0"/>
        <v>23282875</v>
      </c>
      <c r="H51" s="233">
        <f t="shared" si="0"/>
        <v>22669751</v>
      </c>
      <c r="I51" s="233">
        <f t="shared" si="0"/>
        <v>27137675</v>
      </c>
      <c r="J51" s="233">
        <f t="shared" si="0"/>
        <v>23591545</v>
      </c>
      <c r="K51" s="233">
        <f t="shared" si="0"/>
        <v>23440044</v>
      </c>
    </row>
    <row r="52" spans="1:11" ht="15" customHeight="1" thickTop="1"/>
    <row r="53" spans="1:11" s="221" customFormat="1" ht="15" customHeight="1"/>
    <row r="54" spans="1:11" ht="24" customHeight="1">
      <c r="B54" s="336" t="s">
        <v>1376</v>
      </c>
      <c r="C54" s="336"/>
      <c r="D54" s="336"/>
      <c r="E54" s="336"/>
      <c r="F54" s="336"/>
      <c r="G54" s="336"/>
      <c r="H54" s="336"/>
      <c r="I54" s="336"/>
      <c r="J54" s="336"/>
      <c r="K54" s="336"/>
    </row>
    <row r="55" spans="1:11" ht="24" customHeight="1">
      <c r="B55" s="337" t="s">
        <v>1394</v>
      </c>
      <c r="C55" s="337"/>
      <c r="D55" s="337"/>
      <c r="E55" s="337"/>
      <c r="F55" s="337"/>
      <c r="G55" s="337"/>
      <c r="H55" s="337"/>
      <c r="I55" s="337"/>
      <c r="J55" s="337"/>
      <c r="K55" s="337"/>
    </row>
    <row r="56" spans="1:11" ht="24" customHeight="1">
      <c r="B56" s="336" t="s">
        <v>1378</v>
      </c>
      <c r="C56" s="336"/>
      <c r="D56" s="336"/>
      <c r="E56" s="336"/>
      <c r="F56" s="336"/>
      <c r="G56" s="336"/>
      <c r="H56" s="336"/>
      <c r="I56" s="336"/>
      <c r="J56" s="336"/>
      <c r="K56" s="336"/>
    </row>
    <row r="57" spans="1:11" ht="15" customHeight="1"/>
    <row r="58" spans="1:11" ht="15" customHeight="1">
      <c r="C58" s="222"/>
      <c r="D58" s="222"/>
      <c r="E58" s="222" t="s">
        <v>1288</v>
      </c>
      <c r="F58" s="222"/>
      <c r="G58" s="222"/>
    </row>
    <row r="59" spans="1:11" ht="15" customHeight="1">
      <c r="C59" s="222" t="s">
        <v>1290</v>
      </c>
      <c r="D59" s="222" t="s">
        <v>1291</v>
      </c>
      <c r="E59" s="222" t="s">
        <v>1292</v>
      </c>
      <c r="F59" s="222" t="s">
        <v>1288</v>
      </c>
      <c r="G59" s="223" t="s">
        <v>1289</v>
      </c>
      <c r="H59" s="223" t="s">
        <v>1293</v>
      </c>
      <c r="I59" s="223" t="s">
        <v>1294</v>
      </c>
      <c r="J59" s="223" t="s">
        <v>1295</v>
      </c>
      <c r="K59" s="223" t="s">
        <v>1296</v>
      </c>
    </row>
    <row r="60" spans="1:11" ht="15" customHeight="1" thickBot="1">
      <c r="B60" s="224" t="s">
        <v>1379</v>
      </c>
      <c r="C60" s="225" t="s">
        <v>2</v>
      </c>
      <c r="D60" s="225" t="s">
        <v>2</v>
      </c>
      <c r="E60" s="225" t="s">
        <v>1157</v>
      </c>
      <c r="F60" s="225" t="s">
        <v>32</v>
      </c>
      <c r="G60" s="225" t="s">
        <v>1292</v>
      </c>
      <c r="H60" s="225" t="s">
        <v>32</v>
      </c>
      <c r="I60" s="225" t="s">
        <v>32</v>
      </c>
      <c r="J60" s="225" t="s">
        <v>32</v>
      </c>
      <c r="K60" s="225" t="s">
        <v>32</v>
      </c>
    </row>
    <row r="61" spans="1:11" ht="15" customHeight="1">
      <c r="C61" s="226"/>
      <c r="D61" s="227"/>
      <c r="E61" s="227"/>
      <c r="F61" s="227"/>
      <c r="G61" s="227"/>
      <c r="H61" s="227"/>
      <c r="I61" s="227"/>
      <c r="J61" s="227"/>
      <c r="K61" s="227"/>
    </row>
    <row r="62" spans="1:11" ht="15" customHeight="1"/>
    <row r="63" spans="1:11" ht="15" customHeight="1">
      <c r="A63" s="228" t="s">
        <v>1380</v>
      </c>
      <c r="C63" s="2">
        <f>'Budget Detail FY 2013-17'!L414</f>
        <v>12718566</v>
      </c>
      <c r="D63" s="2">
        <f>'Budget Detail FY 2013-17'!M414</f>
        <v>11296930</v>
      </c>
      <c r="E63" s="2">
        <f>'Budget Detail FY 2013-17'!N414</f>
        <v>11059992</v>
      </c>
      <c r="F63" s="2">
        <f>'Budget Detail FY 2013-17'!O414</f>
        <v>11252537</v>
      </c>
      <c r="G63" s="2">
        <f>'Budget Detail FY 2013-17'!P414</f>
        <v>11379867</v>
      </c>
      <c r="H63" s="2">
        <f>'Budget Detail FY 2013-17'!Q414</f>
        <v>12486727</v>
      </c>
      <c r="I63" s="2">
        <f>'Budget Detail FY 2013-17'!R414</f>
        <v>13013675</v>
      </c>
      <c r="J63" s="2">
        <f>'Budget Detail FY 2013-17'!S414</f>
        <v>13867387</v>
      </c>
      <c r="K63" s="2">
        <f>'Budget Detail FY 2013-17'!T414</f>
        <v>14079252</v>
      </c>
    </row>
    <row r="64" spans="1:11" ht="15" customHeight="1">
      <c r="A64" s="228"/>
      <c r="C64" s="2"/>
      <c r="D64" s="2"/>
      <c r="E64" s="2"/>
      <c r="F64" s="2"/>
      <c r="H64" s="2"/>
      <c r="I64" s="2"/>
      <c r="J64" s="2"/>
      <c r="K64" s="2"/>
    </row>
    <row r="65" spans="1:11">
      <c r="A65" s="228"/>
      <c r="C65" s="2"/>
      <c r="D65" s="2"/>
      <c r="E65" s="2"/>
      <c r="F65" s="2"/>
      <c r="H65" s="2"/>
      <c r="I65" s="2"/>
      <c r="J65" s="2"/>
      <c r="K65" s="2"/>
    </row>
    <row r="66" spans="1:11">
      <c r="A66" s="228"/>
      <c r="C66" s="230"/>
      <c r="D66" s="230"/>
      <c r="E66" s="230"/>
      <c r="F66" s="230"/>
      <c r="H66" s="230"/>
      <c r="I66" s="230"/>
      <c r="J66" s="230"/>
      <c r="K66" s="2"/>
    </row>
    <row r="67" spans="1:11">
      <c r="A67" s="228" t="s">
        <v>1381</v>
      </c>
      <c r="C67" s="230"/>
      <c r="D67" s="230"/>
      <c r="E67" s="230"/>
      <c r="F67" s="230"/>
      <c r="H67" s="230"/>
      <c r="I67" s="230"/>
      <c r="J67" s="230"/>
      <c r="K67" s="2"/>
    </row>
    <row r="68" spans="1:11">
      <c r="A68" s="228"/>
      <c r="B68" s="1" t="s">
        <v>1260</v>
      </c>
      <c r="C68" s="230">
        <f>'Budget Detail FY 2013-17'!L498</f>
        <v>368519</v>
      </c>
      <c r="D68" s="230">
        <f>'Budget Detail FY 2013-17'!M498</f>
        <v>452490</v>
      </c>
      <c r="E68" s="230">
        <f>'Budget Detail FY 2013-17'!N498</f>
        <v>661000</v>
      </c>
      <c r="F68" s="230">
        <f>'Budget Detail FY 2013-17'!O498</f>
        <v>583500</v>
      </c>
      <c r="G68" s="230">
        <f>'Budget Detail FY 2013-17'!P498</f>
        <v>573860</v>
      </c>
      <c r="H68" s="230">
        <f>'Budget Detail FY 2013-17'!Q498</f>
        <v>478006</v>
      </c>
      <c r="I68" s="230">
        <f>'Budget Detail FY 2013-17'!R498</f>
        <v>442990</v>
      </c>
      <c r="J68" s="230">
        <f>'Budget Detail FY 2013-17'!S498</f>
        <v>458863</v>
      </c>
      <c r="K68" s="230">
        <f>'Budget Detail FY 2013-17'!T498</f>
        <v>475690</v>
      </c>
    </row>
    <row r="69" spans="1:11">
      <c r="A69" s="229"/>
      <c r="B69" s="226" t="s">
        <v>1382</v>
      </c>
      <c r="C69" s="230">
        <f>'Budget Detail FY 2013-17'!L1112</f>
        <v>1435819</v>
      </c>
      <c r="D69" s="230">
        <f>'Budget Detail FY 2013-17'!M1112</f>
        <v>1160854</v>
      </c>
      <c r="E69" s="230">
        <f>'Budget Detail FY 2013-17'!N1112</f>
        <v>1189210</v>
      </c>
      <c r="F69" s="230">
        <f>'Budget Detail FY 2013-17'!O1112</f>
        <v>1165645</v>
      </c>
      <c r="G69" s="230">
        <f>'Budget Detail FY 2013-17'!P1112</f>
        <v>1506767</v>
      </c>
      <c r="H69" s="230">
        <f>'Budget Detail FY 2013-17'!Q1112</f>
        <v>1465839</v>
      </c>
      <c r="I69" s="230">
        <f>'Budget Detail FY 2013-17'!R1112</f>
        <v>1488742</v>
      </c>
      <c r="J69" s="230">
        <f>'Budget Detail FY 2013-17'!S1112</f>
        <v>1513818</v>
      </c>
      <c r="K69" s="230">
        <f>'Budget Detail FY 2013-17'!T1112</f>
        <v>1541283</v>
      </c>
    </row>
    <row r="70" spans="1:11">
      <c r="A70" s="229"/>
      <c r="B70" s="226" t="s">
        <v>998</v>
      </c>
      <c r="C70" s="230">
        <f>'Budget Detail FY 2013-17'!L998</f>
        <v>307057</v>
      </c>
      <c r="D70" s="230">
        <f>'Budget Detail FY 2013-17'!M998</f>
        <v>259839</v>
      </c>
      <c r="E70" s="230">
        <f>'Budget Detail FY 2013-17'!N998</f>
        <v>301084</v>
      </c>
      <c r="F70" s="230">
        <f>'Budget Detail FY 2013-17'!O998</f>
        <v>301084</v>
      </c>
      <c r="G70" s="230">
        <f>'Budget Detail FY 2013-17'!P998</f>
        <v>323825</v>
      </c>
      <c r="H70" s="230">
        <f>'Budget Detail FY 2013-17'!Q998</f>
        <v>213000</v>
      </c>
      <c r="I70" s="230">
        <f>'Budget Detail FY 2013-17'!R998</f>
        <v>356850</v>
      </c>
      <c r="J70" s="230">
        <f>'Budget Detail FY 2013-17'!S998</f>
        <v>63000</v>
      </c>
      <c r="K70" s="230">
        <f>'Budget Detail FY 2013-17'!T998</f>
        <v>13000</v>
      </c>
    </row>
    <row r="71" spans="1:11">
      <c r="A71" s="229"/>
      <c r="B71" s="226" t="s">
        <v>1153</v>
      </c>
      <c r="C71" s="3">
        <f>'Budget Detail FY 2013-17'!L1362</f>
        <v>79013</v>
      </c>
      <c r="D71" s="3">
        <f>'Budget Detail FY 2013-17'!M1362</f>
        <v>81922</v>
      </c>
      <c r="E71" s="3">
        <f>'Budget Detail FY 2013-17'!N1362</f>
        <v>0</v>
      </c>
      <c r="F71" s="3">
        <f>'Budget Detail FY 2013-17'!O1362</f>
        <v>829117</v>
      </c>
      <c r="G71" s="3">
        <f>'Budget Detail FY 2013-17'!P1362</f>
        <v>0</v>
      </c>
      <c r="H71" s="3">
        <f>'Budget Detail FY 2013-17'!Q1362</f>
        <v>0</v>
      </c>
      <c r="I71" s="3">
        <f>'Budget Detail FY 2013-17'!R1362</f>
        <v>0</v>
      </c>
      <c r="J71" s="3">
        <f>'Budget Detail FY 2013-17'!S1362</f>
        <v>0</v>
      </c>
      <c r="K71" s="3">
        <f>'Budget Detail FY 2013-17'!T1362</f>
        <v>0</v>
      </c>
    </row>
    <row r="72" spans="1:11">
      <c r="A72" s="229"/>
      <c r="B72" s="226" t="s">
        <v>871</v>
      </c>
      <c r="C72" s="3">
        <f>'Budget Detail FY 2013-17'!L1387</f>
        <v>308867</v>
      </c>
      <c r="D72" s="3">
        <f>'Budget Detail FY 2013-17'!M1387</f>
        <v>308716</v>
      </c>
      <c r="E72" s="3">
        <f>'Budget Detail FY 2013-17'!N1387</f>
        <v>307543</v>
      </c>
      <c r="F72" s="3">
        <f>'Budget Detail FY 2013-17'!O1387</f>
        <v>307518</v>
      </c>
      <c r="G72" s="3">
        <f>'Budget Detail FY 2013-17'!P1387</f>
        <v>306043</v>
      </c>
      <c r="H72" s="3">
        <f>'Budget Detail FY 2013-17'!Q1387</f>
        <v>304113</v>
      </c>
      <c r="I72" s="3">
        <f>'Budget Detail FY 2013-17'!R1387</f>
        <v>306898</v>
      </c>
      <c r="J72" s="3">
        <f>'Budget Detail FY 2013-17'!S1387</f>
        <v>304098</v>
      </c>
      <c r="K72" s="3">
        <f>'Budget Detail FY 2013-17'!T1387</f>
        <v>306098</v>
      </c>
    </row>
    <row r="73" spans="1:11">
      <c r="A73" s="229"/>
      <c r="B73" s="226" t="s">
        <v>879</v>
      </c>
      <c r="C73" s="3">
        <f>'Budget Detail FY 2013-17'!L1411</f>
        <v>1832</v>
      </c>
      <c r="D73" s="3">
        <f>'Budget Detail FY 2013-17'!M1411</f>
        <v>1896</v>
      </c>
      <c r="E73" s="3">
        <f>'Budget Detail FY 2013-17'!N1411</f>
        <v>536840</v>
      </c>
      <c r="F73" s="3">
        <f>'Budget Detail FY 2013-17'!O1411</f>
        <v>41500</v>
      </c>
      <c r="G73" s="3">
        <f>'Budget Detail FY 2013-17'!P1411</f>
        <v>41500</v>
      </c>
      <c r="H73" s="3">
        <f>'Budget Detail FY 2013-17'!Q1411</f>
        <v>41500</v>
      </c>
      <c r="I73" s="3">
        <f>'Budget Detail FY 2013-17'!R1411</f>
        <v>41500</v>
      </c>
      <c r="J73" s="3">
        <f>'Budget Detail FY 2013-17'!S1411</f>
        <v>41500</v>
      </c>
      <c r="K73" s="3">
        <f>'Budget Detail FY 2013-17'!T1411</f>
        <v>41500</v>
      </c>
    </row>
    <row r="74" spans="1:11">
      <c r="A74" s="229"/>
      <c r="B74" s="226" t="s">
        <v>1383</v>
      </c>
      <c r="C74" s="230">
        <f>'Budget Detail FY 2013-17'!L435</f>
        <v>4011</v>
      </c>
      <c r="D74" s="230">
        <f>'Budget Detail FY 2013-17'!M435</f>
        <v>4178</v>
      </c>
      <c r="E74" s="230">
        <f>'Budget Detail FY 2013-17'!N435</f>
        <v>3804</v>
      </c>
      <c r="F74" s="230">
        <f>'Budget Detail FY 2013-17'!O435</f>
        <v>4300</v>
      </c>
      <c r="G74" s="230">
        <f>'Budget Detail FY 2013-17'!P435</f>
        <v>4500</v>
      </c>
      <c r="H74" s="230">
        <f>'Budget Detail FY 2013-17'!Q435</f>
        <v>4500</v>
      </c>
      <c r="I74" s="230">
        <f>'Budget Detail FY 2013-17'!R435</f>
        <v>4603</v>
      </c>
      <c r="J74" s="230">
        <f>'Budget Detail FY 2013-17'!S435</f>
        <v>4603</v>
      </c>
      <c r="K74" s="230">
        <f>'Budget Detail FY 2013-17'!T435</f>
        <v>4603</v>
      </c>
    </row>
    <row r="75" spans="1:11">
      <c r="A75" s="229"/>
      <c r="B75" s="226" t="s">
        <v>1384</v>
      </c>
      <c r="C75" s="230">
        <f>'Budget Detail FY 2013-17'!L456</f>
        <v>8782</v>
      </c>
      <c r="D75" s="230">
        <f>'Budget Detail FY 2013-17'!M456</f>
        <v>8136</v>
      </c>
      <c r="E75" s="230">
        <f>'Budget Detail FY 2013-17'!N456</f>
        <v>9078</v>
      </c>
      <c r="F75" s="230">
        <f>'Budget Detail FY 2013-17'!O456</f>
        <v>7000</v>
      </c>
      <c r="G75" s="230">
        <f>'Budget Detail FY 2013-17'!P456</f>
        <v>9986</v>
      </c>
      <c r="H75" s="230">
        <f>'Budget Detail FY 2013-17'!Q456</f>
        <v>10985</v>
      </c>
      <c r="I75" s="230">
        <f>'Budget Detail FY 2013-17'!R456</f>
        <v>10985</v>
      </c>
      <c r="J75" s="230">
        <f>'Budget Detail FY 2013-17'!S456</f>
        <v>10985</v>
      </c>
      <c r="K75" s="230">
        <f>'Budget Detail FY 2013-17'!T456</f>
        <v>10985</v>
      </c>
    </row>
    <row r="76" spans="1:11">
      <c r="A76" s="229"/>
      <c r="B76" s="226"/>
      <c r="C76" s="230"/>
      <c r="D76" s="230"/>
      <c r="E76" s="230"/>
      <c r="F76" s="230"/>
      <c r="H76" s="230"/>
      <c r="I76" s="230"/>
      <c r="J76" s="230"/>
      <c r="K76" s="2"/>
    </row>
    <row r="77" spans="1:11">
      <c r="A77" s="229"/>
      <c r="B77" s="226"/>
      <c r="C77" s="230"/>
      <c r="D77" s="230"/>
      <c r="E77" s="230"/>
      <c r="F77" s="230"/>
      <c r="H77" s="230"/>
      <c r="I77" s="230"/>
      <c r="J77" s="230"/>
      <c r="K77" s="2"/>
    </row>
    <row r="78" spans="1:11">
      <c r="A78" s="229"/>
      <c r="B78" s="226"/>
      <c r="C78" s="3"/>
      <c r="D78" s="3"/>
      <c r="E78" s="3"/>
      <c r="F78" s="3"/>
      <c r="H78" s="3"/>
      <c r="I78" s="3"/>
      <c r="J78" s="3"/>
      <c r="K78" s="2"/>
    </row>
    <row r="79" spans="1:11">
      <c r="A79" s="228" t="s">
        <v>1385</v>
      </c>
      <c r="B79" s="221"/>
      <c r="C79" s="3">
        <f>'Budget Detail FY 2013-17'!L732</f>
        <v>482294</v>
      </c>
      <c r="D79" s="3">
        <f>'Budget Detail FY 2013-17'!M732</f>
        <v>429404</v>
      </c>
      <c r="E79" s="3">
        <f>'Budget Detail FY 2013-17'!N732</f>
        <v>428669</v>
      </c>
      <c r="F79" s="3">
        <f>'Budget Detail FY 2013-17'!O732</f>
        <v>428669</v>
      </c>
      <c r="G79" s="3">
        <f>'Budget Detail FY 2013-17'!P732</f>
        <v>505370</v>
      </c>
      <c r="H79" s="3">
        <f>'Budget Detail FY 2013-17'!Q732</f>
        <v>328554</v>
      </c>
      <c r="I79" s="3">
        <f>'Budget Detail FY 2013-17'!R732</f>
        <v>329954</v>
      </c>
      <c r="J79" s="3">
        <f>'Budget Detail FY 2013-17'!S732</f>
        <v>330954</v>
      </c>
      <c r="K79" s="3">
        <f>'Budget Detail FY 2013-17'!T732</f>
        <v>336554</v>
      </c>
    </row>
    <row r="80" spans="1:11">
      <c r="A80" s="228"/>
      <c r="B80" s="221"/>
      <c r="C80" s="3"/>
      <c r="D80" s="3"/>
      <c r="E80" s="3"/>
      <c r="F80" s="3"/>
      <c r="H80" s="3"/>
      <c r="I80" s="3"/>
      <c r="J80" s="3"/>
      <c r="K80" s="2"/>
    </row>
    <row r="81" spans="1:11">
      <c r="A81" s="228"/>
      <c r="B81" s="221"/>
      <c r="C81" s="3"/>
      <c r="D81" s="3"/>
      <c r="E81" s="3"/>
      <c r="F81" s="3"/>
      <c r="H81" s="3"/>
      <c r="I81" s="3"/>
      <c r="J81" s="3"/>
      <c r="K81" s="2"/>
    </row>
    <row r="82" spans="1:11">
      <c r="A82" s="229"/>
      <c r="B82" s="221"/>
      <c r="C82" s="230"/>
      <c r="D82" s="230"/>
      <c r="E82" s="230"/>
      <c r="F82" s="230"/>
      <c r="H82" s="230"/>
      <c r="I82" s="230"/>
      <c r="J82" s="230"/>
      <c r="K82" s="2"/>
    </row>
    <row r="83" spans="1:11">
      <c r="A83" s="228" t="s">
        <v>1386</v>
      </c>
      <c r="B83" s="221"/>
      <c r="C83" s="3"/>
      <c r="D83" s="3"/>
      <c r="E83" s="3"/>
      <c r="F83" s="3"/>
      <c r="H83" s="3"/>
      <c r="I83" s="3"/>
      <c r="J83" s="3"/>
      <c r="K83" s="2"/>
    </row>
    <row r="84" spans="1:11">
      <c r="A84" s="228"/>
      <c r="B84" s="226" t="s">
        <v>1387</v>
      </c>
      <c r="C84" s="3">
        <f>'Budget Detail FY 2013-17'!L521</f>
        <v>57200</v>
      </c>
      <c r="D84" s="3">
        <f>'Budget Detail FY 2013-17'!M521</f>
        <v>0</v>
      </c>
      <c r="E84" s="3">
        <f>'Budget Detail FY 2013-17'!N521</f>
        <v>0</v>
      </c>
      <c r="F84" s="3">
        <f>'Budget Detail FY 2013-17'!O521</f>
        <v>0</v>
      </c>
      <c r="G84" s="3">
        <f>'Budget Detail FY 2013-17'!P521</f>
        <v>0</v>
      </c>
      <c r="H84" s="3">
        <f>'Budget Detail FY 2013-17'!Q521</f>
        <v>0</v>
      </c>
      <c r="I84" s="3">
        <f>'Budget Detail FY 2013-17'!R521</f>
        <v>0</v>
      </c>
      <c r="J84" s="3">
        <f>'Budget Detail FY 2013-17'!S521</f>
        <v>0</v>
      </c>
      <c r="K84" s="3">
        <f>'Budget Detail FY 2013-17'!T521</f>
        <v>0</v>
      </c>
    </row>
    <row r="85" spans="1:11">
      <c r="A85" s="229"/>
      <c r="B85" s="226" t="s">
        <v>1388</v>
      </c>
      <c r="C85" s="3">
        <f>'Budget Detail FY 2013-17'!L630</f>
        <v>10773</v>
      </c>
      <c r="D85" s="3">
        <f>'Budget Detail FY 2013-17'!M630</f>
        <v>24658</v>
      </c>
      <c r="E85" s="3">
        <f>'Budget Detail FY 2013-17'!N630</f>
        <v>123500</v>
      </c>
      <c r="F85" s="3">
        <f>'Budget Detail FY 2013-17'!O630</f>
        <v>33500</v>
      </c>
      <c r="G85" s="3">
        <f>'Budget Detail FY 2013-17'!P630</f>
        <v>52500</v>
      </c>
      <c r="H85" s="3">
        <f>'Budget Detail FY 2013-17'!Q630</f>
        <v>52500</v>
      </c>
      <c r="I85" s="3">
        <f>'Budget Detail FY 2013-17'!R630</f>
        <v>2500</v>
      </c>
      <c r="J85" s="3">
        <f>'Budget Detail FY 2013-17'!S630</f>
        <v>2500</v>
      </c>
      <c r="K85" s="3">
        <f>'Budget Detail FY 2013-17'!T630</f>
        <v>2500</v>
      </c>
    </row>
    <row r="86" spans="1:11">
      <c r="B86" s="226" t="s">
        <v>1262</v>
      </c>
      <c r="C86" s="3">
        <f>'Budget Detail FY 2013-17'!L556</f>
        <v>7363</v>
      </c>
      <c r="D86" s="3">
        <f>'Budget Detail FY 2013-17'!M556</f>
        <v>53265</v>
      </c>
      <c r="E86" s="3">
        <f>'Budget Detail FY 2013-17'!N556</f>
        <v>54000</v>
      </c>
      <c r="F86" s="3">
        <f>'Budget Detail FY 2013-17'!O556</f>
        <v>95000</v>
      </c>
      <c r="G86" s="3">
        <f>'Budget Detail FY 2013-17'!P556</f>
        <v>60000</v>
      </c>
      <c r="H86" s="3">
        <f>'Budget Detail FY 2013-17'!Q556</f>
        <v>43000</v>
      </c>
      <c r="I86" s="3">
        <f>'Budget Detail FY 2013-17'!R556</f>
        <v>43000</v>
      </c>
      <c r="J86" s="3">
        <f>'Budget Detail FY 2013-17'!S556</f>
        <v>43000</v>
      </c>
      <c r="K86" s="3">
        <f>'Budget Detail FY 2013-17'!T556</f>
        <v>43000</v>
      </c>
    </row>
    <row r="87" spans="1:11">
      <c r="B87" s="226" t="s">
        <v>1389</v>
      </c>
      <c r="C87" s="3">
        <f>'Budget Detail FY 2013-17'!L597</f>
        <v>86295</v>
      </c>
      <c r="D87" s="3">
        <f>'Budget Detail FY 2013-17'!M597</f>
        <v>86344</v>
      </c>
      <c r="E87" s="3">
        <f>'Budget Detail FY 2013-17'!N597</f>
        <v>92595</v>
      </c>
      <c r="F87" s="3">
        <f>'Budget Detail FY 2013-17'!O597</f>
        <v>92595</v>
      </c>
      <c r="G87" s="3">
        <f>'Budget Detail FY 2013-17'!P597</f>
        <v>169795</v>
      </c>
      <c r="H87" s="3">
        <f>'Budget Detail FY 2013-17'!Q597</f>
        <v>125795</v>
      </c>
      <c r="I87" s="3">
        <f>'Budget Detail FY 2013-17'!R597</f>
        <v>125795</v>
      </c>
      <c r="J87" s="3">
        <f>'Budget Detail FY 2013-17'!S597</f>
        <v>94795</v>
      </c>
      <c r="K87" s="3">
        <f>'Budget Detail FY 2013-17'!T597</f>
        <v>94795</v>
      </c>
    </row>
    <row r="88" spans="1:11">
      <c r="A88" s="229"/>
      <c r="B88" s="226" t="s">
        <v>1390</v>
      </c>
      <c r="C88" s="230">
        <f>'Budget Detail FY 2013-17'!L691</f>
        <v>100000</v>
      </c>
      <c r="D88" s="230">
        <f>'Budget Detail FY 2013-17'!M691</f>
        <v>302773</v>
      </c>
      <c r="E88" s="230">
        <f>'Budget Detail FY 2013-17'!N691</f>
        <v>360000</v>
      </c>
      <c r="F88" s="230">
        <f>'Budget Detail FY 2013-17'!O691</f>
        <v>129147</v>
      </c>
      <c r="G88" s="230">
        <f>'Budget Detail FY 2013-17'!P691</f>
        <v>1040500</v>
      </c>
      <c r="H88" s="230">
        <f>'Budget Detail FY 2013-17'!Q691</f>
        <v>405900</v>
      </c>
      <c r="I88" s="230">
        <f>'Budget Detail FY 2013-17'!R691</f>
        <v>5292843</v>
      </c>
      <c r="J88" s="230">
        <f>'Budget Detail FY 2013-17'!S691</f>
        <v>899443</v>
      </c>
      <c r="K88" s="230">
        <f>'Budget Detail FY 2013-17'!T691</f>
        <v>879043</v>
      </c>
    </row>
    <row r="89" spans="1:11">
      <c r="A89" s="229"/>
      <c r="B89" s="226"/>
      <c r="C89" s="230"/>
      <c r="D89" s="230"/>
      <c r="E89" s="230"/>
      <c r="F89" s="230"/>
      <c r="H89" s="230"/>
      <c r="I89" s="230"/>
      <c r="J89" s="230"/>
      <c r="K89" s="2"/>
    </row>
    <row r="90" spans="1:11">
      <c r="A90" s="229"/>
      <c r="B90" s="226"/>
      <c r="C90" s="230"/>
      <c r="D90" s="230"/>
      <c r="E90" s="230"/>
      <c r="F90" s="230"/>
      <c r="H90" s="230"/>
      <c r="I90" s="230"/>
      <c r="J90" s="230"/>
      <c r="K90" s="2"/>
    </row>
    <row r="91" spans="1:11">
      <c r="B91" s="226"/>
      <c r="C91" s="230"/>
      <c r="D91" s="230"/>
      <c r="E91" s="230"/>
      <c r="F91" s="230"/>
      <c r="H91" s="230"/>
      <c r="I91" s="230"/>
      <c r="J91" s="230"/>
      <c r="K91" s="2"/>
    </row>
    <row r="92" spans="1:11">
      <c r="A92" s="228" t="s">
        <v>1391</v>
      </c>
      <c r="B92" s="226"/>
      <c r="C92" s="230"/>
      <c r="D92" s="230"/>
      <c r="E92" s="230"/>
      <c r="F92" s="230"/>
      <c r="H92" s="230"/>
      <c r="I92" s="230"/>
      <c r="J92" s="230"/>
      <c r="K92" s="2"/>
    </row>
    <row r="93" spans="1:11">
      <c r="B93" s="226" t="s">
        <v>996</v>
      </c>
      <c r="C93" s="230">
        <f>'Budget Detail FY 2013-17'!L842</f>
        <v>2075296</v>
      </c>
      <c r="D93" s="230">
        <f>'Budget Detail FY 2013-17'!M842</f>
        <v>2272172</v>
      </c>
      <c r="E93" s="230">
        <f>'Budget Detail FY 2013-17'!N842</f>
        <v>2571858</v>
      </c>
      <c r="F93" s="230">
        <f>'Budget Detail FY 2013-17'!O842</f>
        <v>2511880</v>
      </c>
      <c r="G93" s="230">
        <f>'Budget Detail FY 2013-17'!P842</f>
        <v>3085983</v>
      </c>
      <c r="H93" s="230">
        <f>'Budget Detail FY 2013-17'!Q842</f>
        <v>2703561</v>
      </c>
      <c r="I93" s="230">
        <f>'Budget Detail FY 2013-17'!R842</f>
        <v>2732109</v>
      </c>
      <c r="J93" s="230">
        <f>'Budget Detail FY 2013-17'!S842</f>
        <v>2762089</v>
      </c>
      <c r="K93" s="230">
        <f>'Budget Detail FY 2013-17'!T842</f>
        <v>2803696</v>
      </c>
    </row>
    <row r="94" spans="1:11">
      <c r="B94" s="226" t="s">
        <v>997</v>
      </c>
      <c r="C94" s="230">
        <f>'Budget Detail FY 2013-17'!L950</f>
        <v>1815241</v>
      </c>
      <c r="D94" s="230">
        <f>'Budget Detail FY 2013-17'!M950</f>
        <v>1835453</v>
      </c>
      <c r="E94" s="230">
        <f>'Budget Detail FY 2013-17'!N950</f>
        <v>2919989</v>
      </c>
      <c r="F94" s="230">
        <f>'Budget Detail FY 2013-17'!O950</f>
        <v>2607038</v>
      </c>
      <c r="G94" s="230">
        <f>'Budget Detail FY 2013-17'!P950</f>
        <v>1895210</v>
      </c>
      <c r="H94" s="230">
        <f>'Budget Detail FY 2013-17'!Q950</f>
        <v>2645004</v>
      </c>
      <c r="I94" s="230">
        <f>'Budget Detail FY 2013-17'!R950</f>
        <v>2747161</v>
      </c>
      <c r="J94" s="230">
        <f>'Budget Detail FY 2013-17'!S950</f>
        <v>2574744</v>
      </c>
      <c r="K94" s="230">
        <f>'Budget Detail FY 2013-17'!T950</f>
        <v>2593390</v>
      </c>
    </row>
    <row r="95" spans="1:11">
      <c r="B95" s="226" t="s">
        <v>904</v>
      </c>
      <c r="C95" s="230">
        <f>'Budget Detail FY 2013-17'!L1179</f>
        <v>633280</v>
      </c>
      <c r="D95" s="230">
        <f>'Budget Detail FY 2013-17'!M1179</f>
        <v>687290</v>
      </c>
      <c r="E95" s="230">
        <f>'Budget Detail FY 2013-17'!N1179</f>
        <v>691738</v>
      </c>
      <c r="F95" s="230">
        <f>'Budget Detail FY 2013-17'!O1179</f>
        <v>685801</v>
      </c>
      <c r="G95" s="230">
        <f>'Budget Detail FY 2013-17'!P1179</f>
        <v>703633</v>
      </c>
      <c r="H95" s="230">
        <f>'Budget Detail FY 2013-17'!Q1179</f>
        <v>53500</v>
      </c>
      <c r="I95" s="230">
        <f>'Budget Detail FY 2013-17'!R1179</f>
        <v>0</v>
      </c>
      <c r="J95" s="230">
        <f>'Budget Detail FY 2013-17'!S1179</f>
        <v>0</v>
      </c>
      <c r="K95" s="230">
        <f>'Budget Detail FY 2013-17'!T1179</f>
        <v>0</v>
      </c>
    </row>
    <row r="96" spans="1:11">
      <c r="B96" s="226"/>
      <c r="C96" s="230"/>
      <c r="D96" s="230"/>
      <c r="E96" s="230"/>
      <c r="F96" s="230"/>
      <c r="H96" s="230"/>
      <c r="I96" s="230"/>
      <c r="J96" s="230"/>
      <c r="K96" s="2"/>
    </row>
    <row r="97" spans="1:11">
      <c r="B97" s="226"/>
      <c r="C97" s="230"/>
      <c r="D97" s="230"/>
      <c r="E97" s="230"/>
      <c r="F97" s="230"/>
      <c r="H97" s="230"/>
      <c r="I97" s="230"/>
      <c r="J97" s="230"/>
      <c r="K97" s="2"/>
    </row>
    <row r="98" spans="1:11">
      <c r="B98" s="226"/>
      <c r="C98" s="230"/>
      <c r="D98" s="230"/>
      <c r="E98" s="230"/>
      <c r="F98" s="230"/>
      <c r="H98" s="230"/>
      <c r="I98" s="230"/>
      <c r="J98" s="230"/>
      <c r="K98" s="2"/>
    </row>
    <row r="99" spans="1:11">
      <c r="A99" s="228" t="s">
        <v>1395</v>
      </c>
      <c r="B99" s="226"/>
      <c r="C99" s="230"/>
      <c r="D99" s="230"/>
      <c r="E99" s="230"/>
      <c r="F99" s="230"/>
      <c r="H99" s="230"/>
      <c r="I99" s="230"/>
      <c r="J99" s="230"/>
      <c r="K99" s="2"/>
    </row>
    <row r="100" spans="1:11">
      <c r="A100" s="228"/>
      <c r="B100" s="226" t="s">
        <v>972</v>
      </c>
      <c r="C100" s="230">
        <f>'Budget Detail FY 2013-17'!L1280</f>
        <v>1506868</v>
      </c>
      <c r="D100" s="230">
        <f>'Budget Detail FY 2013-17'!M1280</f>
        <v>1587712</v>
      </c>
      <c r="E100" s="230">
        <f>'Budget Detail FY 2013-17'!N1280</f>
        <v>1060275</v>
      </c>
      <c r="F100" s="230">
        <f>'Budget Detail FY 2013-17'!O1280</f>
        <v>1067159</v>
      </c>
      <c r="G100" s="230">
        <f>'Budget Detail FY 2013-17'!P1280</f>
        <v>794413</v>
      </c>
      <c r="H100" s="230">
        <f>'Budget Detail FY 2013-17'!Q1280</f>
        <v>805323</v>
      </c>
      <c r="I100" s="230">
        <f>'Budget Detail FY 2013-17'!R1280</f>
        <v>820711</v>
      </c>
      <c r="J100" s="230">
        <f>'Budget Detail FY 2013-17'!S1280</f>
        <v>837504</v>
      </c>
      <c r="K100" s="230">
        <f>'Budget Detail FY 2013-17'!T1280</f>
        <v>855827</v>
      </c>
    </row>
    <row r="101" spans="1:11">
      <c r="A101" s="228"/>
      <c r="B101" s="226" t="s">
        <v>857</v>
      </c>
      <c r="C101" s="230">
        <f>'Budget Detail FY 2013-17'!L1306</f>
        <v>0</v>
      </c>
      <c r="D101" s="230">
        <f>'Budget Detail FY 2013-17'!M1306</f>
        <v>0</v>
      </c>
      <c r="E101" s="230">
        <f>'Budget Detail FY 2013-17'!N1306</f>
        <v>720800</v>
      </c>
      <c r="F101" s="230">
        <f>'Budget Detail FY 2013-17'!O1306</f>
        <v>720800</v>
      </c>
      <c r="G101" s="230">
        <f>'Budget Detail FY 2013-17'!P1306</f>
        <v>795488</v>
      </c>
      <c r="H101" s="230">
        <f>'Budget Detail FY 2013-17'!Q1306</f>
        <v>771763</v>
      </c>
      <c r="I101" s="230">
        <f>'Budget Detail FY 2013-17'!R1306</f>
        <v>768613</v>
      </c>
      <c r="J101" s="230">
        <f>'Budget Detail FY 2013-17'!S1306</f>
        <v>785238</v>
      </c>
      <c r="K101" s="230">
        <f>'Budget Detail FY 2013-17'!T1306</f>
        <v>790463</v>
      </c>
    </row>
    <row r="102" spans="1:11">
      <c r="A102" s="228"/>
      <c r="B102" s="226" t="s">
        <v>1393</v>
      </c>
      <c r="C102" s="230">
        <f>'Budget Detail FY 2013-17'!L1334</f>
        <v>0</v>
      </c>
      <c r="D102" s="230">
        <f>'Budget Detail FY 2013-17'!M1334</f>
        <v>0</v>
      </c>
      <c r="E102" s="230">
        <f>'Budget Detail FY 2013-17'!N1334</f>
        <v>336500</v>
      </c>
      <c r="F102" s="230">
        <f>'Budget Detail FY 2013-17'!O1334</f>
        <v>343465</v>
      </c>
      <c r="G102" s="230">
        <f>'Budget Detail FY 2013-17'!P1334</f>
        <v>13474</v>
      </c>
      <c r="H102" s="230">
        <f>'Budget Detail FY 2013-17'!Q1334</f>
        <v>16350</v>
      </c>
      <c r="I102" s="230">
        <f>'Budget Detail FY 2013-17'!R1334</f>
        <v>16350</v>
      </c>
      <c r="J102" s="230">
        <f>'Budget Detail FY 2013-17'!S1334</f>
        <v>16350</v>
      </c>
      <c r="K102" s="230">
        <f>'Budget Detail FY 2013-17'!T1334</f>
        <v>16350</v>
      </c>
    </row>
    <row r="103" spans="1:11">
      <c r="C103" s="2"/>
      <c r="D103" s="2"/>
      <c r="E103" s="2"/>
      <c r="F103" s="2"/>
      <c r="H103" s="2"/>
      <c r="I103" s="2"/>
      <c r="J103" s="2"/>
      <c r="K103" s="2"/>
    </row>
    <row r="104" spans="1:11" ht="15.75" thickBot="1">
      <c r="A104" s="23"/>
      <c r="B104" s="232" t="s">
        <v>1472</v>
      </c>
      <c r="C104" s="233">
        <f t="shared" ref="C104:K104" si="1">SUM(C63:C103)</f>
        <v>22007076</v>
      </c>
      <c r="D104" s="233">
        <f t="shared" si="1"/>
        <v>20854032</v>
      </c>
      <c r="E104" s="233">
        <f t="shared" si="1"/>
        <v>23428475</v>
      </c>
      <c r="F104" s="233">
        <f t="shared" si="1"/>
        <v>23207255</v>
      </c>
      <c r="G104" s="233">
        <f t="shared" si="1"/>
        <v>23262714</v>
      </c>
      <c r="H104" s="233">
        <f t="shared" si="1"/>
        <v>22955920</v>
      </c>
      <c r="I104" s="233">
        <f t="shared" si="1"/>
        <v>28545279</v>
      </c>
      <c r="J104" s="233">
        <f t="shared" si="1"/>
        <v>24610871</v>
      </c>
      <c r="K104" s="233">
        <f t="shared" si="1"/>
        <v>24888029</v>
      </c>
    </row>
    <row r="105" spans="1:11" ht="15.75" thickTop="1"/>
  </sheetData>
  <mergeCells count="6">
    <mergeCell ref="B56:K56"/>
    <mergeCell ref="A1:K1"/>
    <mergeCell ref="A2:K2"/>
    <mergeCell ref="A3:K3"/>
    <mergeCell ref="B54:K54"/>
    <mergeCell ref="B55:K55"/>
  </mergeCells>
  <printOptions horizontalCentered="1"/>
  <pageMargins left="0" right="0" top="0.5" bottom="0.15" header="0" footer="0"/>
  <pageSetup scale="71"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dimension ref="A1:P140"/>
  <sheetViews>
    <sheetView zoomScaleNormal="100" workbookViewId="0">
      <selection activeCell="B100" sqref="B100:B101"/>
    </sheetView>
  </sheetViews>
  <sheetFormatPr defaultColWidth="10.42578125" defaultRowHeight="15"/>
  <cols>
    <col min="1" max="1" width="3.7109375" style="1" customWidth="1"/>
    <col min="2" max="2" width="25.85546875" style="1" customWidth="1"/>
    <col min="3" max="13" width="12.7109375" style="1" customWidth="1"/>
    <col min="14" max="14" width="6.28515625" style="222" customWidth="1"/>
    <col min="15" max="15" width="15.85546875" style="236" customWidth="1"/>
    <col min="16" max="16" width="12.7109375" style="1" customWidth="1"/>
    <col min="17" max="16384" width="10.42578125" style="1"/>
  </cols>
  <sheetData>
    <row r="1" spans="1:16" ht="24" customHeight="1">
      <c r="A1" s="336" t="s">
        <v>1376</v>
      </c>
      <c r="B1" s="336"/>
      <c r="C1" s="336"/>
      <c r="D1" s="336"/>
      <c r="E1" s="336"/>
      <c r="F1" s="336"/>
      <c r="G1" s="336"/>
      <c r="H1" s="336"/>
      <c r="I1" s="336"/>
      <c r="J1" s="336"/>
      <c r="K1" s="336"/>
      <c r="L1" s="336"/>
      <c r="M1" s="336"/>
      <c r="N1" s="235"/>
    </row>
    <row r="2" spans="1:16" ht="24" customHeight="1">
      <c r="A2" s="337" t="s">
        <v>1396</v>
      </c>
      <c r="B2" s="337"/>
      <c r="C2" s="337"/>
      <c r="D2" s="337"/>
      <c r="E2" s="337"/>
      <c r="F2" s="337"/>
      <c r="G2" s="337"/>
      <c r="H2" s="337"/>
      <c r="I2" s="337"/>
      <c r="J2" s="337"/>
      <c r="K2" s="337"/>
      <c r="L2" s="337"/>
      <c r="M2" s="337"/>
      <c r="N2" s="235"/>
    </row>
    <row r="3" spans="1:16" ht="24" customHeight="1">
      <c r="A3" s="336" t="s">
        <v>1397</v>
      </c>
      <c r="B3" s="336"/>
      <c r="C3" s="336"/>
      <c r="D3" s="336"/>
      <c r="E3" s="336"/>
      <c r="F3" s="336"/>
      <c r="G3" s="336"/>
      <c r="H3" s="336"/>
      <c r="I3" s="336"/>
      <c r="J3" s="336"/>
      <c r="K3" s="336"/>
      <c r="L3" s="336"/>
      <c r="M3" s="336"/>
      <c r="N3" s="235"/>
    </row>
    <row r="4" spans="1:16" ht="15" customHeight="1"/>
    <row r="5" spans="1:16" ht="15" customHeight="1">
      <c r="L5" s="223" t="s">
        <v>1398</v>
      </c>
    </row>
    <row r="6" spans="1:16" ht="15" customHeight="1">
      <c r="D6" s="222" t="s">
        <v>1399</v>
      </c>
      <c r="E6" s="222" t="s">
        <v>1400</v>
      </c>
      <c r="F6" s="223" t="s">
        <v>1401</v>
      </c>
      <c r="G6" s="222" t="s">
        <v>1402</v>
      </c>
      <c r="H6" s="222" t="s">
        <v>1403</v>
      </c>
      <c r="I6" s="222" t="s">
        <v>1404</v>
      </c>
      <c r="J6" s="223" t="s">
        <v>1405</v>
      </c>
      <c r="K6" s="223" t="s">
        <v>1406</v>
      </c>
      <c r="L6" s="223" t="s">
        <v>1407</v>
      </c>
      <c r="M6" s="223" t="s">
        <v>1408</v>
      </c>
      <c r="N6" s="223"/>
    </row>
    <row r="7" spans="1:16" ht="15" customHeight="1" thickBot="1">
      <c r="A7" s="224"/>
      <c r="B7" s="224" t="s">
        <v>1379</v>
      </c>
      <c r="C7" s="237" t="s">
        <v>1298</v>
      </c>
      <c r="D7" s="237" t="s">
        <v>1409</v>
      </c>
      <c r="E7" s="225" t="s">
        <v>1410</v>
      </c>
      <c r="F7" s="225" t="s">
        <v>1411</v>
      </c>
      <c r="G7" s="225" t="s">
        <v>1412</v>
      </c>
      <c r="H7" s="225" t="s">
        <v>1413</v>
      </c>
      <c r="I7" s="225" t="s">
        <v>1414</v>
      </c>
      <c r="J7" s="225" t="s">
        <v>1415</v>
      </c>
      <c r="K7" s="225" t="s">
        <v>1416</v>
      </c>
      <c r="L7" s="225" t="s">
        <v>1417</v>
      </c>
      <c r="M7" s="225" t="s">
        <v>1418</v>
      </c>
      <c r="N7" s="227"/>
    </row>
    <row r="8" spans="1:16" ht="15" customHeight="1">
      <c r="A8" s="226"/>
      <c r="B8" s="226"/>
      <c r="C8" s="238"/>
      <c r="D8" s="238"/>
      <c r="E8" s="227"/>
      <c r="F8" s="227"/>
      <c r="G8" s="227"/>
      <c r="H8" s="227"/>
      <c r="I8" s="227"/>
      <c r="J8" s="227"/>
      <c r="K8" s="227"/>
      <c r="L8" s="227"/>
      <c r="M8" s="227"/>
      <c r="N8" s="227"/>
    </row>
    <row r="9" spans="1:16" ht="15" customHeight="1"/>
    <row r="10" spans="1:16" ht="15" customHeight="1">
      <c r="A10" s="228" t="s">
        <v>1380</v>
      </c>
      <c r="C10" s="2">
        <f>'Fund Cover Sheets'!G11</f>
        <v>8788433</v>
      </c>
      <c r="D10" s="2">
        <f>'Fund Cover Sheets'!G12</f>
        <v>1759600</v>
      </c>
      <c r="E10" s="2">
        <f>'Fund Cover Sheets'!G13</f>
        <v>169300</v>
      </c>
      <c r="F10" s="2">
        <f>'Fund Cover Sheets'!G14</f>
        <v>201000</v>
      </c>
      <c r="G10" s="2">
        <f>'Fund Cover Sheets'!G15</f>
        <v>1178784</v>
      </c>
      <c r="H10" s="2">
        <f>'Fund Cover Sheets'!G16</f>
        <v>3100</v>
      </c>
      <c r="I10" s="2">
        <f>'Fund Cover Sheets'!G17</f>
        <v>199892</v>
      </c>
      <c r="J10" s="2">
        <f>'Fund Cover Sheets'!G18</f>
        <v>11000</v>
      </c>
      <c r="K10" s="2">
        <v>0</v>
      </c>
      <c r="L10" s="2">
        <f>'Fund Cover Sheets'!G19</f>
        <v>0</v>
      </c>
      <c r="M10" s="2">
        <f>SUM(C10:L10)</f>
        <v>12311109</v>
      </c>
      <c r="N10" s="239"/>
      <c r="O10" s="2"/>
      <c r="P10" s="2"/>
    </row>
    <row r="11" spans="1:16" ht="15" customHeight="1">
      <c r="A11" s="228"/>
      <c r="C11" s="2"/>
      <c r="D11" s="2"/>
      <c r="E11" s="2"/>
      <c r="F11" s="2"/>
      <c r="G11" s="2"/>
      <c r="H11" s="2"/>
      <c r="I11" s="2"/>
      <c r="J11" s="2"/>
      <c r="K11" s="2"/>
      <c r="L11" s="2"/>
      <c r="M11" s="2"/>
      <c r="N11" s="239"/>
      <c r="O11" s="2"/>
      <c r="P11" s="2"/>
    </row>
    <row r="12" spans="1:16" ht="15" customHeight="1">
      <c r="A12" s="228"/>
      <c r="C12" s="2"/>
      <c r="D12" s="2"/>
      <c r="E12" s="2"/>
      <c r="F12" s="2"/>
      <c r="G12" s="2"/>
      <c r="H12" s="2"/>
      <c r="I12" s="2"/>
      <c r="J12" s="2"/>
      <c r="K12" s="2"/>
      <c r="L12" s="2"/>
      <c r="M12" s="2"/>
      <c r="N12" s="239"/>
      <c r="O12" s="2"/>
      <c r="P12" s="2"/>
    </row>
    <row r="13" spans="1:16" ht="15" customHeight="1">
      <c r="A13" s="228"/>
      <c r="C13" s="2"/>
      <c r="D13" s="2"/>
      <c r="E13" s="2"/>
      <c r="F13" s="2"/>
      <c r="G13" s="2"/>
      <c r="H13" s="2"/>
      <c r="I13" s="2"/>
      <c r="J13" s="2"/>
      <c r="K13" s="2"/>
      <c r="L13" s="2"/>
      <c r="M13" s="2"/>
      <c r="N13" s="239"/>
      <c r="O13" s="2"/>
      <c r="P13" s="2"/>
    </row>
    <row r="14" spans="1:16" ht="15" customHeight="1">
      <c r="A14" s="228" t="s">
        <v>1381</v>
      </c>
      <c r="C14" s="230"/>
      <c r="D14" s="230"/>
      <c r="E14" s="230"/>
      <c r="F14" s="230"/>
      <c r="G14" s="230"/>
      <c r="H14" s="230"/>
      <c r="I14" s="230"/>
      <c r="J14" s="230"/>
      <c r="K14" s="230"/>
      <c r="L14" s="3"/>
      <c r="M14" s="3"/>
      <c r="N14" s="239"/>
      <c r="O14" s="2"/>
      <c r="P14" s="2"/>
    </row>
    <row r="15" spans="1:16" ht="15" customHeight="1">
      <c r="A15" s="228"/>
      <c r="B15" s="1" t="s">
        <v>1260</v>
      </c>
      <c r="C15" s="230">
        <v>0</v>
      </c>
      <c r="D15" s="230">
        <f>'Fund Cover Sheets'!G129</f>
        <v>454197</v>
      </c>
      <c r="E15" s="230">
        <v>0</v>
      </c>
      <c r="F15" s="230">
        <v>0</v>
      </c>
      <c r="G15" s="230">
        <v>0</v>
      </c>
      <c r="H15" s="230">
        <f>'Fund Cover Sheets'!G130</f>
        <v>350</v>
      </c>
      <c r="I15" s="230">
        <f>'Fund Cover Sheets'!G131</f>
        <v>0</v>
      </c>
      <c r="J15" s="230">
        <f>'Fund Cover Sheets'!G132</f>
        <v>0</v>
      </c>
      <c r="K15" s="230">
        <v>0</v>
      </c>
      <c r="L15" s="3">
        <v>0</v>
      </c>
      <c r="M15" s="2">
        <f>SUM(C15:L15)</f>
        <v>454547</v>
      </c>
      <c r="N15" s="239"/>
      <c r="O15" s="2"/>
      <c r="P15" s="2"/>
    </row>
    <row r="16" spans="1:16" ht="15" customHeight="1">
      <c r="A16" s="229"/>
      <c r="B16" s="226" t="s">
        <v>1382</v>
      </c>
      <c r="C16" s="230">
        <v>0</v>
      </c>
      <c r="D16" s="160">
        <f>'Fund Cover Sheets'!G533</f>
        <v>0</v>
      </c>
      <c r="E16" s="230">
        <v>0</v>
      </c>
      <c r="F16" s="230">
        <v>0</v>
      </c>
      <c r="G16" s="160">
        <f>'Fund Cover Sheets'!G534</f>
        <v>395000</v>
      </c>
      <c r="H16" s="160">
        <f>'Fund Cover Sheets'!G535</f>
        <v>200</v>
      </c>
      <c r="I16" s="160">
        <f>'Fund Cover Sheets'!G536</f>
        <v>11661</v>
      </c>
      <c r="J16" s="160">
        <f>'Fund Cover Sheets'!G537</f>
        <v>88700</v>
      </c>
      <c r="K16" s="160">
        <v>0</v>
      </c>
      <c r="L16" s="160">
        <f>'Fund Cover Sheets'!G538</f>
        <v>955886</v>
      </c>
      <c r="M16" s="2">
        <f t="shared" ref="M16:M22" si="0">SUM(C16:L16)</f>
        <v>1451447</v>
      </c>
      <c r="N16" s="239"/>
      <c r="O16" s="2"/>
      <c r="P16" s="2"/>
    </row>
    <row r="17" spans="1:16" ht="15" customHeight="1">
      <c r="A17" s="229"/>
      <c r="B17" s="226" t="s">
        <v>998</v>
      </c>
      <c r="C17" s="230">
        <v>0</v>
      </c>
      <c r="D17" s="230">
        <f>'Fund Cover Sheets'!G496</f>
        <v>400000</v>
      </c>
      <c r="E17" s="230">
        <v>0</v>
      </c>
      <c r="F17" s="230">
        <v>0</v>
      </c>
      <c r="G17" s="230">
        <v>0</v>
      </c>
      <c r="H17" s="230">
        <v>0</v>
      </c>
      <c r="I17" s="230">
        <v>0</v>
      </c>
      <c r="J17" s="230">
        <v>0</v>
      </c>
      <c r="K17" s="230">
        <f>'Fund Cover Sheets'!G497</f>
        <v>20500</v>
      </c>
      <c r="L17" s="3">
        <v>0</v>
      </c>
      <c r="M17" s="2">
        <f>SUM(C17:L17)</f>
        <v>420500</v>
      </c>
      <c r="N17" s="239"/>
      <c r="O17" s="2"/>
      <c r="P17" s="2"/>
    </row>
    <row r="18" spans="1:16" ht="15" customHeight="1">
      <c r="A18" s="229"/>
      <c r="B18" s="226" t="s">
        <v>1153</v>
      </c>
      <c r="C18" s="2">
        <f>'Fund Cover Sheets'!G742</f>
        <v>0</v>
      </c>
      <c r="D18" s="230">
        <v>0</v>
      </c>
      <c r="E18" s="230">
        <v>0</v>
      </c>
      <c r="F18" s="230">
        <v>0</v>
      </c>
      <c r="G18" s="230">
        <v>0</v>
      </c>
      <c r="H18" s="230">
        <f>'Fund Cover Sheets'!G743</f>
        <v>0</v>
      </c>
      <c r="I18" s="230">
        <v>0</v>
      </c>
      <c r="J18" s="230">
        <v>0</v>
      </c>
      <c r="K18" s="230">
        <v>0</v>
      </c>
      <c r="L18" s="230">
        <v>0</v>
      </c>
      <c r="M18" s="2">
        <f t="shared" si="0"/>
        <v>0</v>
      </c>
      <c r="N18" s="239"/>
      <c r="O18" s="2"/>
      <c r="P18" s="2"/>
    </row>
    <row r="19" spans="1:16" ht="15" customHeight="1">
      <c r="A19" s="229"/>
      <c r="B19" s="226" t="s">
        <v>871</v>
      </c>
      <c r="C19" s="230">
        <f>'Fund Cover Sheets'!G781</f>
        <v>4500</v>
      </c>
      <c r="D19" s="230">
        <v>0</v>
      </c>
      <c r="E19" s="230">
        <v>0</v>
      </c>
      <c r="F19" s="230">
        <v>0</v>
      </c>
      <c r="G19" s="230">
        <v>0</v>
      </c>
      <c r="H19" s="230">
        <f>'Fund Cover Sheets'!G782</f>
        <v>2000</v>
      </c>
      <c r="I19" s="230">
        <v>0</v>
      </c>
      <c r="J19" s="3">
        <v>0</v>
      </c>
      <c r="K19" s="3">
        <v>0</v>
      </c>
      <c r="L19" s="3">
        <v>0</v>
      </c>
      <c r="M19" s="2">
        <f>SUM(C19:L19)</f>
        <v>6500</v>
      </c>
      <c r="N19" s="239"/>
      <c r="O19" s="2"/>
      <c r="P19" s="2"/>
    </row>
    <row r="20" spans="1:16" ht="15" customHeight="1">
      <c r="A20" s="229"/>
      <c r="B20" s="226" t="s">
        <v>879</v>
      </c>
      <c r="C20" s="2">
        <f>'Fund Cover Sheets'!G818</f>
        <v>70000</v>
      </c>
      <c r="D20" s="3">
        <v>0</v>
      </c>
      <c r="E20" s="3">
        <v>0</v>
      </c>
      <c r="F20" s="3">
        <v>0</v>
      </c>
      <c r="G20" s="3">
        <v>0</v>
      </c>
      <c r="H20" s="3">
        <f>'Fund Cover Sheets'!G819</f>
        <v>150</v>
      </c>
      <c r="I20" s="3">
        <v>0</v>
      </c>
      <c r="J20" s="3">
        <v>0</v>
      </c>
      <c r="K20" s="3">
        <v>0</v>
      </c>
      <c r="L20" s="3">
        <v>0</v>
      </c>
      <c r="M20" s="2">
        <f t="shared" si="0"/>
        <v>70150</v>
      </c>
      <c r="N20" s="239"/>
      <c r="O20" s="2"/>
      <c r="P20" s="2"/>
    </row>
    <row r="21" spans="1:16" ht="15" customHeight="1">
      <c r="A21" s="229"/>
      <c r="B21" s="226" t="s">
        <v>1383</v>
      </c>
      <c r="C21" s="2">
        <f>'Fund Cover Sheets'!G58</f>
        <v>3786</v>
      </c>
      <c r="D21" s="2">
        <v>0</v>
      </c>
      <c r="E21" s="2">
        <v>0</v>
      </c>
      <c r="F21" s="2">
        <v>0</v>
      </c>
      <c r="G21" s="2">
        <v>0</v>
      </c>
      <c r="H21" s="2">
        <f>'Fund Cover Sheets'!G59</f>
        <v>0</v>
      </c>
      <c r="I21" s="3">
        <v>0</v>
      </c>
      <c r="J21" s="3">
        <v>0</v>
      </c>
      <c r="K21" s="3">
        <v>0</v>
      </c>
      <c r="L21" s="3">
        <v>0</v>
      </c>
      <c r="M21" s="2">
        <f>SUM(C21:L21)</f>
        <v>3786</v>
      </c>
      <c r="N21" s="240"/>
      <c r="O21" s="2"/>
      <c r="P21" s="2"/>
    </row>
    <row r="22" spans="1:16">
      <c r="A22" s="229"/>
      <c r="B22" s="226" t="s">
        <v>1384</v>
      </c>
      <c r="C22" s="3">
        <f>'Fund Cover Sheets'!G94</f>
        <v>7531</v>
      </c>
      <c r="D22" s="3">
        <v>0</v>
      </c>
      <c r="E22" s="3">
        <v>0</v>
      </c>
      <c r="F22" s="3">
        <v>0</v>
      </c>
      <c r="G22" s="3">
        <v>0</v>
      </c>
      <c r="H22" s="3">
        <f>'Fund Cover Sheets'!G95</f>
        <v>0</v>
      </c>
      <c r="I22" s="3">
        <v>0</v>
      </c>
      <c r="J22" s="230">
        <v>0</v>
      </c>
      <c r="K22" s="230">
        <v>0</v>
      </c>
      <c r="L22" s="3">
        <v>0</v>
      </c>
      <c r="M22" s="2">
        <f t="shared" si="0"/>
        <v>7531</v>
      </c>
      <c r="N22" s="240"/>
      <c r="O22" s="2"/>
      <c r="P22" s="2"/>
    </row>
    <row r="23" spans="1:16">
      <c r="A23" s="229"/>
      <c r="B23" s="226"/>
      <c r="C23" s="3"/>
      <c r="D23" s="3"/>
      <c r="E23" s="3"/>
      <c r="F23" s="3"/>
      <c r="G23" s="3"/>
      <c r="H23" s="3"/>
      <c r="I23" s="3"/>
      <c r="J23" s="230"/>
      <c r="K23" s="230"/>
      <c r="L23" s="3"/>
      <c r="M23" s="2"/>
      <c r="N23" s="240"/>
      <c r="O23" s="2"/>
      <c r="P23" s="2"/>
    </row>
    <row r="24" spans="1:16">
      <c r="A24" s="229"/>
      <c r="B24" s="226"/>
      <c r="C24" s="3"/>
      <c r="D24" s="3"/>
      <c r="E24" s="3"/>
      <c r="F24" s="3"/>
      <c r="G24" s="3"/>
      <c r="H24" s="3"/>
      <c r="I24" s="3"/>
      <c r="J24" s="230"/>
      <c r="K24" s="230"/>
      <c r="L24" s="3"/>
      <c r="M24" s="2"/>
      <c r="N24" s="240"/>
      <c r="O24" s="2"/>
      <c r="P24" s="2"/>
    </row>
    <row r="25" spans="1:16">
      <c r="A25" s="229"/>
      <c r="B25" s="226"/>
      <c r="C25" s="3"/>
      <c r="D25" s="3"/>
      <c r="E25" s="3"/>
      <c r="F25" s="3"/>
      <c r="G25" s="3"/>
      <c r="H25" s="3"/>
      <c r="I25" s="3"/>
      <c r="J25" s="230"/>
      <c r="K25" s="230"/>
      <c r="L25" s="3"/>
      <c r="M25" s="2"/>
      <c r="N25" s="240"/>
      <c r="O25" s="2"/>
      <c r="P25" s="2"/>
    </row>
    <row r="26" spans="1:16" ht="15" customHeight="1">
      <c r="A26" s="228" t="s">
        <v>1385</v>
      </c>
      <c r="B26" s="221"/>
      <c r="C26" s="2">
        <f>'Fund Cover Sheets'!G363</f>
        <v>326379</v>
      </c>
      <c r="D26" s="3">
        <v>0</v>
      </c>
      <c r="E26" s="3">
        <f>'Fund Cover Sheets'!G364</f>
        <v>1000</v>
      </c>
      <c r="F26" s="3">
        <v>0</v>
      </c>
      <c r="G26" s="3">
        <v>0</v>
      </c>
      <c r="H26" s="3">
        <f>'Fund Cover Sheets'!G365</f>
        <v>300</v>
      </c>
      <c r="I26" s="3">
        <v>0</v>
      </c>
      <c r="J26" s="3">
        <v>0</v>
      </c>
      <c r="K26" s="3">
        <v>0</v>
      </c>
      <c r="L26" s="3">
        <f>'Fund Cover Sheets'!G366</f>
        <v>99465</v>
      </c>
      <c r="M26" s="2">
        <f t="shared" ref="M26:M34" si="1">SUM(C26:L26)</f>
        <v>427144</v>
      </c>
      <c r="N26" s="240"/>
      <c r="O26" s="2"/>
      <c r="P26" s="2"/>
    </row>
    <row r="27" spans="1:16" ht="15" customHeight="1">
      <c r="A27" s="228"/>
      <c r="B27" s="221"/>
      <c r="C27" s="2"/>
      <c r="D27" s="3"/>
      <c r="E27" s="3"/>
      <c r="F27" s="3"/>
      <c r="G27" s="3"/>
      <c r="H27" s="3"/>
      <c r="I27" s="3"/>
      <c r="J27" s="3"/>
      <c r="K27" s="3"/>
      <c r="L27" s="3"/>
      <c r="M27" s="2"/>
      <c r="N27" s="240"/>
      <c r="O27" s="2"/>
      <c r="P27" s="2"/>
    </row>
    <row r="28" spans="1:16" ht="15" customHeight="1">
      <c r="A28" s="228"/>
      <c r="B28" s="221"/>
      <c r="C28" s="2"/>
      <c r="D28" s="3"/>
      <c r="E28" s="3"/>
      <c r="F28" s="3"/>
      <c r="G28" s="3"/>
      <c r="H28" s="3"/>
      <c r="I28" s="3"/>
      <c r="J28" s="3"/>
      <c r="K28" s="3"/>
      <c r="L28" s="3"/>
      <c r="M28" s="2"/>
      <c r="N28" s="240"/>
      <c r="O28" s="2"/>
      <c r="P28" s="2"/>
    </row>
    <row r="29" spans="1:16" ht="15" customHeight="1">
      <c r="A29" s="228"/>
      <c r="B29" s="221"/>
      <c r="C29" s="2"/>
      <c r="D29" s="3"/>
      <c r="E29" s="3"/>
      <c r="F29" s="3"/>
      <c r="G29" s="3"/>
      <c r="H29" s="3"/>
      <c r="I29" s="3"/>
      <c r="J29" s="3"/>
      <c r="K29" s="3"/>
      <c r="L29" s="3"/>
      <c r="M29" s="2"/>
      <c r="N29" s="240"/>
      <c r="O29" s="2"/>
      <c r="P29" s="2"/>
    </row>
    <row r="30" spans="1:16" ht="15" customHeight="1">
      <c r="A30" s="228" t="s">
        <v>1386</v>
      </c>
      <c r="B30" s="221"/>
      <c r="C30" s="230"/>
      <c r="D30" s="230"/>
      <c r="E30" s="230"/>
      <c r="F30" s="230"/>
      <c r="G30" s="230"/>
      <c r="H30" s="230"/>
      <c r="I30" s="230"/>
      <c r="J30" s="230"/>
      <c r="K30" s="230"/>
      <c r="L30" s="230"/>
      <c r="M30" s="2"/>
      <c r="N30" s="239"/>
      <c r="O30" s="2"/>
      <c r="P30" s="2"/>
    </row>
    <row r="31" spans="1:16" ht="15" customHeight="1">
      <c r="A31" s="228"/>
      <c r="B31" s="226" t="s">
        <v>1387</v>
      </c>
      <c r="C31" s="3">
        <v>0</v>
      </c>
      <c r="D31" s="230">
        <v>0</v>
      </c>
      <c r="E31" s="230">
        <f>'Fund Cover Sheets'!G170</f>
        <v>5250</v>
      </c>
      <c r="F31" s="230">
        <v>0</v>
      </c>
      <c r="G31" s="230">
        <v>0</v>
      </c>
      <c r="H31" s="230">
        <v>0</v>
      </c>
      <c r="I31" s="230">
        <v>0</v>
      </c>
      <c r="J31" s="3">
        <v>0</v>
      </c>
      <c r="K31" s="3">
        <v>0</v>
      </c>
      <c r="L31" s="3">
        <v>0</v>
      </c>
      <c r="M31" s="2">
        <f t="shared" si="1"/>
        <v>5250</v>
      </c>
      <c r="N31" s="239"/>
      <c r="O31" s="2"/>
      <c r="P31" s="2"/>
    </row>
    <row r="32" spans="1:16" ht="15" customHeight="1">
      <c r="A32" s="229"/>
      <c r="B32" s="226" t="s">
        <v>1388</v>
      </c>
      <c r="C32" s="230">
        <v>0</v>
      </c>
      <c r="D32" s="3">
        <v>0</v>
      </c>
      <c r="E32" s="3">
        <f>'Fund Cover Sheets'!G286</f>
        <v>3250</v>
      </c>
      <c r="F32" s="3">
        <v>0</v>
      </c>
      <c r="G32" s="3">
        <v>0</v>
      </c>
      <c r="H32" s="3">
        <f>'Fund Cover Sheets'!G287</f>
        <v>250</v>
      </c>
      <c r="I32" s="160">
        <f>'Fund Cover Sheets'!G288</f>
        <v>40000</v>
      </c>
      <c r="J32" s="3">
        <f>'Fund Cover Sheets'!G289</f>
        <v>0</v>
      </c>
      <c r="K32" s="3">
        <v>0</v>
      </c>
      <c r="L32" s="3">
        <v>0</v>
      </c>
      <c r="M32" s="2">
        <f t="shared" si="1"/>
        <v>43500</v>
      </c>
      <c r="N32" s="239"/>
      <c r="O32" s="2"/>
      <c r="P32" s="2"/>
    </row>
    <row r="33" spans="1:16" ht="15" customHeight="1">
      <c r="B33" s="226" t="s">
        <v>1262</v>
      </c>
      <c r="C33" s="3">
        <v>0</v>
      </c>
      <c r="D33" s="2">
        <v>0</v>
      </c>
      <c r="E33" s="3">
        <f>'Fund Cover Sheets'!G206</f>
        <v>16500</v>
      </c>
      <c r="F33" s="241">
        <f>'Fund Cover Sheets'!G207</f>
        <v>11650</v>
      </c>
      <c r="G33" s="3">
        <v>0</v>
      </c>
      <c r="H33" s="3">
        <f>'Fund Cover Sheets'!G208</f>
        <v>50</v>
      </c>
      <c r="I33" s="3">
        <v>0</v>
      </c>
      <c r="J33" s="3">
        <f>'Fund Cover Sheets'!G209</f>
        <v>1000</v>
      </c>
      <c r="K33" s="3">
        <v>0</v>
      </c>
      <c r="L33" s="3">
        <v>0</v>
      </c>
      <c r="M33" s="2">
        <f t="shared" si="1"/>
        <v>29200</v>
      </c>
      <c r="N33" s="239"/>
      <c r="O33" s="2"/>
      <c r="P33" s="2"/>
    </row>
    <row r="34" spans="1:16" ht="15" customHeight="1">
      <c r="B34" s="226" t="s">
        <v>1389</v>
      </c>
      <c r="C34" s="3">
        <v>0</v>
      </c>
      <c r="D34" s="3">
        <v>0</v>
      </c>
      <c r="E34" s="3">
        <f>'Fund Cover Sheets'!G245</f>
        <v>31000</v>
      </c>
      <c r="F34" s="3">
        <v>0</v>
      </c>
      <c r="G34" s="3">
        <f>'Fund Cover Sheets'!G246</f>
        <v>20000</v>
      </c>
      <c r="H34" s="3">
        <f>'Fund Cover Sheets'!G247</f>
        <v>0</v>
      </c>
      <c r="I34" s="3">
        <v>0</v>
      </c>
      <c r="J34" s="3">
        <f>'Fund Cover Sheets'!G248</f>
        <v>0</v>
      </c>
      <c r="K34" s="3">
        <v>0</v>
      </c>
      <c r="L34" s="3">
        <f>'Fund Cover Sheets'!G249</f>
        <v>2500</v>
      </c>
      <c r="M34" s="2">
        <f t="shared" si="1"/>
        <v>53500</v>
      </c>
      <c r="N34" s="239"/>
      <c r="O34" s="2"/>
      <c r="P34" s="2"/>
    </row>
    <row r="35" spans="1:16">
      <c r="A35" s="229"/>
      <c r="B35" s="226" t="s">
        <v>1390</v>
      </c>
      <c r="C35" s="3">
        <v>0</v>
      </c>
      <c r="D35" s="3">
        <f>'Fund Cover Sheets'!G322</f>
        <v>231000</v>
      </c>
      <c r="E35" s="16">
        <f>'Fund Cover Sheets'!G323</f>
        <v>53400</v>
      </c>
      <c r="F35" s="3">
        <v>0</v>
      </c>
      <c r="G35" s="230">
        <v>0</v>
      </c>
      <c r="H35" s="230">
        <f>'Fund Cover Sheets'!G324</f>
        <v>0</v>
      </c>
      <c r="I35" s="230">
        <f>'Fund Cover Sheets'!G325</f>
        <v>0</v>
      </c>
      <c r="J35" s="3">
        <f>'Fund Cover Sheets'!G326</f>
        <v>0</v>
      </c>
      <c r="K35" s="3">
        <v>0</v>
      </c>
      <c r="L35" s="3">
        <f>'Fund Cover Sheets'!G327</f>
        <v>1019332</v>
      </c>
      <c r="M35" s="2">
        <f>SUM(C35:L35)</f>
        <v>1303732</v>
      </c>
      <c r="N35" s="239"/>
      <c r="O35" s="2"/>
      <c r="P35" s="2"/>
    </row>
    <row r="36" spans="1:16">
      <c r="A36" s="229"/>
      <c r="B36" s="226"/>
      <c r="C36" s="3"/>
      <c r="D36" s="3"/>
      <c r="E36" s="16"/>
      <c r="F36" s="3"/>
      <c r="G36" s="230"/>
      <c r="H36" s="230"/>
      <c r="I36" s="230"/>
      <c r="J36" s="3"/>
      <c r="K36" s="3"/>
      <c r="L36" s="3"/>
      <c r="M36" s="2"/>
      <c r="N36" s="239"/>
      <c r="O36" s="2"/>
      <c r="P36" s="2"/>
    </row>
    <row r="37" spans="1:16">
      <c r="A37" s="229"/>
      <c r="B37" s="226"/>
      <c r="C37" s="3"/>
      <c r="D37" s="3"/>
      <c r="E37" s="16"/>
      <c r="F37" s="3"/>
      <c r="G37" s="230"/>
      <c r="H37" s="230"/>
      <c r="I37" s="230"/>
      <c r="J37" s="3"/>
      <c r="K37" s="3"/>
      <c r="L37" s="3"/>
      <c r="M37" s="2"/>
      <c r="N37" s="239"/>
      <c r="O37" s="2"/>
      <c r="P37" s="2"/>
    </row>
    <row r="38" spans="1:16">
      <c r="A38" s="229"/>
      <c r="B38" s="226"/>
      <c r="C38" s="3"/>
      <c r="D38" s="3"/>
      <c r="E38" s="16"/>
      <c r="F38" s="3"/>
      <c r="G38" s="230"/>
      <c r="H38" s="230"/>
      <c r="I38" s="230"/>
      <c r="J38" s="3"/>
      <c r="K38" s="3"/>
      <c r="L38" s="3"/>
      <c r="M38" s="2"/>
      <c r="N38" s="239"/>
      <c r="O38" s="2"/>
      <c r="P38" s="2"/>
    </row>
    <row r="39" spans="1:16" ht="15" customHeight="1">
      <c r="A39" s="228" t="s">
        <v>1391</v>
      </c>
      <c r="B39" s="226"/>
      <c r="C39" s="2"/>
      <c r="D39" s="230"/>
      <c r="E39" s="230"/>
      <c r="F39" s="230"/>
      <c r="G39" s="230"/>
      <c r="H39" s="230"/>
      <c r="I39" s="230"/>
      <c r="J39" s="230"/>
      <c r="K39" s="230"/>
      <c r="L39" s="3"/>
      <c r="M39" s="3"/>
      <c r="N39" s="239"/>
      <c r="O39" s="2"/>
      <c r="P39" s="2"/>
    </row>
    <row r="40" spans="1:16" ht="15" customHeight="1">
      <c r="B40" s="226" t="s">
        <v>996</v>
      </c>
      <c r="C40" s="230">
        <f>'Fund Cover Sheets'!G401</f>
        <v>133454</v>
      </c>
      <c r="D40" s="230">
        <v>0</v>
      </c>
      <c r="E40" s="230">
        <v>0</v>
      </c>
      <c r="F40" s="230">
        <v>0</v>
      </c>
      <c r="G40" s="2">
        <f>'Fund Cover Sheets'!G403</f>
        <v>2527871</v>
      </c>
      <c r="H40" s="2">
        <f>'Fund Cover Sheets'!G404</f>
        <v>300</v>
      </c>
      <c r="I40" s="2">
        <f>'Fund Cover Sheets'!G405</f>
        <v>7466</v>
      </c>
      <c r="J40" s="230">
        <f>'Fund Cover Sheets'!G406</f>
        <v>50000</v>
      </c>
      <c r="K40" s="230">
        <v>0</v>
      </c>
      <c r="L40" s="3">
        <f>'Fund Cover Sheets'!G407</f>
        <v>82288</v>
      </c>
      <c r="M40" s="2">
        <f>SUM(C40:L40)</f>
        <v>2801379</v>
      </c>
      <c r="N40" s="239"/>
      <c r="O40" s="2"/>
      <c r="P40" s="2"/>
    </row>
    <row r="41" spans="1:16" ht="15" customHeight="1">
      <c r="B41" s="226" t="s">
        <v>997</v>
      </c>
      <c r="C41" s="230">
        <f>'Fund Cover Sheets'!G449</f>
        <v>263850</v>
      </c>
      <c r="D41" s="230">
        <v>0</v>
      </c>
      <c r="E41" s="230">
        <v>0</v>
      </c>
      <c r="F41" s="230">
        <v>0</v>
      </c>
      <c r="G41" s="230">
        <f>'Fund Cover Sheets'!G451</f>
        <v>1368380</v>
      </c>
      <c r="H41" s="230">
        <f>'Fund Cover Sheets'!G452</f>
        <v>3000</v>
      </c>
      <c r="I41" s="230">
        <f>'Fund Cover Sheets'!G453</f>
        <v>4587</v>
      </c>
      <c r="J41" s="230">
        <v>0</v>
      </c>
      <c r="K41" s="230">
        <v>0</v>
      </c>
      <c r="L41" s="3">
        <f>'Fund Cover Sheets'!G454</f>
        <v>0</v>
      </c>
      <c r="M41" s="2">
        <f>SUM(C41:L41)</f>
        <v>1639817</v>
      </c>
      <c r="N41" s="239"/>
      <c r="O41" s="2"/>
      <c r="P41" s="2"/>
    </row>
    <row r="42" spans="1:16" ht="15" customHeight="1">
      <c r="B42" s="226" t="s">
        <v>904</v>
      </c>
      <c r="C42" s="230">
        <v>0</v>
      </c>
      <c r="D42" s="230">
        <v>0</v>
      </c>
      <c r="E42" s="230">
        <v>0</v>
      </c>
      <c r="F42" s="230">
        <v>0</v>
      </c>
      <c r="G42" s="230">
        <f>'Fund Cover Sheets'!G579</f>
        <v>607000</v>
      </c>
      <c r="H42" s="230">
        <v>0</v>
      </c>
      <c r="I42" s="230">
        <v>0</v>
      </c>
      <c r="J42" s="230">
        <f>'Fund Cover Sheets'!G580</f>
        <v>15500</v>
      </c>
      <c r="K42" s="230">
        <v>0</v>
      </c>
      <c r="L42" s="3">
        <v>0</v>
      </c>
      <c r="M42" s="2">
        <f>SUM(C42:L42)</f>
        <v>622500</v>
      </c>
      <c r="N42" s="239"/>
      <c r="O42" s="2"/>
      <c r="P42" s="2"/>
    </row>
    <row r="43" spans="1:16" ht="15" customHeight="1">
      <c r="B43" s="226"/>
      <c r="C43" s="230"/>
      <c r="D43" s="230"/>
      <c r="E43" s="230"/>
      <c r="F43" s="230"/>
      <c r="G43" s="230"/>
      <c r="H43" s="230"/>
      <c r="I43" s="230"/>
      <c r="J43" s="230"/>
      <c r="K43" s="230"/>
      <c r="L43" s="3"/>
      <c r="M43" s="2"/>
      <c r="N43" s="239"/>
      <c r="O43" s="2"/>
      <c r="P43" s="2"/>
    </row>
    <row r="44" spans="1:16" ht="15" customHeight="1">
      <c r="B44" s="226"/>
      <c r="C44" s="230"/>
      <c r="D44" s="230"/>
      <c r="E44" s="230"/>
      <c r="F44" s="230"/>
      <c r="G44" s="230"/>
      <c r="H44" s="230"/>
      <c r="I44" s="230"/>
      <c r="J44" s="230"/>
      <c r="K44" s="230"/>
      <c r="L44" s="3"/>
      <c r="M44" s="2"/>
      <c r="N44" s="239"/>
      <c r="O44" s="2"/>
      <c r="P44" s="2"/>
    </row>
    <row r="45" spans="1:16" ht="15" customHeight="1">
      <c r="B45" s="226"/>
      <c r="C45" s="230"/>
      <c r="D45" s="230"/>
      <c r="E45" s="230"/>
      <c r="F45" s="230"/>
      <c r="G45" s="230"/>
      <c r="H45" s="230"/>
      <c r="I45" s="230"/>
      <c r="J45" s="230"/>
      <c r="K45" s="230"/>
      <c r="L45" s="3"/>
      <c r="M45" s="2"/>
      <c r="N45" s="239"/>
      <c r="O45" s="2"/>
      <c r="P45" s="2"/>
    </row>
    <row r="46" spans="1:16" ht="15" customHeight="1">
      <c r="A46" s="228" t="s">
        <v>1392</v>
      </c>
      <c r="B46" s="226"/>
      <c r="C46" s="230"/>
      <c r="D46" s="230"/>
      <c r="E46" s="230"/>
      <c r="F46" s="230"/>
      <c r="G46" s="230"/>
      <c r="H46" s="230"/>
      <c r="I46" s="230"/>
      <c r="J46" s="230"/>
      <c r="K46" s="230"/>
      <c r="L46" s="230"/>
      <c r="M46" s="2"/>
      <c r="N46" s="239"/>
      <c r="O46" s="2"/>
      <c r="P46" s="2"/>
    </row>
    <row r="47" spans="1:16" ht="15" customHeight="1">
      <c r="A47" s="228"/>
      <c r="B47" s="226" t="s">
        <v>972</v>
      </c>
      <c r="C47" s="230">
        <f>'Fund Cover Sheets'!G617</f>
        <v>707500</v>
      </c>
      <c r="D47" s="230">
        <f>'Fund Cover Sheets'!G618</f>
        <v>22200</v>
      </c>
      <c r="E47" s="230">
        <f>'Fund Cover Sheets'!G619</f>
        <v>0</v>
      </c>
      <c r="F47" s="230">
        <f>'Fund Cover Sheets'!G620</f>
        <v>13000</v>
      </c>
      <c r="G47" s="230">
        <f>'Fund Cover Sheets'!G621</f>
        <v>17000</v>
      </c>
      <c r="H47" s="230">
        <f>'Fund Cover Sheets'!G622</f>
        <v>150</v>
      </c>
      <c r="I47" s="230">
        <f>'Fund Cover Sheets'!G623</f>
        <v>7306</v>
      </c>
      <c r="J47" s="230">
        <f>'Fund Cover Sheets'!G624</f>
        <v>8500</v>
      </c>
      <c r="K47" s="230">
        <v>0</v>
      </c>
      <c r="L47" s="230">
        <f>'Fund Cover Sheets'!G625</f>
        <v>41978</v>
      </c>
      <c r="M47" s="2">
        <f>SUM(C47:L47)</f>
        <v>817634</v>
      </c>
      <c r="N47" s="239"/>
      <c r="O47" s="2"/>
      <c r="P47" s="2"/>
    </row>
    <row r="48" spans="1:16" ht="15" customHeight="1">
      <c r="A48" s="228"/>
      <c r="B48" s="226" t="s">
        <v>857</v>
      </c>
      <c r="C48" s="230">
        <f>'Fund Cover Sheets'!G667</f>
        <v>795488</v>
      </c>
      <c r="D48" s="230">
        <v>0</v>
      </c>
      <c r="E48" s="230">
        <v>0</v>
      </c>
      <c r="F48" s="230">
        <v>0</v>
      </c>
      <c r="G48" s="230">
        <v>0</v>
      </c>
      <c r="H48" s="230">
        <f>'Fund Cover Sheets'!G668</f>
        <v>300</v>
      </c>
      <c r="I48" s="230">
        <v>0</v>
      </c>
      <c r="J48" s="230">
        <v>0</v>
      </c>
      <c r="K48" s="230">
        <v>0</v>
      </c>
      <c r="L48" s="230">
        <f>'Fund Cover Sheets'!G669</f>
        <v>1511</v>
      </c>
      <c r="M48" s="2">
        <f>SUM(C48:L48)</f>
        <v>797299</v>
      </c>
      <c r="N48" s="239"/>
      <c r="O48" s="2"/>
      <c r="P48" s="2"/>
    </row>
    <row r="49" spans="1:16" ht="15" customHeight="1">
      <c r="A49" s="228"/>
      <c r="B49" s="226" t="s">
        <v>1393</v>
      </c>
      <c r="C49" s="230">
        <v>0</v>
      </c>
      <c r="D49" s="230">
        <v>0</v>
      </c>
      <c r="E49" s="230">
        <f>'Fund Cover Sheets'!G704</f>
        <v>16250</v>
      </c>
      <c r="F49" s="230">
        <v>0</v>
      </c>
      <c r="G49" s="230">
        <v>0</v>
      </c>
      <c r="H49" s="230">
        <f>'Fund Cover Sheets'!G705</f>
        <v>100</v>
      </c>
      <c r="I49" s="230">
        <v>0</v>
      </c>
      <c r="J49" s="230">
        <v>0</v>
      </c>
      <c r="K49" s="230">
        <v>0</v>
      </c>
      <c r="L49" s="230">
        <f>'Fund Cover Sheets'!G706</f>
        <v>0</v>
      </c>
      <c r="M49" s="2">
        <f>SUM(C49:L49)</f>
        <v>16350</v>
      </c>
      <c r="N49" s="239"/>
      <c r="O49" s="2"/>
      <c r="P49" s="2"/>
    </row>
    <row r="50" spans="1:16" ht="15" customHeight="1">
      <c r="A50" s="228"/>
      <c r="B50" s="226"/>
      <c r="C50" s="230"/>
      <c r="D50" s="230"/>
      <c r="E50" s="230"/>
      <c r="F50" s="230"/>
      <c r="G50" s="230"/>
      <c r="H50" s="230"/>
      <c r="I50" s="230"/>
      <c r="J50" s="230"/>
      <c r="K50" s="230"/>
      <c r="L50" s="230"/>
      <c r="M50" s="2"/>
      <c r="N50" s="239"/>
      <c r="O50" s="2"/>
      <c r="P50" s="2"/>
    </row>
    <row r="51" spans="1:16" ht="15" customHeight="1">
      <c r="A51" s="228"/>
      <c r="B51" s="226"/>
      <c r="C51" s="230"/>
      <c r="D51" s="230"/>
      <c r="E51" s="230"/>
      <c r="F51" s="230"/>
      <c r="G51" s="230"/>
      <c r="H51" s="230"/>
      <c r="I51" s="230"/>
      <c r="J51" s="230"/>
      <c r="K51" s="230"/>
      <c r="L51" s="230"/>
      <c r="M51" s="2"/>
      <c r="N51" s="239"/>
      <c r="O51" s="2"/>
      <c r="P51" s="2"/>
    </row>
    <row r="52" spans="1:16" ht="15" customHeight="1" thickBot="1">
      <c r="A52" s="23"/>
      <c r="B52" s="232" t="s">
        <v>1471</v>
      </c>
      <c r="C52" s="242">
        <f>SUM(C10:C51)</f>
        <v>11100921</v>
      </c>
      <c r="D52" s="242">
        <f>SUM(D10:D51)</f>
        <v>2866997</v>
      </c>
      <c r="E52" s="242">
        <f t="shared" ref="E52:K52" si="2">SUM(E10:E51)</f>
        <v>295950</v>
      </c>
      <c r="F52" s="242">
        <f t="shared" si="2"/>
        <v>225650</v>
      </c>
      <c r="G52" s="242">
        <f t="shared" si="2"/>
        <v>6114035</v>
      </c>
      <c r="H52" s="242">
        <f t="shared" si="2"/>
        <v>10250</v>
      </c>
      <c r="I52" s="242">
        <f t="shared" si="2"/>
        <v>270912</v>
      </c>
      <c r="J52" s="242">
        <f t="shared" si="2"/>
        <v>174700</v>
      </c>
      <c r="K52" s="242">
        <f t="shared" si="2"/>
        <v>20500</v>
      </c>
      <c r="L52" s="242">
        <f>SUM(L10:L51)</f>
        <v>2202960</v>
      </c>
      <c r="M52" s="242">
        <f>SUM(M10:M51)</f>
        <v>23282875</v>
      </c>
      <c r="N52" s="239"/>
      <c r="O52" s="2">
        <f>SUM(C52:L52)</f>
        <v>23282875</v>
      </c>
      <c r="P52" s="2">
        <f>M52-O52</f>
        <v>0</v>
      </c>
    </row>
    <row r="53" spans="1:16" ht="15" customHeight="1" thickTop="1">
      <c r="C53" s="2"/>
      <c r="D53" s="2"/>
      <c r="E53" s="2"/>
      <c r="F53" s="2"/>
      <c r="G53" s="2"/>
      <c r="H53" s="2"/>
      <c r="I53" s="2"/>
      <c r="J53" s="2"/>
      <c r="K53" s="2"/>
      <c r="L53" s="2"/>
      <c r="M53" s="2"/>
      <c r="N53" s="239"/>
      <c r="O53" s="2"/>
      <c r="P53" s="2"/>
    </row>
    <row r="54" spans="1:16" ht="15" customHeight="1">
      <c r="C54" s="243"/>
      <c r="D54" s="243"/>
      <c r="E54" s="243"/>
      <c r="F54" s="243"/>
      <c r="G54" s="243"/>
      <c r="H54" s="243"/>
      <c r="I54" s="243"/>
      <c r="J54" s="243"/>
      <c r="K54" s="243"/>
      <c r="L54" s="243"/>
      <c r="M54" s="243"/>
      <c r="N54" s="239"/>
      <c r="O54" s="2"/>
      <c r="P54" s="2"/>
    </row>
    <row r="55" spans="1:16" ht="24" customHeight="1">
      <c r="A55" s="336" t="s">
        <v>1376</v>
      </c>
      <c r="B55" s="336"/>
      <c r="C55" s="336"/>
      <c r="D55" s="336"/>
      <c r="E55" s="336"/>
      <c r="F55" s="336"/>
      <c r="G55" s="336"/>
      <c r="H55" s="336"/>
      <c r="I55" s="336"/>
      <c r="J55" s="336"/>
      <c r="K55" s="336"/>
      <c r="L55" s="336"/>
      <c r="M55" s="2"/>
      <c r="N55" s="239"/>
      <c r="O55" s="2"/>
      <c r="P55" s="2"/>
    </row>
    <row r="56" spans="1:16" ht="24" customHeight="1">
      <c r="A56" s="337" t="s">
        <v>1419</v>
      </c>
      <c r="B56" s="337"/>
      <c r="C56" s="337"/>
      <c r="D56" s="337"/>
      <c r="E56" s="337"/>
      <c r="F56" s="337"/>
      <c r="G56" s="337"/>
      <c r="H56" s="337"/>
      <c r="I56" s="337"/>
      <c r="J56" s="337"/>
      <c r="K56" s="337"/>
      <c r="L56" s="337"/>
    </row>
    <row r="57" spans="1:16" ht="24" customHeight="1">
      <c r="A57" s="336" t="s">
        <v>1397</v>
      </c>
      <c r="B57" s="336"/>
      <c r="C57" s="336"/>
      <c r="D57" s="336"/>
      <c r="E57" s="336"/>
      <c r="F57" s="336"/>
      <c r="G57" s="336"/>
      <c r="H57" s="336"/>
      <c r="I57" s="336"/>
      <c r="J57" s="336"/>
      <c r="K57" s="336"/>
      <c r="L57" s="336"/>
      <c r="M57" s="2"/>
      <c r="N57" s="239"/>
      <c r="O57" s="2"/>
      <c r="P57" s="2"/>
    </row>
    <row r="58" spans="1:16" ht="15" customHeight="1">
      <c r="M58" s="2"/>
      <c r="N58" s="239"/>
      <c r="O58" s="2"/>
      <c r="P58" s="2"/>
    </row>
    <row r="59" spans="1:16" ht="15" customHeight="1">
      <c r="K59" s="222" t="s">
        <v>1398</v>
      </c>
      <c r="M59" s="2"/>
      <c r="N59" s="239"/>
      <c r="O59" s="2"/>
      <c r="P59" s="2"/>
    </row>
    <row r="60" spans="1:16" ht="15" customHeight="1">
      <c r="C60" s="222"/>
      <c r="D60" s="222"/>
      <c r="E60" s="222" t="s">
        <v>1420</v>
      </c>
      <c r="F60" s="223"/>
      <c r="G60" s="222" t="s">
        <v>1421</v>
      </c>
      <c r="H60" s="222"/>
      <c r="I60" s="222" t="s">
        <v>1422</v>
      </c>
      <c r="J60" s="222" t="s">
        <v>1423</v>
      </c>
      <c r="K60" s="223" t="s">
        <v>1424</v>
      </c>
      <c r="L60" s="223" t="s">
        <v>1408</v>
      </c>
      <c r="M60" s="2"/>
      <c r="N60" s="239"/>
      <c r="O60" s="2"/>
      <c r="P60" s="2"/>
    </row>
    <row r="61" spans="1:16" ht="15" customHeight="1" thickBot="1">
      <c r="A61" s="224"/>
      <c r="B61" s="224" t="s">
        <v>1379</v>
      </c>
      <c r="C61" s="237" t="s">
        <v>1308</v>
      </c>
      <c r="D61" s="237" t="s">
        <v>1309</v>
      </c>
      <c r="E61" s="225" t="s">
        <v>1425</v>
      </c>
      <c r="F61" s="225" t="s">
        <v>1311</v>
      </c>
      <c r="G61" s="225" t="s">
        <v>1426</v>
      </c>
      <c r="H61" s="225" t="s">
        <v>1313</v>
      </c>
      <c r="I61" s="225" t="s">
        <v>1427</v>
      </c>
      <c r="J61" s="225" t="s">
        <v>1428</v>
      </c>
      <c r="K61" s="225" t="s">
        <v>1429</v>
      </c>
      <c r="L61" s="225" t="s">
        <v>1418</v>
      </c>
      <c r="M61" s="2"/>
      <c r="N61" s="239"/>
      <c r="O61" s="2"/>
      <c r="P61" s="2"/>
    </row>
    <row r="62" spans="1:16" s="221" customFormat="1" ht="15" customHeight="1">
      <c r="A62" s="226"/>
      <c r="B62" s="226"/>
      <c r="C62" s="238"/>
      <c r="D62" s="238"/>
      <c r="E62" s="227"/>
      <c r="F62" s="227"/>
      <c r="G62" s="227"/>
      <c r="H62" s="227"/>
      <c r="I62" s="227"/>
      <c r="J62" s="227"/>
      <c r="K62" s="227"/>
      <c r="L62" s="227"/>
      <c r="M62" s="3"/>
      <c r="N62" s="240"/>
      <c r="O62" s="3"/>
      <c r="P62" s="3"/>
    </row>
    <row r="63" spans="1:16" ht="15" customHeight="1">
      <c r="M63" s="2"/>
      <c r="N63" s="239"/>
      <c r="O63" s="2"/>
      <c r="P63" s="2"/>
    </row>
    <row r="64" spans="1:16" ht="15" customHeight="1">
      <c r="A64" s="228" t="s">
        <v>1380</v>
      </c>
      <c r="C64" s="3">
        <f>'Fund Cover Sheets'!G23</f>
        <v>3371895</v>
      </c>
      <c r="D64" s="3">
        <f>'Fund Cover Sheets'!G24</f>
        <v>2327040</v>
      </c>
      <c r="E64" s="3">
        <f>'Fund Cover Sheets'!G25</f>
        <v>3840120</v>
      </c>
      <c r="F64" s="3">
        <f>'Fund Cover Sheets'!G26</f>
        <v>274151</v>
      </c>
      <c r="G64" s="3">
        <f>'Fund Cover Sheets'!G27</f>
        <v>0</v>
      </c>
      <c r="H64" s="3">
        <f>'Fund Cover Sheets'!G28</f>
        <v>50000</v>
      </c>
      <c r="I64" s="3">
        <v>0</v>
      </c>
      <c r="J64" s="3">
        <v>0</v>
      </c>
      <c r="K64" s="3">
        <f>'Fund Cover Sheets'!G29</f>
        <v>1516661</v>
      </c>
      <c r="L64" s="3">
        <f>SUM(C64:K64)</f>
        <v>11379867</v>
      </c>
      <c r="M64" s="2"/>
      <c r="N64" s="239"/>
      <c r="O64" s="2"/>
      <c r="P64" s="2"/>
    </row>
    <row r="65" spans="1:16" ht="15" customHeight="1">
      <c r="A65" s="228"/>
      <c r="C65" s="3"/>
      <c r="D65" s="3"/>
      <c r="E65" s="3"/>
      <c r="F65" s="3"/>
      <c r="G65" s="3"/>
      <c r="H65" s="3"/>
      <c r="I65" s="3"/>
      <c r="J65" s="3"/>
      <c r="K65" s="3"/>
      <c r="L65" s="3"/>
      <c r="M65" s="2"/>
      <c r="N65" s="239"/>
      <c r="O65" s="2"/>
      <c r="P65" s="2"/>
    </row>
    <row r="66" spans="1:16" ht="15" customHeight="1">
      <c r="A66" s="228"/>
      <c r="C66" s="3"/>
      <c r="D66" s="3"/>
      <c r="E66" s="3"/>
      <c r="F66" s="3"/>
      <c r="G66" s="3"/>
      <c r="H66" s="3"/>
      <c r="I66" s="3"/>
      <c r="J66" s="3"/>
      <c r="K66" s="3"/>
      <c r="L66" s="3"/>
      <c r="M66" s="2"/>
      <c r="N66" s="239"/>
      <c r="O66" s="2"/>
      <c r="P66" s="2"/>
    </row>
    <row r="67" spans="1:16" ht="15" customHeight="1">
      <c r="A67" s="228"/>
      <c r="C67" s="3"/>
      <c r="D67" s="3"/>
      <c r="E67" s="3"/>
      <c r="F67" s="3"/>
      <c r="G67" s="3"/>
      <c r="H67" s="3"/>
      <c r="I67" s="3"/>
      <c r="J67" s="3"/>
      <c r="K67" s="3"/>
      <c r="L67" s="3"/>
      <c r="M67" s="2"/>
      <c r="N67" s="239"/>
      <c r="O67" s="2"/>
      <c r="P67" s="2"/>
    </row>
    <row r="68" spans="1:16">
      <c r="A68" s="228" t="s">
        <v>1381</v>
      </c>
      <c r="C68" s="230"/>
      <c r="D68" s="230"/>
      <c r="E68" s="230"/>
      <c r="F68" s="230"/>
      <c r="G68" s="230"/>
      <c r="H68" s="230"/>
      <c r="I68" s="230"/>
      <c r="J68" s="230"/>
      <c r="K68" s="3"/>
      <c r="L68" s="3"/>
      <c r="M68" s="16"/>
      <c r="N68" s="244"/>
    </row>
    <row r="69" spans="1:16">
      <c r="A69" s="228"/>
      <c r="B69" s="1" t="s">
        <v>1260</v>
      </c>
      <c r="C69" s="230">
        <v>0</v>
      </c>
      <c r="D69" s="230">
        <v>0</v>
      </c>
      <c r="E69" s="230">
        <f>'Fund Cover Sheets'!G136</f>
        <v>0</v>
      </c>
      <c r="F69" s="230">
        <f>'Fund Cover Sheets'!G137</f>
        <v>341960</v>
      </c>
      <c r="G69" s="230">
        <f>'Fund Cover Sheets'!G138</f>
        <v>231900</v>
      </c>
      <c r="H69" s="230">
        <f>'Fund Cover Sheets'!G139</f>
        <v>0</v>
      </c>
      <c r="I69" s="230">
        <v>0</v>
      </c>
      <c r="J69" s="230">
        <v>0</v>
      </c>
      <c r="K69" s="3">
        <f>'Fund Cover Sheets'!G140</f>
        <v>0</v>
      </c>
      <c r="L69" s="3">
        <f t="shared" ref="L69:L80" si="3">SUM(C69:K69)</f>
        <v>573860</v>
      </c>
      <c r="M69" s="16"/>
      <c r="N69" s="244"/>
    </row>
    <row r="70" spans="1:16">
      <c r="A70" s="229"/>
      <c r="B70" s="226" t="s">
        <v>1382</v>
      </c>
      <c r="C70" s="230">
        <f>'Fund Cover Sheets'!G542</f>
        <v>702800</v>
      </c>
      <c r="D70" s="230">
        <f>'Fund Cover Sheets'!G543</f>
        <v>296477</v>
      </c>
      <c r="E70" s="2">
        <f>'Fund Cover Sheets'!G544</f>
        <v>177530</v>
      </c>
      <c r="F70" s="230">
        <f>'Fund Cover Sheets'!G545</f>
        <v>329960</v>
      </c>
      <c r="G70" s="230">
        <v>0</v>
      </c>
      <c r="H70" s="230">
        <v>0</v>
      </c>
      <c r="I70" s="230">
        <v>0</v>
      </c>
      <c r="J70" s="230">
        <v>0</v>
      </c>
      <c r="K70" s="3">
        <f>'Fund Cover Sheets'!G546</f>
        <v>0</v>
      </c>
      <c r="L70" s="3">
        <f t="shared" si="3"/>
        <v>1506767</v>
      </c>
      <c r="M70" s="16"/>
      <c r="N70" s="244"/>
    </row>
    <row r="71" spans="1:16">
      <c r="A71" s="229"/>
      <c r="B71" s="226" t="s">
        <v>998</v>
      </c>
      <c r="C71" s="230">
        <v>0</v>
      </c>
      <c r="D71" s="230">
        <v>0</v>
      </c>
      <c r="E71" s="230">
        <v>0</v>
      </c>
      <c r="F71" s="230">
        <v>0</v>
      </c>
      <c r="G71" s="230">
        <f>'Fund Cover Sheets'!G501</f>
        <v>323825</v>
      </c>
      <c r="H71" s="230">
        <v>0</v>
      </c>
      <c r="I71" s="230">
        <v>0</v>
      </c>
      <c r="J71" s="230">
        <v>0</v>
      </c>
      <c r="K71" s="3">
        <f>'Fund Cover Sheets'!G502</f>
        <v>0</v>
      </c>
      <c r="L71" s="3">
        <f>SUM(C71:K71)</f>
        <v>323825</v>
      </c>
      <c r="M71" s="16"/>
      <c r="N71" s="244"/>
    </row>
    <row r="72" spans="1:16">
      <c r="A72" s="229"/>
      <c r="B72" s="226" t="s">
        <v>1153</v>
      </c>
      <c r="C72" s="2">
        <v>0</v>
      </c>
      <c r="D72" s="2">
        <v>0</v>
      </c>
      <c r="E72" s="2">
        <v>0</v>
      </c>
      <c r="F72" s="2">
        <v>0</v>
      </c>
      <c r="G72" s="2">
        <v>0</v>
      </c>
      <c r="H72" s="2">
        <v>0</v>
      </c>
      <c r="I72" s="2">
        <v>0</v>
      </c>
      <c r="J72" s="2">
        <v>0</v>
      </c>
      <c r="K72" s="2">
        <v>0</v>
      </c>
      <c r="L72" s="3">
        <f t="shared" si="3"/>
        <v>0</v>
      </c>
      <c r="M72" s="16"/>
      <c r="N72" s="244"/>
    </row>
    <row r="73" spans="1:16">
      <c r="A73" s="229"/>
      <c r="B73" s="226" t="s">
        <v>871</v>
      </c>
      <c r="C73" s="230">
        <v>0</v>
      </c>
      <c r="D73" s="230">
        <v>0</v>
      </c>
      <c r="E73" s="230">
        <f>'Fund Cover Sheets'!G786</f>
        <v>1375</v>
      </c>
      <c r="F73" s="230">
        <v>0</v>
      </c>
      <c r="G73" s="230">
        <v>0</v>
      </c>
      <c r="H73" s="230">
        <v>0</v>
      </c>
      <c r="I73" s="230">
        <v>0</v>
      </c>
      <c r="J73" s="230">
        <f>'Fund Cover Sheets'!G787</f>
        <v>304668</v>
      </c>
      <c r="K73" s="3">
        <v>0</v>
      </c>
      <c r="L73" s="3">
        <f t="shared" si="3"/>
        <v>306043</v>
      </c>
      <c r="M73" s="16"/>
      <c r="N73" s="244"/>
    </row>
    <row r="74" spans="1:16">
      <c r="A74" s="229"/>
      <c r="B74" s="226" t="s">
        <v>879</v>
      </c>
      <c r="C74" s="2">
        <v>0</v>
      </c>
      <c r="D74" s="230">
        <v>0</v>
      </c>
      <c r="E74" s="2">
        <f>'Fund Cover Sheets'!G823</f>
        <v>11500</v>
      </c>
      <c r="F74" s="230">
        <v>0</v>
      </c>
      <c r="G74" s="230">
        <f>'Fund Cover Sheets'!G824</f>
        <v>30000</v>
      </c>
      <c r="H74" s="230">
        <v>0</v>
      </c>
      <c r="I74" s="230">
        <v>0</v>
      </c>
      <c r="J74" s="230">
        <v>0</v>
      </c>
      <c r="K74" s="3">
        <v>0</v>
      </c>
      <c r="L74" s="3">
        <f t="shared" si="3"/>
        <v>41500</v>
      </c>
      <c r="M74" s="16"/>
      <c r="N74" s="244"/>
    </row>
    <row r="75" spans="1:16">
      <c r="A75" s="229"/>
      <c r="B75" s="226" t="s">
        <v>1383</v>
      </c>
      <c r="C75" s="3">
        <v>0</v>
      </c>
      <c r="D75" s="3">
        <v>0</v>
      </c>
      <c r="E75" s="3">
        <f>'Fund Cover Sheets'!G63</f>
        <v>4500</v>
      </c>
      <c r="F75" s="3">
        <v>0</v>
      </c>
      <c r="G75" s="3">
        <v>0</v>
      </c>
      <c r="H75" s="3">
        <v>0</v>
      </c>
      <c r="I75" s="3">
        <v>0</v>
      </c>
      <c r="J75" s="3">
        <v>0</v>
      </c>
      <c r="K75" s="3">
        <v>0</v>
      </c>
      <c r="L75" s="3">
        <f t="shared" si="3"/>
        <v>4500</v>
      </c>
      <c r="M75" s="16"/>
      <c r="N75" s="244"/>
    </row>
    <row r="76" spans="1:16">
      <c r="A76" s="229"/>
      <c r="B76" s="226" t="s">
        <v>1384</v>
      </c>
      <c r="C76" s="3">
        <v>0</v>
      </c>
      <c r="D76" s="3">
        <v>0</v>
      </c>
      <c r="E76" s="3">
        <f>'Fund Cover Sheets'!G99</f>
        <v>9986</v>
      </c>
      <c r="F76" s="3">
        <v>0</v>
      </c>
      <c r="G76" s="3">
        <v>0</v>
      </c>
      <c r="H76" s="3">
        <v>0</v>
      </c>
      <c r="I76" s="3">
        <v>0</v>
      </c>
      <c r="J76" s="230">
        <v>0</v>
      </c>
      <c r="K76" s="2">
        <v>0</v>
      </c>
      <c r="L76" s="3">
        <f t="shared" si="3"/>
        <v>9986</v>
      </c>
      <c r="M76" s="16"/>
      <c r="N76" s="244"/>
    </row>
    <row r="77" spans="1:16">
      <c r="A77" s="229"/>
      <c r="B77" s="226"/>
      <c r="C77" s="3"/>
      <c r="D77" s="3"/>
      <c r="E77" s="3"/>
      <c r="F77" s="3"/>
      <c r="G77" s="3"/>
      <c r="H77" s="3"/>
      <c r="I77" s="3"/>
      <c r="J77" s="230"/>
      <c r="K77" s="2"/>
      <c r="L77" s="3"/>
      <c r="M77" s="16"/>
      <c r="N77" s="244"/>
    </row>
    <row r="78" spans="1:16">
      <c r="A78" s="229"/>
      <c r="B78" s="226"/>
      <c r="C78" s="3"/>
      <c r="D78" s="3"/>
      <c r="E78" s="3"/>
      <c r="F78" s="3"/>
      <c r="G78" s="3"/>
      <c r="H78" s="3"/>
      <c r="I78" s="3"/>
      <c r="J78" s="230"/>
      <c r="K78" s="2"/>
      <c r="L78" s="3"/>
      <c r="M78" s="16"/>
      <c r="N78" s="244"/>
    </row>
    <row r="79" spans="1:16">
      <c r="A79" s="229"/>
      <c r="B79" s="226"/>
      <c r="C79" s="3"/>
      <c r="D79" s="3"/>
      <c r="E79" s="3"/>
      <c r="F79" s="3"/>
      <c r="G79" s="3"/>
      <c r="H79" s="3"/>
      <c r="I79" s="3"/>
      <c r="J79" s="230"/>
      <c r="K79" s="2"/>
      <c r="L79" s="3"/>
      <c r="M79" s="16"/>
      <c r="N79" s="244"/>
    </row>
    <row r="80" spans="1:16">
      <c r="A80" s="228" t="s">
        <v>1385</v>
      </c>
      <c r="B80" s="221"/>
      <c r="C80" s="230">
        <v>0</v>
      </c>
      <c r="D80" s="230">
        <v>0</v>
      </c>
      <c r="E80" s="230">
        <f>'Fund Cover Sheets'!G370</f>
        <v>963</v>
      </c>
      <c r="F80" s="230">
        <v>0</v>
      </c>
      <c r="G80" s="230">
        <v>0</v>
      </c>
      <c r="H80" s="230">
        <v>0</v>
      </c>
      <c r="I80" s="230">
        <v>0</v>
      </c>
      <c r="J80" s="3">
        <f>'Fund Cover Sheets'!G371</f>
        <v>504407</v>
      </c>
      <c r="K80" s="2">
        <v>0</v>
      </c>
      <c r="L80" s="3">
        <f t="shared" si="3"/>
        <v>505370</v>
      </c>
      <c r="M80" s="16"/>
      <c r="N80" s="244"/>
    </row>
    <row r="81" spans="1:12">
      <c r="A81" s="228"/>
      <c r="B81" s="221"/>
      <c r="C81" s="230"/>
      <c r="D81" s="230"/>
      <c r="E81" s="230"/>
      <c r="F81" s="230"/>
      <c r="G81" s="230"/>
      <c r="H81" s="230"/>
      <c r="I81" s="230"/>
      <c r="J81" s="3"/>
      <c r="K81" s="2"/>
      <c r="L81" s="3"/>
    </row>
    <row r="82" spans="1:12">
      <c r="A82" s="228"/>
      <c r="B82" s="221"/>
      <c r="C82" s="230"/>
      <c r="D82" s="230"/>
      <c r="E82" s="230"/>
      <c r="F82" s="230"/>
      <c r="G82" s="230"/>
      <c r="H82" s="230"/>
      <c r="I82" s="230"/>
      <c r="J82" s="3"/>
      <c r="K82" s="2"/>
      <c r="L82" s="3"/>
    </row>
    <row r="83" spans="1:12">
      <c r="A83" s="228"/>
      <c r="B83" s="221"/>
      <c r="C83" s="230"/>
      <c r="D83" s="230"/>
      <c r="E83" s="230"/>
      <c r="F83" s="230"/>
      <c r="G83" s="230"/>
      <c r="H83" s="230"/>
      <c r="I83" s="230"/>
      <c r="J83" s="3"/>
      <c r="K83" s="2"/>
      <c r="L83" s="3"/>
    </row>
    <row r="84" spans="1:12">
      <c r="A84" s="228" t="s">
        <v>1386</v>
      </c>
      <c r="B84" s="221"/>
      <c r="C84" s="230"/>
      <c r="D84" s="230"/>
      <c r="E84" s="2"/>
      <c r="F84" s="230"/>
      <c r="G84" s="230"/>
      <c r="H84" s="230"/>
      <c r="I84" s="230"/>
      <c r="J84" s="230"/>
      <c r="K84" s="2"/>
      <c r="L84" s="3"/>
    </row>
    <row r="85" spans="1:12">
      <c r="A85" s="228"/>
      <c r="B85" s="226" t="s">
        <v>1387</v>
      </c>
      <c r="C85" s="230">
        <v>0</v>
      </c>
      <c r="D85" s="230">
        <v>0</v>
      </c>
      <c r="E85" s="2">
        <v>0</v>
      </c>
      <c r="F85" s="230">
        <v>0</v>
      </c>
      <c r="G85" s="230">
        <v>0</v>
      </c>
      <c r="H85" s="230">
        <v>0</v>
      </c>
      <c r="I85" s="230">
        <v>0</v>
      </c>
      <c r="J85" s="230">
        <v>0</v>
      </c>
      <c r="K85" s="230">
        <f>'Fund Cover Sheets'!G175</f>
        <v>0</v>
      </c>
      <c r="L85" s="3">
        <f>SUM(C85:K85)</f>
        <v>0</v>
      </c>
    </row>
    <row r="86" spans="1:12">
      <c r="A86" s="229"/>
      <c r="B86" s="226" t="s">
        <v>1388</v>
      </c>
      <c r="C86" s="3">
        <v>0</v>
      </c>
      <c r="D86" s="3">
        <v>0</v>
      </c>
      <c r="E86" s="2">
        <v>0</v>
      </c>
      <c r="F86" s="3">
        <v>0</v>
      </c>
      <c r="G86" s="3">
        <f>'Fund Cover Sheets'!G293</f>
        <v>50000</v>
      </c>
      <c r="H86" s="3">
        <v>0</v>
      </c>
      <c r="I86" s="3">
        <v>0</v>
      </c>
      <c r="J86" s="3">
        <v>0</v>
      </c>
      <c r="K86" s="3">
        <f>'Fund Cover Sheets'!G294</f>
        <v>2500</v>
      </c>
      <c r="L86" s="3">
        <f>SUM(C86:K86)</f>
        <v>52500</v>
      </c>
    </row>
    <row r="87" spans="1:12">
      <c r="B87" s="226" t="s">
        <v>1262</v>
      </c>
      <c r="C87" s="230">
        <v>0</v>
      </c>
      <c r="D87" s="230">
        <v>0</v>
      </c>
      <c r="E87" s="230">
        <f>'Fund Cover Sheets'!G213</f>
        <v>12500</v>
      </c>
      <c r="F87" s="230">
        <f>'Fund Cover Sheets'!G214</f>
        <v>2500</v>
      </c>
      <c r="G87" s="230">
        <f>'Fund Cover Sheets'!G215</f>
        <v>45000</v>
      </c>
      <c r="H87" s="230">
        <v>0</v>
      </c>
      <c r="I87" s="230">
        <v>0</v>
      </c>
      <c r="J87" s="230">
        <v>0</v>
      </c>
      <c r="K87" s="230">
        <v>0</v>
      </c>
      <c r="L87" s="3">
        <f>SUM(C87:K87)</f>
        <v>60000</v>
      </c>
    </row>
    <row r="88" spans="1:12">
      <c r="B88" s="226" t="s">
        <v>1389</v>
      </c>
      <c r="C88" s="3">
        <v>0</v>
      </c>
      <c r="D88" s="3">
        <v>0</v>
      </c>
      <c r="E88" s="3">
        <f>'Fund Cover Sheets'!G253</f>
        <v>10500</v>
      </c>
      <c r="F88" s="3">
        <f>'Fund Cover Sheets'!G254</f>
        <v>2000</v>
      </c>
      <c r="G88" s="3">
        <f>'Fund Cover Sheets'!G255</f>
        <v>75000</v>
      </c>
      <c r="H88" s="3">
        <v>0</v>
      </c>
      <c r="I88" s="3">
        <v>0</v>
      </c>
      <c r="J88" s="3">
        <f>'Fund Cover Sheets'!G256</f>
        <v>82295</v>
      </c>
      <c r="K88" s="3">
        <v>0</v>
      </c>
      <c r="L88" s="3">
        <f>SUM(C88:K88)</f>
        <v>169795</v>
      </c>
    </row>
    <row r="89" spans="1:12">
      <c r="A89" s="229"/>
      <c r="B89" s="226" t="s">
        <v>1390</v>
      </c>
      <c r="C89" s="3">
        <v>0</v>
      </c>
      <c r="D89" s="230">
        <v>0</v>
      </c>
      <c r="E89" s="230">
        <f>'Fund Cover Sheets'!G331</f>
        <v>100000</v>
      </c>
      <c r="F89" s="230">
        <v>0</v>
      </c>
      <c r="G89" s="230">
        <f>'Fund Cover Sheets'!G332</f>
        <v>940500</v>
      </c>
      <c r="H89" s="230">
        <v>0</v>
      </c>
      <c r="I89" s="230">
        <v>0</v>
      </c>
      <c r="J89" s="230">
        <f>'Fund Cover Sheets'!G333</f>
        <v>0</v>
      </c>
      <c r="K89" s="230">
        <v>0</v>
      </c>
      <c r="L89" s="3">
        <f>SUM(C89:K89)</f>
        <v>1040500</v>
      </c>
    </row>
    <row r="90" spans="1:12">
      <c r="A90" s="229"/>
      <c r="B90" s="226"/>
      <c r="C90" s="3"/>
      <c r="D90" s="230"/>
      <c r="E90" s="230"/>
      <c r="F90" s="230"/>
      <c r="G90" s="230"/>
      <c r="H90" s="230"/>
      <c r="I90" s="230"/>
      <c r="J90" s="230"/>
      <c r="K90" s="230"/>
      <c r="L90" s="3"/>
    </row>
    <row r="91" spans="1:12">
      <c r="A91" s="229"/>
      <c r="B91" s="226"/>
      <c r="C91" s="3"/>
      <c r="D91" s="230"/>
      <c r="E91" s="230"/>
      <c r="F91" s="230"/>
      <c r="G91" s="230"/>
      <c r="H91" s="230"/>
      <c r="I91" s="230"/>
      <c r="J91" s="230"/>
      <c r="K91" s="230"/>
      <c r="L91" s="3"/>
    </row>
    <row r="92" spans="1:12">
      <c r="A92" s="229"/>
      <c r="B92" s="226"/>
      <c r="C92" s="3"/>
      <c r="D92" s="230"/>
      <c r="E92" s="230"/>
      <c r="F92" s="230"/>
      <c r="G92" s="230"/>
      <c r="H92" s="230"/>
      <c r="I92" s="230"/>
      <c r="J92" s="230"/>
      <c r="K92" s="230"/>
      <c r="L92" s="3"/>
    </row>
    <row r="93" spans="1:12">
      <c r="A93" s="228" t="s">
        <v>1391</v>
      </c>
      <c r="B93" s="226"/>
      <c r="C93" s="2"/>
      <c r="D93" s="230"/>
      <c r="E93" s="230"/>
      <c r="F93" s="230"/>
      <c r="G93" s="230"/>
      <c r="H93" s="230"/>
      <c r="I93" s="230"/>
      <c r="J93" s="230"/>
      <c r="K93" s="3"/>
      <c r="L93" s="3"/>
    </row>
    <row r="94" spans="1:12">
      <c r="B94" s="226" t="s">
        <v>996</v>
      </c>
      <c r="C94" s="2">
        <f>'Fund Cover Sheets'!G411</f>
        <v>382000</v>
      </c>
      <c r="D94" s="230">
        <f>'Fund Cover Sheets'!G412</f>
        <v>219720</v>
      </c>
      <c r="E94" s="230">
        <f>'Fund Cover Sheets'!G413</f>
        <v>501200</v>
      </c>
      <c r="F94" s="230">
        <f>'Fund Cover Sheets'!G414</f>
        <v>294124</v>
      </c>
      <c r="G94" s="230">
        <f>'Fund Cover Sheets'!G415</f>
        <v>132000</v>
      </c>
      <c r="H94" s="230">
        <f>'Fund Cover Sheets'!G416</f>
        <v>0</v>
      </c>
      <c r="I94" s="230">
        <f>'Fund Cover Sheets'!G417</f>
        <v>160923</v>
      </c>
      <c r="J94" s="230">
        <f>'Fund Cover Sheets'!G418</f>
        <v>1396016</v>
      </c>
      <c r="K94" s="3">
        <f>'Fund Cover Sheets'!G419</f>
        <v>0</v>
      </c>
      <c r="L94" s="3">
        <f>SUM(C94:K94)</f>
        <v>3085983</v>
      </c>
    </row>
    <row r="95" spans="1:12">
      <c r="B95" s="226" t="s">
        <v>997</v>
      </c>
      <c r="C95" s="2">
        <f>'Fund Cover Sheets'!G458</f>
        <v>212000</v>
      </c>
      <c r="D95" s="2">
        <f>'Fund Cover Sheets'!G459</f>
        <v>132802</v>
      </c>
      <c r="E95" s="2">
        <f>'Fund Cover Sheets'!G460</f>
        <v>73400</v>
      </c>
      <c r="F95" s="230">
        <f>'Fund Cover Sheets'!G461</f>
        <v>65711</v>
      </c>
      <c r="G95" s="230">
        <f>'Fund Cover Sheets'!G462</f>
        <v>60000</v>
      </c>
      <c r="H95" s="230">
        <f>'Fund Cover Sheets'!G463</f>
        <v>0</v>
      </c>
      <c r="I95" s="230">
        <f>'Fund Cover Sheets'!G464</f>
        <v>180996</v>
      </c>
      <c r="J95" s="230">
        <f>'Fund Cover Sheets'!G465</f>
        <v>1088013</v>
      </c>
      <c r="K95" s="3">
        <f>'Fund Cover Sheets'!G466</f>
        <v>82288</v>
      </c>
      <c r="L95" s="3">
        <f>SUM(C95:K95)</f>
        <v>1895210</v>
      </c>
    </row>
    <row r="96" spans="1:12">
      <c r="B96" s="226" t="s">
        <v>904</v>
      </c>
      <c r="C96" s="230">
        <f>'Fund Cover Sheets'!G584</f>
        <v>223000</v>
      </c>
      <c r="D96" s="230">
        <f>'Fund Cover Sheets'!G585</f>
        <v>29212</v>
      </c>
      <c r="E96" s="230">
        <f>'Fund Cover Sheets'!G586</f>
        <v>408250</v>
      </c>
      <c r="F96" s="230">
        <f>'Fund Cover Sheets'!G587</f>
        <v>43171</v>
      </c>
      <c r="G96" s="230">
        <v>0</v>
      </c>
      <c r="H96" s="230">
        <v>0</v>
      </c>
      <c r="I96" s="230">
        <v>0</v>
      </c>
      <c r="J96" s="230">
        <v>0</v>
      </c>
      <c r="K96" s="230">
        <v>0</v>
      </c>
      <c r="L96" s="3">
        <f>SUM(C96:K96)</f>
        <v>703633</v>
      </c>
    </row>
    <row r="97" spans="1:16">
      <c r="B97" s="226"/>
      <c r="C97" s="230"/>
      <c r="D97" s="230"/>
      <c r="E97" s="230"/>
      <c r="F97" s="230"/>
      <c r="G97" s="230"/>
      <c r="H97" s="230"/>
      <c r="I97" s="230"/>
      <c r="J97" s="230"/>
      <c r="K97" s="230"/>
      <c r="L97" s="3"/>
    </row>
    <row r="98" spans="1:16">
      <c r="B98" s="226"/>
      <c r="C98" s="230"/>
      <c r="D98" s="230"/>
      <c r="E98" s="230"/>
      <c r="F98" s="230"/>
      <c r="G98" s="230"/>
      <c r="H98" s="230"/>
      <c r="I98" s="230"/>
      <c r="J98" s="230"/>
      <c r="K98" s="230"/>
      <c r="L98" s="3"/>
    </row>
    <row r="99" spans="1:16">
      <c r="B99" s="226"/>
      <c r="C99" s="230"/>
      <c r="D99" s="230"/>
      <c r="E99" s="230"/>
      <c r="F99" s="230"/>
      <c r="G99" s="230"/>
      <c r="H99" s="230"/>
      <c r="I99" s="230"/>
      <c r="J99" s="230"/>
      <c r="K99" s="230"/>
      <c r="L99" s="3"/>
    </row>
    <row r="100" spans="1:16">
      <c r="A100" s="228" t="s">
        <v>1392</v>
      </c>
      <c r="B100" s="226"/>
      <c r="C100" s="230"/>
      <c r="D100" s="230"/>
      <c r="E100" s="230"/>
      <c r="F100" s="230"/>
      <c r="G100" s="230"/>
      <c r="H100" s="230"/>
      <c r="I100" s="230"/>
      <c r="J100" s="230"/>
      <c r="K100" s="230"/>
      <c r="L100" s="3"/>
    </row>
    <row r="101" spans="1:16">
      <c r="A101" s="228"/>
      <c r="B101" s="226" t="s">
        <v>972</v>
      </c>
      <c r="C101" s="230">
        <f>'Fund Cover Sheets'!G629</f>
        <v>440000</v>
      </c>
      <c r="D101" s="230">
        <f>'Fund Cover Sheets'!G630</f>
        <v>218553</v>
      </c>
      <c r="E101" s="230">
        <f>'Fund Cover Sheets'!G631</f>
        <v>111599</v>
      </c>
      <c r="F101" s="230">
        <f>'Fund Cover Sheets'!G632</f>
        <v>21750</v>
      </c>
      <c r="G101" s="230">
        <v>0</v>
      </c>
      <c r="H101" s="230">
        <f>'Fund Cover Sheets'!G633</f>
        <v>1000</v>
      </c>
      <c r="I101" s="230">
        <v>0</v>
      </c>
      <c r="J101" s="230">
        <f>'Fund Cover Sheets'!G634</f>
        <v>0</v>
      </c>
      <c r="K101" s="230">
        <f>'Fund Cover Sheets'!G635</f>
        <v>1511</v>
      </c>
      <c r="L101" s="3">
        <f>SUM(C101:K101)</f>
        <v>794413</v>
      </c>
    </row>
    <row r="102" spans="1:16">
      <c r="A102" s="228"/>
      <c r="B102" s="226" t="s">
        <v>857</v>
      </c>
      <c r="C102" s="230">
        <v>0</v>
      </c>
      <c r="D102" s="230">
        <v>0</v>
      </c>
      <c r="E102" s="230">
        <v>0</v>
      </c>
      <c r="F102" s="230">
        <v>0</v>
      </c>
      <c r="G102" s="230">
        <v>0</v>
      </c>
      <c r="H102" s="230">
        <v>0</v>
      </c>
      <c r="I102" s="230">
        <v>0</v>
      </c>
      <c r="J102" s="230">
        <f>'Fund Cover Sheets'!G673</f>
        <v>795488</v>
      </c>
      <c r="K102" s="230"/>
      <c r="L102" s="3">
        <f>SUM(C102:K102)</f>
        <v>795488</v>
      </c>
    </row>
    <row r="103" spans="1:16">
      <c r="A103" s="228"/>
      <c r="B103" s="226" t="s">
        <v>1393</v>
      </c>
      <c r="C103" s="230">
        <v>0</v>
      </c>
      <c r="D103" s="230">
        <v>0</v>
      </c>
      <c r="E103" s="230">
        <v>0</v>
      </c>
      <c r="F103" s="230">
        <f>'Fund Cover Sheets'!G710</f>
        <v>13474</v>
      </c>
      <c r="G103" s="230">
        <f>'Fund Cover Sheets'!G711</f>
        <v>0</v>
      </c>
      <c r="H103" s="230">
        <v>0</v>
      </c>
      <c r="I103" s="230">
        <v>0</v>
      </c>
      <c r="J103" s="230">
        <v>0</v>
      </c>
      <c r="K103" s="230">
        <f>'Fund Cover Sheets'!G712</f>
        <v>0</v>
      </c>
      <c r="L103" s="3">
        <f>SUM(C103:K103)</f>
        <v>13474</v>
      </c>
    </row>
    <row r="104" spans="1:16">
      <c r="A104" s="228"/>
      <c r="B104" s="226"/>
      <c r="C104" s="230"/>
      <c r="D104" s="230"/>
      <c r="E104" s="230"/>
      <c r="F104" s="230"/>
      <c r="G104" s="230"/>
      <c r="H104" s="230"/>
      <c r="I104" s="230"/>
      <c r="J104" s="230"/>
      <c r="K104" s="230"/>
      <c r="L104" s="3"/>
    </row>
    <row r="105" spans="1:16">
      <c r="A105" s="231"/>
      <c r="B105" s="226"/>
      <c r="C105" s="230"/>
      <c r="D105" s="230"/>
      <c r="E105" s="230"/>
      <c r="F105" s="230"/>
      <c r="G105" s="230"/>
      <c r="H105" s="230"/>
      <c r="I105" s="230"/>
      <c r="J105" s="230"/>
      <c r="K105" s="3"/>
      <c r="L105" s="3"/>
    </row>
    <row r="106" spans="1:16" ht="15.75" thickBot="1">
      <c r="A106" s="23"/>
      <c r="B106" s="232" t="s">
        <v>1472</v>
      </c>
      <c r="C106" s="242">
        <f>SUM(C64:C105)</f>
        <v>5331695</v>
      </c>
      <c r="D106" s="242">
        <f t="shared" ref="D106:K106" si="4">SUM(D64:D105)</f>
        <v>3223804</v>
      </c>
      <c r="E106" s="242">
        <f t="shared" si="4"/>
        <v>5263423</v>
      </c>
      <c r="F106" s="242">
        <f t="shared" si="4"/>
        <v>1388801</v>
      </c>
      <c r="G106" s="242">
        <f>SUM(G64:G105)</f>
        <v>1888225</v>
      </c>
      <c r="H106" s="242">
        <f t="shared" si="4"/>
        <v>51000</v>
      </c>
      <c r="I106" s="242">
        <f t="shared" si="4"/>
        <v>341919</v>
      </c>
      <c r="J106" s="242">
        <f t="shared" si="4"/>
        <v>4170887</v>
      </c>
      <c r="K106" s="242">
        <f t="shared" si="4"/>
        <v>1602960</v>
      </c>
      <c r="L106" s="242">
        <f>SUM(L64:L105)</f>
        <v>23262714</v>
      </c>
      <c r="O106" s="2">
        <f>SUM(C106:K106)</f>
        <v>23262714</v>
      </c>
      <c r="P106" s="246">
        <f>L106-O106</f>
        <v>0</v>
      </c>
    </row>
    <row r="107" spans="1:16" ht="15.75" thickTop="1">
      <c r="C107" s="234"/>
      <c r="D107" s="234"/>
      <c r="E107" s="234"/>
      <c r="F107" s="234"/>
      <c r="G107" s="234"/>
      <c r="H107" s="234"/>
      <c r="I107" s="234"/>
    </row>
    <row r="108" spans="1:16">
      <c r="C108" s="234"/>
      <c r="D108" s="234"/>
      <c r="E108" s="234"/>
      <c r="F108" s="234"/>
      <c r="G108" s="234"/>
      <c r="H108" s="234"/>
      <c r="I108" s="234"/>
    </row>
    <row r="109" spans="1:16">
      <c r="C109" s="234"/>
      <c r="D109" s="234"/>
      <c r="E109" s="234"/>
      <c r="F109" s="234"/>
      <c r="G109" s="234"/>
      <c r="H109" s="234"/>
      <c r="I109" s="234"/>
    </row>
    <row r="110" spans="1:16">
      <c r="C110" s="234"/>
      <c r="D110" s="234"/>
      <c r="E110" s="234"/>
      <c r="F110" s="234"/>
      <c r="G110" s="234"/>
      <c r="H110" s="234"/>
      <c r="I110" s="234"/>
    </row>
    <row r="111" spans="1:16">
      <c r="C111" s="234"/>
      <c r="D111" s="234"/>
      <c r="E111" s="234"/>
      <c r="F111" s="234"/>
      <c r="G111" s="234"/>
      <c r="H111" s="234"/>
      <c r="I111" s="234"/>
    </row>
    <row r="112" spans="1:16">
      <c r="C112" s="234"/>
      <c r="D112" s="234"/>
      <c r="E112" s="234"/>
      <c r="F112" s="234"/>
      <c r="G112" s="234"/>
      <c r="H112" s="234"/>
      <c r="I112" s="234"/>
    </row>
    <row r="113" spans="3:9">
      <c r="C113" s="234"/>
      <c r="D113" s="234"/>
      <c r="E113" s="234"/>
      <c r="F113" s="234"/>
      <c r="G113" s="234"/>
      <c r="H113" s="234"/>
      <c r="I113" s="234"/>
    </row>
    <row r="114" spans="3:9">
      <c r="C114" s="234"/>
      <c r="D114" s="234"/>
      <c r="E114" s="234"/>
      <c r="F114" s="234"/>
      <c r="G114" s="234"/>
      <c r="H114" s="234"/>
      <c r="I114" s="234"/>
    </row>
    <row r="115" spans="3:9">
      <c r="C115" s="234"/>
      <c r="D115" s="234"/>
      <c r="E115" s="234"/>
      <c r="F115" s="234"/>
      <c r="G115" s="234"/>
      <c r="H115" s="234"/>
      <c r="I115" s="234"/>
    </row>
    <row r="116" spans="3:9">
      <c r="C116" s="234"/>
      <c r="D116" s="234"/>
      <c r="E116" s="234"/>
      <c r="F116" s="234"/>
      <c r="G116" s="234"/>
      <c r="H116" s="234"/>
      <c r="I116" s="234"/>
    </row>
    <row r="117" spans="3:9">
      <c r="C117" s="234"/>
      <c r="D117" s="234"/>
      <c r="E117" s="234"/>
      <c r="F117" s="234"/>
      <c r="G117" s="234"/>
      <c r="H117" s="234"/>
      <c r="I117" s="234"/>
    </row>
    <row r="118" spans="3:9">
      <c r="C118" s="234"/>
      <c r="D118" s="234"/>
      <c r="E118" s="234"/>
      <c r="F118" s="234"/>
      <c r="G118" s="234"/>
      <c r="H118" s="234"/>
      <c r="I118" s="234"/>
    </row>
    <row r="119" spans="3:9">
      <c r="C119" s="234"/>
      <c r="D119" s="234"/>
      <c r="E119" s="234"/>
      <c r="F119" s="234"/>
      <c r="G119" s="234"/>
      <c r="H119" s="234"/>
      <c r="I119" s="234"/>
    </row>
    <row r="120" spans="3:9">
      <c r="C120" s="234"/>
      <c r="D120" s="234"/>
      <c r="E120" s="234"/>
      <c r="F120" s="234"/>
      <c r="G120" s="234"/>
      <c r="H120" s="234"/>
      <c r="I120" s="234"/>
    </row>
    <row r="121" spans="3:9">
      <c r="C121" s="234"/>
      <c r="D121" s="234"/>
      <c r="E121" s="234"/>
      <c r="F121" s="234"/>
      <c r="G121" s="234"/>
      <c r="H121" s="234"/>
      <c r="I121" s="234"/>
    </row>
    <row r="122" spans="3:9">
      <c r="C122" s="234"/>
      <c r="D122" s="234"/>
      <c r="E122" s="234"/>
      <c r="F122" s="234"/>
      <c r="G122" s="234"/>
      <c r="H122" s="234"/>
      <c r="I122" s="234"/>
    </row>
    <row r="123" spans="3:9">
      <c r="C123" s="234"/>
      <c r="D123" s="234"/>
      <c r="E123" s="234"/>
      <c r="F123" s="234"/>
      <c r="G123" s="234"/>
      <c r="H123" s="234"/>
      <c r="I123" s="234"/>
    </row>
    <row r="124" spans="3:9">
      <c r="C124" s="234"/>
      <c r="D124" s="234"/>
      <c r="E124" s="234"/>
      <c r="F124" s="234"/>
      <c r="G124" s="234"/>
      <c r="H124" s="234"/>
      <c r="I124" s="234"/>
    </row>
    <row r="125" spans="3:9">
      <c r="C125" s="234"/>
      <c r="D125" s="234"/>
      <c r="E125" s="234"/>
      <c r="F125" s="234"/>
      <c r="G125" s="234"/>
      <c r="H125" s="234"/>
      <c r="I125" s="234"/>
    </row>
    <row r="126" spans="3:9">
      <c r="C126" s="234"/>
      <c r="D126" s="234"/>
      <c r="E126" s="234"/>
      <c r="F126" s="234"/>
      <c r="G126" s="234"/>
      <c r="H126" s="234"/>
      <c r="I126" s="234"/>
    </row>
    <row r="127" spans="3:9">
      <c r="C127" s="234"/>
      <c r="D127" s="234"/>
      <c r="E127" s="234"/>
      <c r="F127" s="234"/>
      <c r="G127" s="234"/>
      <c r="H127" s="234"/>
      <c r="I127" s="234"/>
    </row>
    <row r="128" spans="3:9">
      <c r="C128" s="234"/>
      <c r="D128" s="234"/>
      <c r="E128" s="234"/>
      <c r="F128" s="234"/>
      <c r="G128" s="234"/>
      <c r="H128" s="234"/>
      <c r="I128" s="234"/>
    </row>
    <row r="129" spans="3:9">
      <c r="C129" s="234"/>
      <c r="D129" s="234"/>
      <c r="E129" s="234"/>
      <c r="F129" s="234"/>
      <c r="G129" s="234"/>
      <c r="H129" s="234"/>
      <c r="I129" s="234"/>
    </row>
    <row r="130" spans="3:9">
      <c r="C130" s="234"/>
      <c r="D130" s="234"/>
      <c r="E130" s="234"/>
      <c r="F130" s="234"/>
      <c r="G130" s="234"/>
      <c r="H130" s="234"/>
      <c r="I130" s="234"/>
    </row>
    <row r="131" spans="3:9">
      <c r="C131" s="234"/>
      <c r="D131" s="234"/>
      <c r="E131" s="234"/>
      <c r="F131" s="234"/>
      <c r="G131" s="234"/>
      <c r="H131" s="234"/>
      <c r="I131" s="234"/>
    </row>
    <row r="132" spans="3:9">
      <c r="C132" s="234"/>
      <c r="D132" s="234"/>
      <c r="E132" s="234"/>
      <c r="F132" s="234"/>
      <c r="G132" s="234"/>
      <c r="H132" s="234"/>
      <c r="I132" s="234"/>
    </row>
    <row r="133" spans="3:9">
      <c r="C133" s="234"/>
      <c r="D133" s="234"/>
      <c r="E133" s="234"/>
      <c r="F133" s="234"/>
      <c r="G133" s="234"/>
      <c r="H133" s="234"/>
      <c r="I133" s="234"/>
    </row>
    <row r="134" spans="3:9">
      <c r="C134" s="234"/>
      <c r="D134" s="234"/>
      <c r="E134" s="234"/>
      <c r="F134" s="234"/>
      <c r="G134" s="234"/>
      <c r="H134" s="234"/>
      <c r="I134" s="234"/>
    </row>
    <row r="135" spans="3:9">
      <c r="C135" s="234"/>
      <c r="D135" s="234"/>
      <c r="E135" s="234"/>
      <c r="F135" s="234"/>
      <c r="G135" s="234"/>
      <c r="H135" s="234"/>
      <c r="I135" s="234"/>
    </row>
    <row r="136" spans="3:9">
      <c r="C136" s="234"/>
      <c r="D136" s="234"/>
      <c r="E136" s="234"/>
      <c r="F136" s="234"/>
      <c r="G136" s="234"/>
      <c r="H136" s="234"/>
      <c r="I136" s="234"/>
    </row>
    <row r="137" spans="3:9">
      <c r="C137" s="234"/>
      <c r="D137" s="234"/>
      <c r="E137" s="234"/>
      <c r="F137" s="234"/>
      <c r="G137" s="234"/>
      <c r="H137" s="234"/>
      <c r="I137" s="234"/>
    </row>
    <row r="138" spans="3:9">
      <c r="C138" s="234"/>
      <c r="D138" s="234"/>
      <c r="E138" s="234"/>
      <c r="F138" s="234"/>
      <c r="G138" s="234"/>
      <c r="H138" s="234"/>
      <c r="I138" s="234"/>
    </row>
    <row r="139" spans="3:9">
      <c r="C139" s="234"/>
      <c r="D139" s="234"/>
      <c r="E139" s="234"/>
      <c r="F139" s="234"/>
      <c r="G139" s="234"/>
      <c r="H139" s="234"/>
      <c r="I139" s="234"/>
    </row>
    <row r="140" spans="3:9">
      <c r="C140" s="234"/>
      <c r="D140" s="234"/>
      <c r="E140" s="234"/>
      <c r="F140" s="234"/>
      <c r="G140" s="234"/>
      <c r="H140" s="234"/>
      <c r="I140" s="234"/>
    </row>
  </sheetData>
  <mergeCells count="6">
    <mergeCell ref="A57:L57"/>
    <mergeCell ref="A1:M1"/>
    <mergeCell ref="A2:M2"/>
    <mergeCell ref="A3:M3"/>
    <mergeCell ref="A55:L55"/>
    <mergeCell ref="A56:L56"/>
  </mergeCells>
  <printOptions horizontalCentered="1"/>
  <pageMargins left="0" right="0" top="0.5" bottom="0.15" header="0" footer="0"/>
  <pageSetup scale="68" orientation="landscape"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dimension ref="A1:T105"/>
  <sheetViews>
    <sheetView zoomScaleNormal="100" workbookViewId="0">
      <selection activeCell="B54" sqref="B54"/>
    </sheetView>
  </sheetViews>
  <sheetFormatPr defaultColWidth="10.42578125" defaultRowHeight="15"/>
  <cols>
    <col min="1" max="1" width="2.7109375" style="188" customWidth="1"/>
    <col min="2" max="2" width="25.7109375" style="141" customWidth="1"/>
    <col min="3" max="5" width="12.7109375" style="141" customWidth="1"/>
    <col min="6" max="6" width="12.7109375" style="188" customWidth="1"/>
    <col min="7" max="11" width="12.7109375" style="269" customWidth="1"/>
    <col min="12" max="12" width="7" style="251" customWidth="1"/>
    <col min="13" max="16384" width="10.42578125" style="269"/>
  </cols>
  <sheetData>
    <row r="1" spans="1:20" ht="24" customHeight="1">
      <c r="A1" s="336" t="s">
        <v>1376</v>
      </c>
      <c r="B1" s="336"/>
      <c r="C1" s="336"/>
      <c r="D1" s="336"/>
      <c r="E1" s="336"/>
      <c r="F1" s="336"/>
      <c r="G1" s="336"/>
      <c r="H1" s="336"/>
      <c r="I1" s="336"/>
      <c r="J1" s="336"/>
      <c r="K1" s="336"/>
    </row>
    <row r="2" spans="1:20" ht="24" customHeight="1">
      <c r="A2" s="337" t="s">
        <v>1440</v>
      </c>
      <c r="B2" s="337"/>
      <c r="C2" s="337"/>
      <c r="D2" s="337"/>
      <c r="E2" s="337"/>
      <c r="F2" s="337"/>
      <c r="G2" s="337"/>
      <c r="H2" s="337"/>
      <c r="I2" s="337"/>
      <c r="J2" s="337"/>
      <c r="K2" s="337"/>
      <c r="L2" s="270"/>
      <c r="M2" s="271"/>
      <c r="N2" s="271"/>
      <c r="O2" s="271"/>
      <c r="P2" s="271"/>
      <c r="Q2" s="271"/>
      <c r="R2" s="272"/>
      <c r="S2" s="272"/>
      <c r="T2" s="272"/>
    </row>
    <row r="3" spans="1:20" ht="24" customHeight="1">
      <c r="A3" s="336" t="s">
        <v>1378</v>
      </c>
      <c r="B3" s="336"/>
      <c r="C3" s="336"/>
      <c r="D3" s="336"/>
      <c r="E3" s="336"/>
      <c r="F3" s="336"/>
      <c r="G3" s="336"/>
      <c r="H3" s="336"/>
      <c r="I3" s="336"/>
      <c r="J3" s="336"/>
      <c r="K3" s="336"/>
      <c r="L3" s="222"/>
      <c r="M3" s="272"/>
      <c r="N3" s="272"/>
      <c r="O3" s="272"/>
      <c r="P3" s="272"/>
      <c r="Q3" s="272"/>
      <c r="R3" s="272"/>
      <c r="S3" s="272"/>
      <c r="T3" s="272"/>
    </row>
    <row r="4" spans="1:20" ht="15" customHeight="1">
      <c r="A4" s="273"/>
      <c r="B4" s="273"/>
      <c r="C4" s="273"/>
      <c r="D4" s="273"/>
      <c r="E4" s="273"/>
      <c r="F4" s="273"/>
      <c r="G4" s="273"/>
      <c r="H4" s="273"/>
      <c r="I4" s="273"/>
      <c r="L4" s="222"/>
      <c r="M4" s="272"/>
      <c r="N4" s="272"/>
      <c r="O4" s="272"/>
      <c r="P4" s="272"/>
      <c r="Q4" s="272"/>
      <c r="R4" s="272"/>
      <c r="S4" s="272"/>
      <c r="T4" s="272"/>
    </row>
    <row r="5" spans="1:20" ht="15" customHeight="1">
      <c r="B5" s="142"/>
      <c r="C5" s="222"/>
      <c r="D5" s="222"/>
      <c r="E5" s="222" t="s">
        <v>1288</v>
      </c>
      <c r="F5" s="222"/>
      <c r="G5" s="222"/>
      <c r="H5" s="1"/>
      <c r="I5" s="1"/>
      <c r="J5" s="1"/>
      <c r="K5" s="1"/>
    </row>
    <row r="6" spans="1:20" ht="15" customHeight="1">
      <c r="C6" s="222" t="s">
        <v>1290</v>
      </c>
      <c r="D6" s="222" t="s">
        <v>1291</v>
      </c>
      <c r="E6" s="222" t="s">
        <v>1292</v>
      </c>
      <c r="F6" s="222" t="s">
        <v>1288</v>
      </c>
      <c r="G6" s="223" t="s">
        <v>1289</v>
      </c>
      <c r="H6" s="223" t="s">
        <v>1293</v>
      </c>
      <c r="I6" s="223" t="s">
        <v>1294</v>
      </c>
      <c r="J6" s="223" t="s">
        <v>1295</v>
      </c>
      <c r="K6" s="223" t="s">
        <v>1296</v>
      </c>
    </row>
    <row r="7" spans="1:20" ht="15" customHeight="1" thickBot="1">
      <c r="B7" s="253" t="s">
        <v>1379</v>
      </c>
      <c r="C7" s="225" t="s">
        <v>2</v>
      </c>
      <c r="D7" s="225" t="s">
        <v>2</v>
      </c>
      <c r="E7" s="225" t="s">
        <v>1157</v>
      </c>
      <c r="F7" s="225" t="s">
        <v>32</v>
      </c>
      <c r="G7" s="225" t="s">
        <v>1292</v>
      </c>
      <c r="H7" s="225" t="s">
        <v>32</v>
      </c>
      <c r="I7" s="225" t="s">
        <v>32</v>
      </c>
      <c r="J7" s="225" t="s">
        <v>32</v>
      </c>
      <c r="K7" s="225" t="s">
        <v>32</v>
      </c>
    </row>
    <row r="8" spans="1:20" ht="15" customHeight="1">
      <c r="B8" s="162"/>
      <c r="C8" s="227"/>
      <c r="D8" s="227"/>
      <c r="E8" s="227"/>
      <c r="F8" s="227"/>
      <c r="G8" s="227"/>
      <c r="H8" s="227"/>
      <c r="I8" s="227"/>
      <c r="J8" s="227"/>
      <c r="K8" s="227"/>
    </row>
    <row r="9" spans="1:20" ht="15" customHeight="1">
      <c r="A9" s="274" t="s">
        <v>1380</v>
      </c>
      <c r="C9" s="2">
        <f>'Fund Cover Sheets'!C34</f>
        <v>-492939</v>
      </c>
      <c r="D9" s="2">
        <f>'Fund Cover Sheets'!D34</f>
        <v>-271900</v>
      </c>
      <c r="E9" s="2">
        <f>'Fund Cover Sheets'!E34</f>
        <v>258636</v>
      </c>
      <c r="F9" s="2">
        <f>'Fund Cover Sheets'!F34</f>
        <v>664852</v>
      </c>
      <c r="G9" s="2">
        <f>'Fund Cover Sheets'!G34</f>
        <v>1596094</v>
      </c>
      <c r="H9" s="2">
        <f>'Fund Cover Sheets'!H34</f>
        <v>1632473</v>
      </c>
      <c r="I9" s="2">
        <f>'Fund Cover Sheets'!I34</f>
        <v>1323768</v>
      </c>
      <c r="J9" s="2">
        <f>'Fund Cover Sheets'!J34</f>
        <v>328260</v>
      </c>
      <c r="K9" s="2">
        <f>'Fund Cover Sheets'!K34</f>
        <v>-699041</v>
      </c>
      <c r="L9" s="258"/>
    </row>
    <row r="10" spans="1:20" ht="15" customHeight="1">
      <c r="A10" s="274"/>
      <c r="C10" s="2"/>
      <c r="D10" s="3"/>
      <c r="E10" s="3"/>
      <c r="F10" s="3"/>
      <c r="G10" s="257"/>
      <c r="H10" s="257"/>
      <c r="I10" s="257"/>
      <c r="J10" s="275"/>
      <c r="K10" s="275"/>
      <c r="L10" s="258"/>
    </row>
    <row r="11" spans="1:20" ht="15" customHeight="1">
      <c r="A11" s="274"/>
      <c r="C11" s="2"/>
      <c r="D11" s="3"/>
      <c r="E11" s="3"/>
      <c r="F11" s="3"/>
      <c r="G11" s="257"/>
      <c r="H11" s="257"/>
      <c r="I11" s="257"/>
      <c r="J11" s="275"/>
      <c r="K11" s="275"/>
      <c r="L11" s="258"/>
    </row>
    <row r="12" spans="1:20" ht="15" customHeight="1">
      <c r="A12" s="274"/>
      <c r="C12" s="2"/>
      <c r="D12" s="230"/>
      <c r="E12" s="230"/>
      <c r="F12" s="230"/>
      <c r="G12" s="257"/>
      <c r="H12" s="257"/>
      <c r="I12" s="257"/>
      <c r="J12" s="275"/>
      <c r="K12" s="275"/>
      <c r="L12" s="258"/>
    </row>
    <row r="13" spans="1:20" ht="15" customHeight="1">
      <c r="A13" s="228" t="s">
        <v>1381</v>
      </c>
      <c r="B13" s="1"/>
      <c r="C13" s="2"/>
      <c r="D13" s="230"/>
      <c r="E13" s="230"/>
      <c r="F13" s="230"/>
      <c r="G13" s="257"/>
      <c r="H13" s="257"/>
      <c r="I13" s="257"/>
      <c r="J13" s="275"/>
      <c r="K13" s="275"/>
      <c r="L13" s="258"/>
    </row>
    <row r="14" spans="1:20" ht="15" customHeight="1">
      <c r="A14" s="228"/>
      <c r="B14" s="1" t="s">
        <v>1260</v>
      </c>
      <c r="C14" s="2">
        <f>'Fund Cover Sheets'!C145</f>
        <v>405618</v>
      </c>
      <c r="D14" s="2">
        <f>'Fund Cover Sheets'!D145</f>
        <v>640399</v>
      </c>
      <c r="E14" s="2">
        <f>'Fund Cover Sheets'!E145</f>
        <v>776755</v>
      </c>
      <c r="F14" s="2">
        <f>'Fund Cover Sheets'!F145</f>
        <v>584568</v>
      </c>
      <c r="G14" s="2">
        <f>'Fund Cover Sheets'!G145</f>
        <v>465255</v>
      </c>
      <c r="H14" s="2">
        <f>'Fund Cover Sheets'!H145</f>
        <v>442599</v>
      </c>
      <c r="I14" s="2">
        <f>'Fund Cover Sheets'!I145</f>
        <v>454959</v>
      </c>
      <c r="J14" s="2">
        <f>'Fund Cover Sheets'!J145</f>
        <v>451446</v>
      </c>
      <c r="K14" s="2">
        <f>'Fund Cover Sheets'!K145</f>
        <v>431106</v>
      </c>
      <c r="L14" s="258"/>
    </row>
    <row r="15" spans="1:20" s="278" customFormat="1" ht="15" customHeight="1">
      <c r="A15" s="229"/>
      <c r="B15" s="226" t="s">
        <v>1382</v>
      </c>
      <c r="C15" s="276">
        <f>'Fund Cover Sheets'!C551</f>
        <v>25151</v>
      </c>
      <c r="D15" s="276">
        <f>'Fund Cover Sheets'!D551</f>
        <v>231558</v>
      </c>
      <c r="E15" s="276">
        <f>'Fund Cover Sheets'!E551</f>
        <v>-33500</v>
      </c>
      <c r="F15" s="276">
        <f>'Fund Cover Sheets'!F551</f>
        <v>240955</v>
      </c>
      <c r="G15" s="276">
        <f>'Fund Cover Sheets'!G551</f>
        <v>185635</v>
      </c>
      <c r="H15" s="276">
        <f>'Fund Cover Sheets'!H551</f>
        <v>165166</v>
      </c>
      <c r="I15" s="276">
        <f>'Fund Cover Sheets'!I551</f>
        <v>152677</v>
      </c>
      <c r="J15" s="276">
        <f>'Fund Cover Sheets'!J551</f>
        <v>150101</v>
      </c>
      <c r="K15" s="276">
        <f>'Fund Cover Sheets'!K551</f>
        <v>161177</v>
      </c>
      <c r="L15" s="277"/>
    </row>
    <row r="16" spans="1:20" s="278" customFormat="1" ht="15" customHeight="1">
      <c r="A16" s="229"/>
      <c r="B16" s="226" t="s">
        <v>998</v>
      </c>
      <c r="C16" s="2">
        <f>'Fund Cover Sheets'!C507</f>
        <v>-603425</v>
      </c>
      <c r="D16" s="2">
        <f>'Fund Cover Sheets'!D507</f>
        <v>-388625</v>
      </c>
      <c r="E16" s="2">
        <f>'Fund Cover Sheets'!E507</f>
        <v>-312230</v>
      </c>
      <c r="F16" s="2">
        <f>'Fund Cover Sheets'!F507</f>
        <v>-269209</v>
      </c>
      <c r="G16" s="2">
        <f>'Fund Cover Sheets'!G507</f>
        <v>-172534</v>
      </c>
      <c r="H16" s="2">
        <f>'Fund Cover Sheets'!H507</f>
        <v>-219034</v>
      </c>
      <c r="I16" s="2">
        <f>'Fund Cover Sheets'!I507</f>
        <v>-552884</v>
      </c>
      <c r="J16" s="2">
        <f>'Fund Cover Sheets'!J507</f>
        <v>-192884</v>
      </c>
      <c r="K16" s="2">
        <f>'Fund Cover Sheets'!K507</f>
        <v>-182884</v>
      </c>
      <c r="L16" s="277"/>
    </row>
    <row r="17" spans="1:12" ht="15" customHeight="1">
      <c r="A17" s="229"/>
      <c r="B17" s="226" t="s">
        <v>1153</v>
      </c>
      <c r="C17" s="276">
        <f>'Fund Cover Sheets'!C755</f>
        <v>423351</v>
      </c>
      <c r="D17" s="276">
        <f>'Fund Cover Sheets'!D755</f>
        <v>569790</v>
      </c>
      <c r="E17" s="276">
        <f>'Fund Cover Sheets'!E755</f>
        <v>0</v>
      </c>
      <c r="F17" s="276">
        <f>'Fund Cover Sheets'!F755</f>
        <v>0</v>
      </c>
      <c r="G17" s="276">
        <f>'Fund Cover Sheets'!G755</f>
        <v>0</v>
      </c>
      <c r="H17" s="276">
        <f>'Fund Cover Sheets'!H755</f>
        <v>0</v>
      </c>
      <c r="I17" s="276">
        <f>'Fund Cover Sheets'!I755</f>
        <v>0</v>
      </c>
      <c r="J17" s="276">
        <f>'Fund Cover Sheets'!J755</f>
        <v>0</v>
      </c>
      <c r="K17" s="276">
        <f>'Fund Cover Sheets'!K755</f>
        <v>0</v>
      </c>
      <c r="L17" s="258"/>
    </row>
    <row r="18" spans="1:12">
      <c r="A18" s="229"/>
      <c r="B18" s="226" t="s">
        <v>871</v>
      </c>
      <c r="C18" s="2">
        <f>'Fund Cover Sheets'!C792</f>
        <v>2477758</v>
      </c>
      <c r="D18" s="2">
        <f>'Fund Cover Sheets'!D792</f>
        <v>2178550</v>
      </c>
      <c r="E18" s="2">
        <f>'Fund Cover Sheets'!E792</f>
        <v>1883380</v>
      </c>
      <c r="F18" s="2">
        <f>'Fund Cover Sheets'!F792</f>
        <v>1877820</v>
      </c>
      <c r="G18" s="2">
        <f>'Fund Cover Sheets'!G792</f>
        <v>1578277</v>
      </c>
      <c r="H18" s="2">
        <f>'Fund Cover Sheets'!H792</f>
        <v>1280664</v>
      </c>
      <c r="I18" s="2">
        <f>'Fund Cover Sheets'!I792</f>
        <v>980266</v>
      </c>
      <c r="J18" s="2">
        <f>'Fund Cover Sheets'!J792</f>
        <v>682668</v>
      </c>
      <c r="K18" s="2">
        <f>'Fund Cover Sheets'!K792</f>
        <v>383070</v>
      </c>
      <c r="L18" s="258"/>
    </row>
    <row r="19" spans="1:12">
      <c r="A19" s="229"/>
      <c r="B19" s="226" t="s">
        <v>879</v>
      </c>
      <c r="C19" s="2">
        <f>'Fund Cover Sheets'!C829</f>
        <v>136294</v>
      </c>
      <c r="D19" s="2">
        <f>'Fund Cover Sheets'!D829</f>
        <v>209760</v>
      </c>
      <c r="E19" s="2">
        <f>'Fund Cover Sheets'!E829</f>
        <v>-238134</v>
      </c>
      <c r="F19" s="2">
        <f>'Fund Cover Sheets'!F829</f>
        <v>236217</v>
      </c>
      <c r="G19" s="2">
        <f>'Fund Cover Sheets'!G829</f>
        <v>264867</v>
      </c>
      <c r="H19" s="2">
        <f>'Fund Cover Sheets'!H829</f>
        <v>293517</v>
      </c>
      <c r="I19" s="2">
        <f>'Fund Cover Sheets'!I829</f>
        <v>322167</v>
      </c>
      <c r="J19" s="2">
        <f>'Fund Cover Sheets'!J829</f>
        <v>350817</v>
      </c>
      <c r="K19" s="2">
        <f>'Fund Cover Sheets'!K829</f>
        <v>379467</v>
      </c>
      <c r="L19" s="258"/>
    </row>
    <row r="20" spans="1:12">
      <c r="A20" s="229"/>
      <c r="B20" s="226" t="s">
        <v>1383</v>
      </c>
      <c r="C20" s="2">
        <f>'Fund Cover Sheets'!C68</f>
        <v>2226</v>
      </c>
      <c r="D20" s="2">
        <f>'Fund Cover Sheets'!D68</f>
        <v>17942</v>
      </c>
      <c r="E20" s="2">
        <f>'Fund Cover Sheets'!E68</f>
        <v>18316</v>
      </c>
      <c r="F20" s="2">
        <f>'Fund Cover Sheets'!F68</f>
        <v>17433</v>
      </c>
      <c r="G20" s="2">
        <f>'Fund Cover Sheets'!G68</f>
        <v>16719</v>
      </c>
      <c r="H20" s="2">
        <f>'Fund Cover Sheets'!H68</f>
        <v>16384</v>
      </c>
      <c r="I20" s="2">
        <f>'Fund Cover Sheets'!I68</f>
        <v>16362</v>
      </c>
      <c r="J20" s="2">
        <f>'Fund Cover Sheets'!J68</f>
        <v>16798</v>
      </c>
      <c r="K20" s="2">
        <f>'Fund Cover Sheets'!K68</f>
        <v>17738</v>
      </c>
      <c r="L20" s="258"/>
    </row>
    <row r="21" spans="1:12">
      <c r="A21" s="229"/>
      <c r="B21" s="226" t="s">
        <v>1384</v>
      </c>
      <c r="C21" s="256">
        <f>'Fund Cover Sheets'!C104</f>
        <v>6188</v>
      </c>
      <c r="D21" s="256">
        <f>'Fund Cover Sheets'!D104</f>
        <v>11922</v>
      </c>
      <c r="E21" s="256">
        <f>'Fund Cover Sheets'!E104</f>
        <v>10980</v>
      </c>
      <c r="F21" s="256">
        <f>'Fund Cover Sheets'!F104</f>
        <v>12462</v>
      </c>
      <c r="G21" s="256">
        <f>'Fund Cover Sheets'!G104</f>
        <v>10007</v>
      </c>
      <c r="H21" s="256">
        <f>'Fund Cover Sheets'!H104</f>
        <v>7306</v>
      </c>
      <c r="I21" s="256">
        <f>'Fund Cover Sheets'!I104</f>
        <v>5434</v>
      </c>
      <c r="J21" s="256">
        <f>'Fund Cover Sheets'!J104</f>
        <v>4473</v>
      </c>
      <c r="K21" s="256">
        <f>'Fund Cover Sheets'!K104</f>
        <v>4514</v>
      </c>
      <c r="L21" s="258"/>
    </row>
    <row r="22" spans="1:12">
      <c r="A22" s="229"/>
      <c r="B22" s="226"/>
      <c r="C22" s="256"/>
      <c r="D22" s="230"/>
      <c r="E22" s="256"/>
      <c r="F22" s="257"/>
      <c r="G22" s="257"/>
      <c r="H22" s="257"/>
      <c r="I22" s="257"/>
      <c r="J22" s="275"/>
      <c r="K22" s="275"/>
      <c r="L22" s="258"/>
    </row>
    <row r="23" spans="1:12">
      <c r="A23" s="229"/>
      <c r="B23" s="226"/>
      <c r="C23" s="256"/>
      <c r="D23" s="230"/>
      <c r="E23" s="256"/>
      <c r="F23" s="257"/>
      <c r="G23" s="257"/>
      <c r="H23" s="257"/>
      <c r="I23" s="257"/>
      <c r="J23" s="275"/>
      <c r="K23" s="275"/>
      <c r="L23" s="258"/>
    </row>
    <row r="24" spans="1:12">
      <c r="A24" s="229"/>
      <c r="B24" s="226"/>
      <c r="C24" s="256"/>
      <c r="D24" s="256"/>
      <c r="E24" s="256"/>
      <c r="F24" s="257"/>
      <c r="G24" s="257"/>
      <c r="H24" s="257"/>
      <c r="I24" s="257"/>
      <c r="J24" s="275"/>
      <c r="K24" s="275"/>
      <c r="L24" s="258"/>
    </row>
    <row r="25" spans="1:12">
      <c r="A25" s="228" t="s">
        <v>1385</v>
      </c>
      <c r="B25" s="221"/>
      <c r="C25" s="256">
        <f>'Fund Cover Sheets'!C376</f>
        <v>7628</v>
      </c>
      <c r="D25" s="256">
        <f>'Fund Cover Sheets'!D376</f>
        <v>8653</v>
      </c>
      <c r="E25" s="256">
        <f>'Fund Cover Sheets'!E376</f>
        <v>7778</v>
      </c>
      <c r="F25" s="256">
        <f>'Fund Cover Sheets'!F376</f>
        <v>87151</v>
      </c>
      <c r="G25" s="256">
        <f>'Fund Cover Sheets'!G376</f>
        <v>8925</v>
      </c>
      <c r="H25" s="256">
        <f>'Fund Cover Sheets'!H376</f>
        <v>9850</v>
      </c>
      <c r="I25" s="256">
        <f>'Fund Cover Sheets'!I376</f>
        <v>10775</v>
      </c>
      <c r="J25" s="256">
        <f>'Fund Cover Sheets'!J376</f>
        <v>5797</v>
      </c>
      <c r="K25" s="256">
        <f>'Fund Cover Sheets'!K376</f>
        <v>7122</v>
      </c>
      <c r="L25" s="258"/>
    </row>
    <row r="26" spans="1:12">
      <c r="A26" s="228"/>
      <c r="B26" s="221"/>
      <c r="C26" s="256"/>
      <c r="D26" s="256"/>
      <c r="E26" s="256"/>
      <c r="F26" s="257"/>
      <c r="G26" s="257"/>
      <c r="H26" s="257"/>
      <c r="I26" s="257"/>
      <c r="J26" s="275"/>
      <c r="K26" s="275"/>
      <c r="L26" s="258"/>
    </row>
    <row r="27" spans="1:12">
      <c r="A27" s="228"/>
      <c r="B27" s="221"/>
      <c r="C27" s="256"/>
      <c r="D27" s="256"/>
      <c r="E27" s="256"/>
      <c r="F27" s="257"/>
      <c r="G27" s="257"/>
      <c r="H27" s="257"/>
      <c r="I27" s="257"/>
      <c r="J27" s="275"/>
      <c r="K27" s="275"/>
      <c r="L27" s="258"/>
    </row>
    <row r="28" spans="1:12">
      <c r="A28" s="229"/>
      <c r="B28" s="221"/>
      <c r="C28" s="256"/>
      <c r="D28" s="256"/>
      <c r="E28" s="256"/>
      <c r="F28" s="256"/>
      <c r="G28" s="256"/>
      <c r="H28" s="256"/>
      <c r="I28" s="256"/>
      <c r="J28" s="275"/>
      <c r="K28" s="275"/>
      <c r="L28" s="258"/>
    </row>
    <row r="29" spans="1:12">
      <c r="A29" s="228" t="s">
        <v>1386</v>
      </c>
      <c r="B29" s="221"/>
      <c r="C29" s="256"/>
      <c r="D29" s="256"/>
      <c r="E29" s="256"/>
      <c r="F29" s="257"/>
      <c r="G29" s="257"/>
      <c r="H29" s="257"/>
      <c r="I29" s="257"/>
      <c r="J29" s="275"/>
      <c r="K29" s="275"/>
      <c r="L29" s="258"/>
    </row>
    <row r="30" spans="1:12">
      <c r="A30" s="228"/>
      <c r="B30" s="226" t="s">
        <v>1387</v>
      </c>
      <c r="C30" s="256">
        <f>'Fund Cover Sheets'!C180</f>
        <v>-607724</v>
      </c>
      <c r="D30" s="256">
        <f>'Fund Cover Sheets'!D180</f>
        <v>-587024</v>
      </c>
      <c r="E30" s="256">
        <f>'Fund Cover Sheets'!E180</f>
        <v>-580474</v>
      </c>
      <c r="F30" s="256">
        <f>'Fund Cover Sheets'!F180</f>
        <v>-581024</v>
      </c>
      <c r="G30" s="256">
        <f>'Fund Cover Sheets'!G180</f>
        <v>-575774</v>
      </c>
      <c r="H30" s="256">
        <f>'Fund Cover Sheets'!H180</f>
        <v>-570524</v>
      </c>
      <c r="I30" s="256">
        <f>'Fund Cover Sheets'!I180</f>
        <v>-565274</v>
      </c>
      <c r="J30" s="256">
        <f>'Fund Cover Sheets'!J180</f>
        <v>-560024</v>
      </c>
      <c r="K30" s="256">
        <f>'Fund Cover Sheets'!K180</f>
        <v>-554774</v>
      </c>
      <c r="L30" s="258"/>
    </row>
    <row r="31" spans="1:12">
      <c r="A31" s="229"/>
      <c r="B31" s="226" t="s">
        <v>1388</v>
      </c>
      <c r="C31" s="256">
        <f>'Fund Cover Sheets'!C299</f>
        <v>66852</v>
      </c>
      <c r="D31" s="256">
        <f>'Fund Cover Sheets'!D299</f>
        <v>51443</v>
      </c>
      <c r="E31" s="256">
        <f>'Fund Cover Sheets'!E299</f>
        <v>-76369</v>
      </c>
      <c r="F31" s="256">
        <f>'Fund Cover Sheets'!F299</f>
        <v>31545</v>
      </c>
      <c r="G31" s="256">
        <f>'Fund Cover Sheets'!G299</f>
        <v>22545</v>
      </c>
      <c r="H31" s="256">
        <f>'Fund Cover Sheets'!H299</f>
        <v>23545</v>
      </c>
      <c r="I31" s="256">
        <f>'Fund Cover Sheets'!I299</f>
        <v>24545</v>
      </c>
      <c r="J31" s="256">
        <f>'Fund Cover Sheets'!J299</f>
        <v>25545</v>
      </c>
      <c r="K31" s="256">
        <f>'Fund Cover Sheets'!K299</f>
        <v>26545</v>
      </c>
      <c r="L31" s="258"/>
    </row>
    <row r="32" spans="1:12">
      <c r="A32" s="1"/>
      <c r="B32" s="226" t="s">
        <v>1262</v>
      </c>
      <c r="C32" s="275">
        <f>'Fund Cover Sheets'!C220</f>
        <v>210284</v>
      </c>
      <c r="D32" s="275">
        <f>'Fund Cover Sheets'!D220</f>
        <v>194947</v>
      </c>
      <c r="E32" s="275">
        <f>'Fund Cover Sheets'!E220</f>
        <v>134647</v>
      </c>
      <c r="F32" s="275">
        <f>'Fund Cover Sheets'!F220</f>
        <v>135537</v>
      </c>
      <c r="G32" s="275">
        <f>'Fund Cover Sheets'!G220</f>
        <v>104737</v>
      </c>
      <c r="H32" s="275">
        <f>'Fund Cover Sheets'!H220</f>
        <v>90937</v>
      </c>
      <c r="I32" s="275">
        <f>'Fund Cover Sheets'!I220</f>
        <v>77137</v>
      </c>
      <c r="J32" s="275">
        <f>'Fund Cover Sheets'!J220</f>
        <v>63337</v>
      </c>
      <c r="K32" s="275">
        <f>'Fund Cover Sheets'!K220</f>
        <v>49537</v>
      </c>
      <c r="L32" s="258"/>
    </row>
    <row r="33" spans="1:12">
      <c r="A33" s="1"/>
      <c r="B33" s="226" t="s">
        <v>1389</v>
      </c>
      <c r="C33" s="256">
        <f>'Fund Cover Sheets'!C261</f>
        <v>157807</v>
      </c>
      <c r="D33" s="256">
        <f>'Fund Cover Sheets'!D261</f>
        <v>108743</v>
      </c>
      <c r="E33" s="256">
        <f>'Fund Cover Sheets'!E261</f>
        <v>45542</v>
      </c>
      <c r="F33" s="256">
        <f>'Fund Cover Sheets'!F261</f>
        <v>51136</v>
      </c>
      <c r="G33" s="256">
        <f>'Fund Cover Sheets'!G261</f>
        <v>-65159</v>
      </c>
      <c r="H33" s="256">
        <f>'Fund Cover Sheets'!H261</f>
        <v>-137454</v>
      </c>
      <c r="I33" s="256">
        <f>'Fund Cover Sheets'!I261</f>
        <v>-209749</v>
      </c>
      <c r="J33" s="256">
        <f>'Fund Cover Sheets'!J261</f>
        <v>-251044</v>
      </c>
      <c r="K33" s="256">
        <f>'Fund Cover Sheets'!K261</f>
        <v>-292339</v>
      </c>
      <c r="L33" s="258"/>
    </row>
    <row r="34" spans="1:12">
      <c r="A34" s="229"/>
      <c r="B34" s="226" t="s">
        <v>1390</v>
      </c>
      <c r="C34" s="256">
        <f>'Fund Cover Sheets'!C338</f>
        <v>-18378</v>
      </c>
      <c r="D34" s="256">
        <f>'Fund Cover Sheets'!D338</f>
        <v>652</v>
      </c>
      <c r="E34" s="256">
        <f>'Fund Cover Sheets'!E338</f>
        <v>51537</v>
      </c>
      <c r="F34" s="256">
        <f>'Fund Cover Sheets'!F338</f>
        <v>69268</v>
      </c>
      <c r="G34" s="256">
        <f>'Fund Cover Sheets'!G338</f>
        <v>332500</v>
      </c>
      <c r="H34" s="256">
        <f>'Fund Cover Sheets'!H338</f>
        <v>332500</v>
      </c>
      <c r="I34" s="256">
        <f>'Fund Cover Sheets'!I338</f>
        <v>0</v>
      </c>
      <c r="J34" s="256">
        <f>'Fund Cover Sheets'!J338</f>
        <v>0</v>
      </c>
      <c r="K34" s="256">
        <f>'Fund Cover Sheets'!K338</f>
        <v>0</v>
      </c>
      <c r="L34" s="258"/>
    </row>
    <row r="35" spans="1:12">
      <c r="A35" s="229"/>
      <c r="B35" s="226"/>
      <c r="C35" s="256"/>
      <c r="D35" s="256"/>
      <c r="E35" s="256"/>
      <c r="F35" s="257"/>
      <c r="G35" s="257"/>
      <c r="H35" s="257"/>
      <c r="I35" s="257"/>
      <c r="J35" s="275"/>
      <c r="K35" s="275"/>
      <c r="L35" s="258"/>
    </row>
    <row r="36" spans="1:12">
      <c r="A36" s="229"/>
      <c r="B36" s="226"/>
      <c r="C36" s="256"/>
      <c r="D36" s="256"/>
      <c r="E36" s="256"/>
      <c r="F36" s="257"/>
      <c r="G36" s="257"/>
      <c r="H36" s="257"/>
      <c r="I36" s="257"/>
      <c r="J36" s="275"/>
      <c r="K36" s="275"/>
      <c r="L36" s="258"/>
    </row>
    <row r="37" spans="1:12">
      <c r="A37" s="1"/>
      <c r="B37" s="226"/>
      <c r="C37" s="256"/>
      <c r="D37" s="256"/>
      <c r="E37" s="256"/>
      <c r="F37" s="257"/>
      <c r="G37" s="257"/>
      <c r="H37" s="257"/>
      <c r="I37" s="257"/>
      <c r="J37" s="275"/>
      <c r="K37" s="275"/>
      <c r="L37" s="258"/>
    </row>
    <row r="38" spans="1:12">
      <c r="A38" s="228" t="s">
        <v>1441</v>
      </c>
      <c r="B38" s="226"/>
      <c r="C38" s="256"/>
      <c r="D38" s="256"/>
      <c r="E38" s="256"/>
      <c r="F38" s="257"/>
      <c r="G38" s="257"/>
      <c r="H38" s="257"/>
      <c r="I38" s="257"/>
      <c r="J38" s="275"/>
      <c r="K38" s="275"/>
      <c r="L38" s="258"/>
    </row>
    <row r="39" spans="1:12">
      <c r="A39" s="1"/>
      <c r="B39" s="226" t="s">
        <v>996</v>
      </c>
      <c r="C39" s="256">
        <f>'Fund Cover Sheets'!C424</f>
        <v>339359</v>
      </c>
      <c r="D39" s="256">
        <f>'Fund Cover Sheets'!D424</f>
        <v>695723</v>
      </c>
      <c r="E39" s="256">
        <f>'Fund Cover Sheets'!E424</f>
        <v>683405</v>
      </c>
      <c r="F39" s="256">
        <f>'Fund Cover Sheets'!F424</f>
        <v>927056</v>
      </c>
      <c r="G39" s="256">
        <f>'Fund Cover Sheets'!G424</f>
        <v>642452</v>
      </c>
      <c r="H39" s="256">
        <f>'Fund Cover Sheets'!H424</f>
        <v>774142</v>
      </c>
      <c r="I39" s="256">
        <f>'Fund Cover Sheets'!I424</f>
        <v>870811</v>
      </c>
      <c r="J39" s="256">
        <f>'Fund Cover Sheets'!J424</f>
        <v>808156</v>
      </c>
      <c r="K39" s="256">
        <f>'Fund Cover Sheets'!K424</f>
        <v>704913</v>
      </c>
      <c r="L39" s="258"/>
    </row>
    <row r="40" spans="1:12">
      <c r="A40" s="1"/>
      <c r="B40" s="226" t="s">
        <v>997</v>
      </c>
      <c r="C40" s="256">
        <f>'Fund Cover Sheets'!C471</f>
        <v>2735213</v>
      </c>
      <c r="D40" s="256">
        <f>'Fund Cover Sheets'!D471</f>
        <v>2377831</v>
      </c>
      <c r="E40" s="256">
        <f>'Fund Cover Sheets'!E471</f>
        <v>2482790</v>
      </c>
      <c r="F40" s="256">
        <f>'Fund Cover Sheets'!F471</f>
        <v>2881154</v>
      </c>
      <c r="G40" s="256">
        <f>'Fund Cover Sheets'!G471</f>
        <v>2625761</v>
      </c>
      <c r="H40" s="256">
        <f>'Fund Cover Sheets'!H471</f>
        <v>2632713</v>
      </c>
      <c r="I40" s="256">
        <f>'Fund Cover Sheets'!I471</f>
        <v>2410823</v>
      </c>
      <c r="J40" s="256">
        <f>'Fund Cover Sheets'!J471</f>
        <v>2362400</v>
      </c>
      <c r="K40" s="256">
        <f>'Fund Cover Sheets'!K471</f>
        <v>2295122</v>
      </c>
      <c r="L40" s="258"/>
    </row>
    <row r="41" spans="1:12">
      <c r="A41" s="1"/>
      <c r="B41" s="226" t="s">
        <v>904</v>
      </c>
      <c r="C41" s="256">
        <f>'Fund Cover Sheets'!C592</f>
        <v>-127819</v>
      </c>
      <c r="D41" s="256">
        <f>'Fund Cover Sheets'!D592</f>
        <v>-195087</v>
      </c>
      <c r="E41" s="256">
        <f>'Fund Cover Sheets'!E592</f>
        <v>-308434</v>
      </c>
      <c r="F41" s="256">
        <f>'Fund Cover Sheets'!F592</f>
        <v>-286388</v>
      </c>
      <c r="G41" s="256">
        <f>'Fund Cover Sheets'!G592</f>
        <v>-367521</v>
      </c>
      <c r="H41" s="256">
        <f>'Fund Cover Sheets'!H592</f>
        <v>-421021</v>
      </c>
      <c r="I41" s="256">
        <f>'Fund Cover Sheets'!I592</f>
        <v>-421021</v>
      </c>
      <c r="J41" s="256">
        <f>'Fund Cover Sheets'!J592</f>
        <v>-421021</v>
      </c>
      <c r="K41" s="256">
        <f>'Fund Cover Sheets'!K592</f>
        <v>-421021</v>
      </c>
      <c r="L41" s="258"/>
    </row>
    <row r="42" spans="1:12">
      <c r="A42" s="1"/>
      <c r="B42" s="226"/>
      <c r="C42" s="256"/>
      <c r="D42" s="256"/>
      <c r="E42" s="256"/>
      <c r="F42" s="257"/>
      <c r="G42" s="257"/>
      <c r="H42" s="257"/>
      <c r="I42" s="257"/>
      <c r="J42" s="275"/>
      <c r="K42" s="275"/>
      <c r="L42" s="258"/>
    </row>
    <row r="43" spans="1:12">
      <c r="A43" s="1"/>
      <c r="B43" s="226"/>
      <c r="C43" s="256"/>
      <c r="D43" s="256"/>
      <c r="E43" s="256"/>
      <c r="F43" s="257"/>
      <c r="G43" s="257"/>
      <c r="H43" s="257"/>
      <c r="I43" s="257"/>
      <c r="J43" s="275"/>
      <c r="K43" s="275"/>
      <c r="L43" s="258"/>
    </row>
    <row r="44" spans="1:12">
      <c r="A44" s="1"/>
      <c r="B44" s="226"/>
      <c r="C44" s="256"/>
      <c r="D44" s="256"/>
      <c r="E44" s="256"/>
      <c r="F44" s="257"/>
      <c r="G44" s="257"/>
      <c r="H44" s="257"/>
      <c r="I44" s="257"/>
      <c r="J44" s="275"/>
      <c r="K44" s="275"/>
      <c r="L44" s="258"/>
    </row>
    <row r="45" spans="1:12">
      <c r="A45" s="228" t="s">
        <v>1392</v>
      </c>
      <c r="B45" s="226"/>
      <c r="C45" s="256"/>
      <c r="D45" s="256"/>
      <c r="E45" s="256"/>
      <c r="F45" s="257"/>
      <c r="G45" s="257"/>
      <c r="H45" s="257"/>
      <c r="I45" s="257"/>
      <c r="J45" s="275"/>
      <c r="K45" s="275"/>
      <c r="L45" s="258"/>
    </row>
    <row r="46" spans="1:12">
      <c r="A46" s="228"/>
      <c r="B46" s="226" t="s">
        <v>972</v>
      </c>
      <c r="C46" s="256">
        <f>'Fund Cover Sheets'!C640</f>
        <v>571002</v>
      </c>
      <c r="D46" s="256">
        <f>'Fund Cover Sheets'!D640</f>
        <v>317336</v>
      </c>
      <c r="E46" s="256">
        <f>'Fund Cover Sheets'!E640</f>
        <v>256445</v>
      </c>
      <c r="F46" s="256">
        <f>'Fund Cover Sheets'!F640</f>
        <v>347109</v>
      </c>
      <c r="G46" s="256">
        <f>'Fund Cover Sheets'!G640</f>
        <v>370330</v>
      </c>
      <c r="H46" s="256">
        <f>'Fund Cover Sheets'!H640</f>
        <v>402884</v>
      </c>
      <c r="I46" s="256">
        <f>'Fund Cover Sheets'!I640</f>
        <v>447947</v>
      </c>
      <c r="J46" s="256">
        <f>'Fund Cover Sheets'!J640</f>
        <v>504292</v>
      </c>
      <c r="K46" s="256">
        <f>'Fund Cover Sheets'!K640</f>
        <v>570580</v>
      </c>
      <c r="L46" s="258"/>
    </row>
    <row r="47" spans="1:12">
      <c r="A47" s="228"/>
      <c r="B47" s="226" t="s">
        <v>857</v>
      </c>
      <c r="C47" s="256">
        <f>'Fund Cover Sheets'!C678</f>
        <v>0</v>
      </c>
      <c r="D47" s="256">
        <f>'Fund Cover Sheets'!D678</f>
        <v>0</v>
      </c>
      <c r="E47" s="256">
        <f>'Fund Cover Sheets'!E678</f>
        <v>0</v>
      </c>
      <c r="F47" s="256">
        <f>'Fund Cover Sheets'!F678</f>
        <v>-1811</v>
      </c>
      <c r="G47" s="256">
        <f>'Fund Cover Sheets'!G678</f>
        <v>0</v>
      </c>
      <c r="H47" s="256">
        <f>'Fund Cover Sheets'!H678</f>
        <v>300</v>
      </c>
      <c r="I47" s="256">
        <f>'Fund Cover Sheets'!I678</f>
        <v>600</v>
      </c>
      <c r="J47" s="256">
        <f>'Fund Cover Sheets'!J678</f>
        <v>900</v>
      </c>
      <c r="K47" s="256">
        <f>'Fund Cover Sheets'!K678</f>
        <v>1200</v>
      </c>
      <c r="L47" s="258"/>
    </row>
    <row r="48" spans="1:12">
      <c r="A48" s="228"/>
      <c r="B48" s="226" t="s">
        <v>1393</v>
      </c>
      <c r="C48" s="256">
        <f>'Fund Cover Sheets'!C717</f>
        <v>0</v>
      </c>
      <c r="D48" s="256">
        <f>'Fund Cover Sheets'!D717</f>
        <v>0</v>
      </c>
      <c r="E48" s="256">
        <f>'Fund Cover Sheets'!E717</f>
        <v>4500</v>
      </c>
      <c r="F48" s="256">
        <f>'Fund Cover Sheets'!F717</f>
        <v>-2876</v>
      </c>
      <c r="G48" s="256">
        <f>'Fund Cover Sheets'!G717</f>
        <v>0</v>
      </c>
      <c r="H48" s="256">
        <f>'Fund Cover Sheets'!H717</f>
        <v>0</v>
      </c>
      <c r="I48" s="256">
        <f>'Fund Cover Sheets'!I717</f>
        <v>0</v>
      </c>
      <c r="J48" s="256">
        <f>'Fund Cover Sheets'!J717</f>
        <v>0</v>
      </c>
      <c r="K48" s="256">
        <f>'Fund Cover Sheets'!K717</f>
        <v>0</v>
      </c>
      <c r="L48" s="258"/>
    </row>
    <row r="49" spans="1:12">
      <c r="A49" s="228"/>
      <c r="B49" s="226"/>
      <c r="C49" s="256"/>
      <c r="D49" s="256"/>
      <c r="E49" s="256"/>
      <c r="F49" s="256"/>
      <c r="G49" s="256"/>
      <c r="H49" s="256"/>
      <c r="I49" s="256"/>
      <c r="J49" s="256"/>
      <c r="K49" s="256"/>
      <c r="L49" s="258"/>
    </row>
    <row r="50" spans="1:12">
      <c r="B50" s="231"/>
      <c r="C50" s="279"/>
      <c r="D50" s="279"/>
      <c r="E50" s="279"/>
      <c r="F50" s="280"/>
      <c r="G50" s="280"/>
      <c r="H50" s="276"/>
      <c r="I50" s="276"/>
      <c r="J50" s="275"/>
      <c r="K50" s="275"/>
      <c r="L50" s="258"/>
    </row>
    <row r="51" spans="1:12" ht="15.75" thickBot="1">
      <c r="B51" s="263" t="s">
        <v>1439</v>
      </c>
      <c r="C51" s="265">
        <f>SUM(C9:C50)</f>
        <v>5714446</v>
      </c>
      <c r="D51" s="265">
        <f t="shared" ref="D51:K51" si="0">SUM(D9:D50)</f>
        <v>6172613</v>
      </c>
      <c r="E51" s="265">
        <f t="shared" si="0"/>
        <v>5065570</v>
      </c>
      <c r="F51" s="265">
        <f t="shared" si="0"/>
        <v>7022955</v>
      </c>
      <c r="G51" s="265">
        <f t="shared" si="0"/>
        <v>7043116</v>
      </c>
      <c r="H51" s="265">
        <f t="shared" si="0"/>
        <v>6756947</v>
      </c>
      <c r="I51" s="265">
        <f t="shared" si="0"/>
        <v>5349343</v>
      </c>
      <c r="J51" s="265">
        <f t="shared" si="0"/>
        <v>4330017</v>
      </c>
      <c r="K51" s="265">
        <f t="shared" si="0"/>
        <v>2882032</v>
      </c>
      <c r="L51" s="258"/>
    </row>
    <row r="52" spans="1:12" ht="15.75" thickTop="1">
      <c r="A52" s="281" t="s">
        <v>1442</v>
      </c>
      <c r="B52" s="282" t="s">
        <v>1443</v>
      </c>
      <c r="C52" s="197"/>
      <c r="D52" s="197"/>
      <c r="E52" s="197"/>
      <c r="F52" s="275"/>
      <c r="G52" s="275"/>
      <c r="H52" s="275"/>
      <c r="I52" s="275"/>
      <c r="J52" s="275"/>
      <c r="K52" s="275"/>
      <c r="L52" s="258"/>
    </row>
    <row r="53" spans="1:12">
      <c r="B53" s="1"/>
      <c r="C53" s="197"/>
      <c r="D53" s="197"/>
      <c r="E53" s="197"/>
      <c r="F53" s="275"/>
      <c r="G53" s="275"/>
      <c r="H53" s="275"/>
      <c r="I53" s="275"/>
      <c r="J53" s="275"/>
      <c r="K53" s="275"/>
      <c r="L53" s="258"/>
    </row>
    <row r="54" spans="1:12">
      <c r="B54" s="1"/>
      <c r="C54" s="197"/>
      <c r="D54" s="197"/>
      <c r="E54" s="197"/>
      <c r="F54" s="275"/>
      <c r="G54" s="275"/>
      <c r="H54" s="275"/>
      <c r="I54" s="275"/>
      <c r="J54" s="275"/>
      <c r="K54" s="275"/>
      <c r="L54" s="258"/>
    </row>
    <row r="55" spans="1:12">
      <c r="B55" s="1"/>
      <c r="C55" s="197"/>
      <c r="D55" s="197"/>
      <c r="E55" s="197"/>
      <c r="F55" s="275"/>
      <c r="G55" s="275"/>
      <c r="H55" s="275"/>
      <c r="I55" s="275"/>
      <c r="J55" s="275"/>
      <c r="K55" s="275"/>
      <c r="L55" s="258"/>
    </row>
    <row r="56" spans="1:12">
      <c r="B56" s="1"/>
      <c r="C56" s="197"/>
      <c r="D56" s="197"/>
      <c r="E56" s="197"/>
      <c r="F56" s="275"/>
      <c r="G56" s="275"/>
      <c r="H56" s="275"/>
      <c r="I56" s="275"/>
      <c r="J56" s="275"/>
      <c r="K56" s="275"/>
      <c r="L56" s="258"/>
    </row>
    <row r="57" spans="1:12">
      <c r="B57" s="1"/>
      <c r="C57" s="197"/>
      <c r="D57" s="197"/>
      <c r="E57" s="197"/>
      <c r="F57" s="275"/>
      <c r="G57" s="275"/>
      <c r="H57" s="275"/>
      <c r="I57" s="275"/>
      <c r="J57" s="275"/>
      <c r="K57" s="275"/>
      <c r="L57" s="258"/>
    </row>
    <row r="58" spans="1:12">
      <c r="B58" s="1"/>
      <c r="C58" s="197"/>
      <c r="D58" s="197"/>
      <c r="E58" s="197"/>
      <c r="F58" s="275"/>
      <c r="G58" s="275"/>
      <c r="H58" s="275"/>
      <c r="I58" s="275"/>
      <c r="J58" s="275"/>
      <c r="K58" s="275"/>
      <c r="L58" s="258"/>
    </row>
    <row r="59" spans="1:12">
      <c r="C59" s="197"/>
      <c r="D59" s="197"/>
      <c r="E59" s="197"/>
      <c r="F59" s="275"/>
      <c r="G59" s="275"/>
      <c r="H59" s="275"/>
      <c r="I59" s="275"/>
      <c r="J59" s="275"/>
      <c r="K59" s="275"/>
      <c r="L59" s="258"/>
    </row>
    <row r="60" spans="1:12">
      <c r="C60" s="197"/>
      <c r="D60" s="197"/>
      <c r="E60" s="197"/>
      <c r="F60" s="275"/>
      <c r="G60" s="275"/>
      <c r="H60" s="275"/>
      <c r="I60" s="275"/>
      <c r="J60" s="275"/>
      <c r="K60" s="275"/>
      <c r="L60" s="258"/>
    </row>
    <row r="61" spans="1:12">
      <c r="C61" s="197"/>
      <c r="D61" s="197"/>
      <c r="E61" s="197"/>
      <c r="F61" s="275"/>
      <c r="G61" s="275"/>
      <c r="H61" s="275"/>
      <c r="I61" s="275"/>
      <c r="J61" s="275"/>
      <c r="K61" s="275"/>
      <c r="L61" s="258"/>
    </row>
    <row r="62" spans="1:12">
      <c r="C62" s="197"/>
      <c r="D62" s="197"/>
      <c r="E62" s="197"/>
      <c r="F62" s="275"/>
      <c r="G62" s="275"/>
      <c r="H62" s="275"/>
      <c r="I62" s="275"/>
      <c r="J62" s="275"/>
      <c r="K62" s="275"/>
      <c r="L62" s="258"/>
    </row>
    <row r="63" spans="1:12">
      <c r="C63" s="197"/>
      <c r="D63" s="197"/>
      <c r="E63" s="197"/>
      <c r="F63" s="275"/>
      <c r="G63" s="275"/>
      <c r="H63" s="275"/>
      <c r="I63" s="275"/>
      <c r="J63" s="275"/>
      <c r="K63" s="275"/>
      <c r="L63" s="258"/>
    </row>
    <row r="64" spans="1:12">
      <c r="C64" s="197"/>
      <c r="D64" s="197"/>
      <c r="E64" s="197"/>
      <c r="F64" s="275"/>
      <c r="G64" s="275"/>
      <c r="H64" s="275"/>
      <c r="I64" s="275"/>
      <c r="J64" s="275"/>
      <c r="K64" s="275"/>
      <c r="L64" s="258"/>
    </row>
    <row r="65" spans="3:12">
      <c r="C65" s="197"/>
      <c r="D65" s="197"/>
      <c r="E65" s="197"/>
      <c r="F65" s="275"/>
      <c r="G65" s="275"/>
      <c r="H65" s="275"/>
      <c r="I65" s="275"/>
      <c r="J65" s="275"/>
      <c r="K65" s="275"/>
      <c r="L65" s="258"/>
    </row>
    <row r="66" spans="3:12">
      <c r="C66" s="197"/>
      <c r="D66" s="197"/>
      <c r="E66" s="197"/>
      <c r="F66" s="275"/>
      <c r="G66" s="275"/>
      <c r="H66" s="275"/>
      <c r="I66" s="275"/>
      <c r="J66" s="275"/>
      <c r="K66" s="275"/>
      <c r="L66" s="258"/>
    </row>
    <row r="67" spans="3:12">
      <c r="C67" s="197"/>
      <c r="D67" s="197"/>
      <c r="E67" s="197"/>
      <c r="F67" s="275"/>
      <c r="G67" s="275"/>
      <c r="H67" s="275"/>
      <c r="I67" s="275"/>
      <c r="J67" s="275"/>
      <c r="K67" s="275"/>
      <c r="L67" s="258"/>
    </row>
    <row r="68" spans="3:12">
      <c r="C68" s="197"/>
      <c r="D68" s="197"/>
      <c r="E68" s="197"/>
      <c r="F68" s="275"/>
      <c r="G68" s="275"/>
      <c r="H68" s="275"/>
      <c r="I68" s="275"/>
      <c r="J68" s="275"/>
      <c r="K68" s="275"/>
      <c r="L68" s="258"/>
    </row>
    <row r="69" spans="3:12">
      <c r="C69" s="197"/>
      <c r="D69" s="197"/>
      <c r="E69" s="197"/>
      <c r="F69" s="275"/>
      <c r="G69" s="275"/>
      <c r="H69" s="275"/>
      <c r="I69" s="275"/>
      <c r="J69" s="275"/>
      <c r="K69" s="275"/>
      <c r="L69" s="258"/>
    </row>
    <row r="70" spans="3:12">
      <c r="C70" s="197"/>
      <c r="D70" s="197"/>
      <c r="E70" s="197"/>
      <c r="F70" s="275"/>
      <c r="G70" s="275"/>
      <c r="H70" s="275"/>
      <c r="I70" s="275"/>
      <c r="J70" s="275"/>
      <c r="K70" s="275"/>
      <c r="L70" s="258"/>
    </row>
    <row r="71" spans="3:12">
      <c r="C71" s="197"/>
      <c r="D71" s="197"/>
      <c r="E71" s="197"/>
      <c r="F71" s="275"/>
      <c r="G71" s="275"/>
      <c r="H71" s="275"/>
      <c r="I71" s="275"/>
      <c r="J71" s="275"/>
      <c r="K71" s="275"/>
      <c r="L71" s="258"/>
    </row>
    <row r="72" spans="3:12">
      <c r="C72" s="197"/>
      <c r="D72" s="197"/>
      <c r="E72" s="197"/>
      <c r="F72" s="275"/>
      <c r="G72" s="275"/>
      <c r="H72" s="275"/>
      <c r="I72" s="275"/>
      <c r="J72" s="275"/>
      <c r="K72" s="275"/>
      <c r="L72" s="258"/>
    </row>
    <row r="73" spans="3:12">
      <c r="C73" s="197"/>
      <c r="D73" s="197"/>
      <c r="E73" s="197"/>
      <c r="F73" s="275"/>
      <c r="G73" s="275"/>
      <c r="H73" s="275"/>
      <c r="I73" s="275"/>
      <c r="J73" s="275"/>
      <c r="K73" s="275"/>
      <c r="L73" s="258"/>
    </row>
    <row r="74" spans="3:12">
      <c r="C74" s="197"/>
      <c r="D74" s="197"/>
      <c r="E74" s="197"/>
      <c r="F74" s="275"/>
      <c r="G74" s="275"/>
      <c r="H74" s="275"/>
      <c r="I74" s="275"/>
      <c r="J74" s="275"/>
      <c r="K74" s="275"/>
      <c r="L74" s="258"/>
    </row>
    <row r="75" spans="3:12">
      <c r="C75" s="197"/>
      <c r="D75" s="197"/>
      <c r="E75" s="197"/>
      <c r="F75" s="275"/>
      <c r="G75" s="275"/>
      <c r="H75" s="275"/>
      <c r="I75" s="275"/>
      <c r="J75" s="275"/>
      <c r="K75" s="275"/>
      <c r="L75" s="258"/>
    </row>
    <row r="76" spans="3:12">
      <c r="C76" s="197"/>
      <c r="D76" s="197"/>
      <c r="E76" s="197"/>
      <c r="F76" s="275"/>
      <c r="G76" s="275"/>
      <c r="H76" s="275"/>
      <c r="I76" s="275"/>
      <c r="J76" s="275"/>
      <c r="K76" s="275"/>
      <c r="L76" s="258"/>
    </row>
    <row r="77" spans="3:12">
      <c r="C77" s="197"/>
      <c r="D77" s="197"/>
      <c r="E77" s="197"/>
      <c r="F77" s="275"/>
      <c r="G77" s="275"/>
      <c r="H77" s="275"/>
      <c r="I77" s="275"/>
      <c r="J77" s="275"/>
      <c r="K77" s="275"/>
      <c r="L77" s="258"/>
    </row>
    <row r="78" spans="3:12">
      <c r="C78" s="197"/>
      <c r="D78" s="197"/>
      <c r="E78" s="197"/>
      <c r="F78" s="275"/>
      <c r="G78" s="275"/>
      <c r="H78" s="275"/>
      <c r="I78" s="275"/>
      <c r="J78" s="275"/>
      <c r="K78" s="275"/>
      <c r="L78" s="258"/>
    </row>
    <row r="79" spans="3:12">
      <c r="G79" s="188"/>
      <c r="H79" s="188"/>
      <c r="I79" s="188"/>
      <c r="J79" s="188"/>
      <c r="K79" s="188"/>
    </row>
    <row r="80" spans="3:12">
      <c r="G80" s="188"/>
      <c r="H80" s="188"/>
      <c r="I80" s="188"/>
      <c r="J80" s="188"/>
      <c r="K80" s="188"/>
    </row>
    <row r="81" spans="7:11">
      <c r="G81" s="188"/>
      <c r="H81" s="188"/>
      <c r="I81" s="188"/>
      <c r="J81" s="188"/>
      <c r="K81" s="188"/>
    </row>
    <row r="82" spans="7:11">
      <c r="G82" s="188"/>
      <c r="H82" s="188"/>
      <c r="I82" s="188"/>
      <c r="J82" s="188"/>
      <c r="K82" s="188"/>
    </row>
    <row r="83" spans="7:11">
      <c r="G83" s="188"/>
      <c r="H83" s="188"/>
      <c r="I83" s="188"/>
      <c r="J83" s="188"/>
      <c r="K83" s="188"/>
    </row>
    <row r="84" spans="7:11">
      <c r="G84" s="188"/>
      <c r="H84" s="188"/>
      <c r="I84" s="188"/>
      <c r="J84" s="188"/>
      <c r="K84" s="188"/>
    </row>
    <row r="85" spans="7:11">
      <c r="G85" s="188"/>
      <c r="H85" s="188"/>
      <c r="I85" s="188"/>
      <c r="J85" s="188"/>
      <c r="K85" s="188"/>
    </row>
    <row r="86" spans="7:11">
      <c r="G86" s="188"/>
      <c r="H86" s="188"/>
      <c r="I86" s="188"/>
      <c r="J86" s="188"/>
      <c r="K86" s="188"/>
    </row>
    <row r="87" spans="7:11">
      <c r="G87" s="188"/>
      <c r="H87" s="188"/>
      <c r="I87" s="188"/>
      <c r="J87" s="188"/>
      <c r="K87" s="188"/>
    </row>
    <row r="88" spans="7:11">
      <c r="G88" s="188"/>
      <c r="H88" s="188"/>
      <c r="I88" s="188"/>
      <c r="J88" s="188"/>
      <c r="K88" s="188"/>
    </row>
    <row r="89" spans="7:11">
      <c r="G89" s="188"/>
      <c r="H89" s="188"/>
      <c r="I89" s="188"/>
      <c r="J89" s="188"/>
      <c r="K89" s="188"/>
    </row>
    <row r="90" spans="7:11">
      <c r="G90" s="188"/>
      <c r="H90" s="188"/>
      <c r="I90" s="188"/>
      <c r="J90" s="188"/>
      <c r="K90" s="188"/>
    </row>
    <row r="91" spans="7:11">
      <c r="G91" s="188"/>
      <c r="H91" s="188"/>
      <c r="I91" s="188"/>
      <c r="J91" s="188"/>
      <c r="K91" s="188"/>
    </row>
    <row r="92" spans="7:11">
      <c r="G92" s="188"/>
      <c r="H92" s="188"/>
      <c r="I92" s="188"/>
      <c r="J92" s="188"/>
      <c r="K92" s="188"/>
    </row>
    <row r="93" spans="7:11">
      <c r="G93" s="188"/>
      <c r="H93" s="188"/>
      <c r="I93" s="188"/>
      <c r="J93" s="188"/>
      <c r="K93" s="188"/>
    </row>
    <row r="94" spans="7:11">
      <c r="G94" s="188"/>
      <c r="H94" s="188"/>
      <c r="I94" s="188"/>
      <c r="J94" s="188"/>
      <c r="K94" s="188"/>
    </row>
    <row r="95" spans="7:11">
      <c r="G95" s="188"/>
      <c r="H95" s="188"/>
      <c r="I95" s="188"/>
      <c r="J95" s="188"/>
      <c r="K95" s="188"/>
    </row>
    <row r="96" spans="7:11">
      <c r="G96" s="188"/>
      <c r="H96" s="188"/>
      <c r="I96" s="188"/>
      <c r="J96" s="188"/>
      <c r="K96" s="188"/>
    </row>
    <row r="97" spans="7:11">
      <c r="G97" s="188"/>
      <c r="H97" s="188"/>
      <c r="I97" s="188"/>
      <c r="J97" s="188"/>
      <c r="K97" s="188"/>
    </row>
    <row r="98" spans="7:11">
      <c r="G98" s="188"/>
      <c r="H98" s="188"/>
      <c r="I98" s="188"/>
      <c r="J98" s="188"/>
      <c r="K98" s="188"/>
    </row>
    <row r="99" spans="7:11">
      <c r="G99" s="188"/>
      <c r="H99" s="188"/>
      <c r="I99" s="188"/>
      <c r="J99" s="188"/>
      <c r="K99" s="188"/>
    </row>
    <row r="100" spans="7:11">
      <c r="G100" s="188"/>
      <c r="H100" s="188"/>
      <c r="I100" s="188"/>
      <c r="J100" s="188"/>
      <c r="K100" s="188"/>
    </row>
    <row r="101" spans="7:11">
      <c r="G101" s="188"/>
      <c r="H101" s="188"/>
      <c r="I101" s="188"/>
      <c r="J101" s="188"/>
      <c r="K101" s="188"/>
    </row>
    <row r="102" spans="7:11">
      <c r="G102" s="188"/>
      <c r="H102" s="188"/>
      <c r="I102" s="188"/>
      <c r="J102" s="188"/>
      <c r="K102" s="188"/>
    </row>
    <row r="103" spans="7:11">
      <c r="G103" s="188"/>
      <c r="H103" s="188"/>
      <c r="I103" s="188"/>
      <c r="J103" s="188"/>
      <c r="K103" s="188"/>
    </row>
    <row r="104" spans="7:11">
      <c r="G104" s="188"/>
      <c r="H104" s="188"/>
      <c r="I104" s="188"/>
      <c r="J104" s="188"/>
      <c r="K104" s="188"/>
    </row>
    <row r="105" spans="7:11">
      <c r="G105" s="188"/>
      <c r="H105" s="188"/>
      <c r="I105" s="188"/>
      <c r="J105" s="188"/>
      <c r="K105" s="188"/>
    </row>
  </sheetData>
  <mergeCells count="3">
    <mergeCell ref="A1:K1"/>
    <mergeCell ref="A2:K2"/>
    <mergeCell ref="A3:K3"/>
  </mergeCells>
  <printOptions horizontalCentered="1"/>
  <pageMargins left="0" right="0" top="0.5" bottom="0.15" header="0" footer="0"/>
  <pageSetup scale="70" orientation="landscape" r:id="rId1"/>
</worksheet>
</file>

<file path=xl/worksheets/sheet4.xml><?xml version="1.0" encoding="utf-8"?>
<worksheet xmlns="http://schemas.openxmlformats.org/spreadsheetml/2006/main" xmlns:r="http://schemas.openxmlformats.org/officeDocument/2006/relationships">
  <dimension ref="A1:Q75"/>
  <sheetViews>
    <sheetView zoomScaleNormal="100" workbookViewId="0">
      <selection activeCell="P16" sqref="P16"/>
    </sheetView>
  </sheetViews>
  <sheetFormatPr defaultColWidth="10.42578125" defaultRowHeight="15"/>
  <cols>
    <col min="1" max="1" width="2.7109375" style="188" customWidth="1"/>
    <col min="2" max="2" width="26.7109375" style="141" customWidth="1"/>
    <col min="3" max="3" width="2.7109375" style="141" customWidth="1"/>
    <col min="4" max="4" width="12.7109375" style="141" customWidth="1"/>
    <col min="5" max="5" width="2.7109375" style="141" customWidth="1"/>
    <col min="6" max="6" width="12.7109375" style="141" customWidth="1"/>
    <col min="7" max="7" width="2.7109375" style="141" customWidth="1"/>
    <col min="8" max="8" width="12.7109375" style="141" customWidth="1"/>
    <col min="9" max="9" width="2.7109375" style="141" customWidth="1"/>
    <col min="10" max="10" width="12.7109375" style="141" customWidth="1"/>
    <col min="11" max="11" width="2.7109375" style="141" customWidth="1"/>
    <col min="12" max="12" width="12.7109375" style="188" customWidth="1"/>
    <col min="13" max="13" width="6.85546875" style="251" customWidth="1"/>
    <col min="14" max="16384" width="10.42578125" style="188"/>
  </cols>
  <sheetData>
    <row r="1" spans="1:13" ht="18.75">
      <c r="B1" s="336" t="s">
        <v>1376</v>
      </c>
      <c r="C1" s="336"/>
      <c r="D1" s="336"/>
      <c r="E1" s="336"/>
      <c r="F1" s="336"/>
      <c r="G1" s="336"/>
      <c r="H1" s="336"/>
      <c r="I1" s="336"/>
      <c r="J1" s="336"/>
      <c r="K1" s="336"/>
      <c r="L1" s="336"/>
    </row>
    <row r="2" spans="1:13" ht="22.5">
      <c r="B2" s="337" t="s">
        <v>1430</v>
      </c>
      <c r="C2" s="337"/>
      <c r="D2" s="337"/>
      <c r="E2" s="337"/>
      <c r="F2" s="337"/>
      <c r="G2" s="337"/>
      <c r="H2" s="337"/>
      <c r="I2" s="337"/>
      <c r="J2" s="337"/>
      <c r="K2" s="337"/>
      <c r="L2" s="337"/>
    </row>
    <row r="3" spans="1:13" ht="18.75">
      <c r="B3" s="336" t="s">
        <v>1431</v>
      </c>
      <c r="C3" s="336"/>
      <c r="D3" s="336"/>
      <c r="E3" s="336"/>
      <c r="F3" s="336"/>
      <c r="G3" s="336"/>
      <c r="H3" s="336"/>
      <c r="I3" s="336"/>
      <c r="J3" s="336"/>
      <c r="K3" s="336"/>
      <c r="L3" s="336"/>
    </row>
    <row r="4" spans="1:13">
      <c r="B4" s="142"/>
      <c r="C4" s="142"/>
      <c r="D4" s="142"/>
      <c r="E4" s="142"/>
      <c r="F4" s="142"/>
      <c r="G4" s="142"/>
      <c r="H4" s="142"/>
      <c r="I4" s="142"/>
      <c r="J4" s="142"/>
      <c r="K4" s="142"/>
      <c r="L4" s="252"/>
    </row>
    <row r="5" spans="1:13">
      <c r="C5" s="142"/>
      <c r="D5" s="142" t="s">
        <v>1432</v>
      </c>
      <c r="E5" s="142"/>
      <c r="F5" s="144" t="s">
        <v>1433</v>
      </c>
      <c r="G5" s="142"/>
      <c r="H5" s="142" t="s">
        <v>1434</v>
      </c>
      <c r="I5" s="144"/>
      <c r="J5" s="144" t="s">
        <v>1435</v>
      </c>
      <c r="K5" s="144"/>
      <c r="L5" s="144" t="s">
        <v>1436</v>
      </c>
    </row>
    <row r="6" spans="1:13" ht="15.75" thickBot="1">
      <c r="B6" s="253" t="s">
        <v>1379</v>
      </c>
      <c r="C6" s="254"/>
      <c r="D6" s="254" t="s">
        <v>889</v>
      </c>
      <c r="E6" s="253"/>
      <c r="F6" s="253" t="s">
        <v>1437</v>
      </c>
      <c r="G6" s="253"/>
      <c r="H6" s="253" t="s">
        <v>886</v>
      </c>
      <c r="I6" s="253"/>
      <c r="J6" s="253" t="s">
        <v>1438</v>
      </c>
      <c r="K6" s="253"/>
      <c r="L6" s="253" t="s">
        <v>889</v>
      </c>
    </row>
    <row r="7" spans="1:13">
      <c r="B7" s="162"/>
      <c r="C7" s="255"/>
      <c r="D7" s="255"/>
      <c r="E7" s="162"/>
      <c r="F7" s="162"/>
      <c r="G7" s="162"/>
      <c r="H7" s="162"/>
      <c r="I7" s="162"/>
      <c r="J7" s="162"/>
      <c r="K7" s="162"/>
      <c r="L7" s="162"/>
    </row>
    <row r="8" spans="1:13">
      <c r="A8" s="228" t="s">
        <v>1380</v>
      </c>
      <c r="B8" s="1"/>
      <c r="C8" s="234"/>
      <c r="D8" s="256">
        <f>'Fund Cover Sheets'!F34</f>
        <v>664852</v>
      </c>
      <c r="E8" s="256"/>
      <c r="F8" s="256">
        <f>'Fund Cover Sheets'!G20</f>
        <v>12311109</v>
      </c>
      <c r="G8" s="256"/>
      <c r="H8" s="256">
        <f>'Fund Cover Sheets'!G30</f>
        <v>11379867</v>
      </c>
      <c r="I8" s="256"/>
      <c r="J8" s="256">
        <f>F8-H8</f>
        <v>931242</v>
      </c>
      <c r="K8" s="256"/>
      <c r="L8" s="257">
        <f>D8+J8</f>
        <v>1596094</v>
      </c>
      <c r="M8" s="258"/>
    </row>
    <row r="9" spans="1:13">
      <c r="A9" s="228"/>
      <c r="B9" s="1"/>
      <c r="C9" s="259"/>
      <c r="D9" s="230"/>
      <c r="E9" s="230"/>
      <c r="F9" s="230"/>
      <c r="G9" s="230"/>
      <c r="H9" s="230"/>
      <c r="I9" s="230"/>
      <c r="J9" s="230"/>
      <c r="K9" s="230"/>
      <c r="L9" s="257"/>
      <c r="M9" s="258"/>
    </row>
    <row r="10" spans="1:13">
      <c r="A10" s="228" t="s">
        <v>1381</v>
      </c>
      <c r="B10" s="1"/>
      <c r="C10" s="259"/>
      <c r="D10" s="230"/>
      <c r="E10" s="230"/>
      <c r="F10" s="230"/>
      <c r="G10" s="230"/>
      <c r="H10" s="230"/>
      <c r="I10" s="230"/>
      <c r="J10" s="230"/>
      <c r="K10" s="230"/>
      <c r="L10" s="257"/>
      <c r="M10" s="258"/>
    </row>
    <row r="11" spans="1:13">
      <c r="A11" s="228"/>
      <c r="B11" s="1" t="s">
        <v>1260</v>
      </c>
      <c r="C11" s="259"/>
      <c r="D11" s="230">
        <f>'Fund Cover Sheets'!F145</f>
        <v>584568</v>
      </c>
      <c r="E11" s="230"/>
      <c r="F11" s="230">
        <f>'Fund Cover Sheets'!G133</f>
        <v>454547</v>
      </c>
      <c r="G11" s="230"/>
      <c r="H11" s="256">
        <f>'Fund Cover Sheets'!G141</f>
        <v>573860</v>
      </c>
      <c r="I11" s="230"/>
      <c r="J11" s="256">
        <f t="shared" ref="J11:J18" si="0">F11-H11</f>
        <v>-119313</v>
      </c>
      <c r="K11" s="230"/>
      <c r="L11" s="257">
        <f t="shared" ref="L11:L20" si="1">D11+J11</f>
        <v>465255</v>
      </c>
      <c r="M11" s="258"/>
    </row>
    <row r="12" spans="1:13">
      <c r="A12" s="229"/>
      <c r="B12" s="226" t="s">
        <v>1382</v>
      </c>
      <c r="C12" s="259"/>
      <c r="D12" s="230">
        <f>'Fund Cover Sheets'!F551</f>
        <v>240955</v>
      </c>
      <c r="E12" s="230"/>
      <c r="F12" s="230">
        <f>'Fund Cover Sheets'!G539</f>
        <v>1451447</v>
      </c>
      <c r="G12" s="230"/>
      <c r="H12" s="256">
        <f>'Fund Cover Sheets'!G547</f>
        <v>1506767</v>
      </c>
      <c r="I12" s="230"/>
      <c r="J12" s="256">
        <f t="shared" si="0"/>
        <v>-55320</v>
      </c>
      <c r="K12" s="230"/>
      <c r="L12" s="257">
        <f t="shared" si="1"/>
        <v>185635</v>
      </c>
      <c r="M12" s="258"/>
    </row>
    <row r="13" spans="1:13">
      <c r="A13" s="229"/>
      <c r="B13" s="226" t="s">
        <v>998</v>
      </c>
      <c r="C13" s="259"/>
      <c r="D13" s="230">
        <f>'Fund Cover Sheets'!F507</f>
        <v>-269209</v>
      </c>
      <c r="E13" s="230"/>
      <c r="F13" s="230">
        <f>'Fund Cover Sheets'!G498</f>
        <v>420500</v>
      </c>
      <c r="G13" s="230"/>
      <c r="H13" s="230">
        <f>'Fund Cover Sheets'!G503</f>
        <v>323825</v>
      </c>
      <c r="I13" s="230"/>
      <c r="J13" s="256">
        <f t="shared" si="0"/>
        <v>96675</v>
      </c>
      <c r="K13" s="230"/>
      <c r="L13" s="257">
        <f t="shared" si="1"/>
        <v>-172534</v>
      </c>
      <c r="M13" s="258"/>
    </row>
    <row r="14" spans="1:13">
      <c r="A14" s="229"/>
      <c r="B14" s="226" t="s">
        <v>1153</v>
      </c>
      <c r="C14" s="259"/>
      <c r="D14" s="230">
        <f>'Fund Cover Sheets'!F755</f>
        <v>0</v>
      </c>
      <c r="E14" s="230"/>
      <c r="F14" s="230">
        <f>'Fund Cover Sheets'!G744</f>
        <v>0</v>
      </c>
      <c r="G14" s="230"/>
      <c r="H14" s="230">
        <f>'Fund Cover Sheets'!G751</f>
        <v>0</v>
      </c>
      <c r="I14" s="230"/>
      <c r="J14" s="256">
        <f t="shared" si="0"/>
        <v>0</v>
      </c>
      <c r="K14" s="230"/>
      <c r="L14" s="257">
        <f t="shared" si="1"/>
        <v>0</v>
      </c>
      <c r="M14" s="258"/>
    </row>
    <row r="15" spans="1:13" ht="17.25">
      <c r="A15" s="229"/>
      <c r="B15" s="226" t="s">
        <v>871</v>
      </c>
      <c r="C15" s="259"/>
      <c r="D15" s="230">
        <f>'Fund Cover Sheets'!F792</f>
        <v>1877820</v>
      </c>
      <c r="E15" s="260"/>
      <c r="F15" s="230">
        <f>'Fund Cover Sheets'!G783</f>
        <v>6500</v>
      </c>
      <c r="G15" s="260"/>
      <c r="H15" s="230">
        <f>'Fund Cover Sheets'!G788</f>
        <v>306043</v>
      </c>
      <c r="I15" s="260"/>
      <c r="J15" s="256">
        <f t="shared" si="0"/>
        <v>-299543</v>
      </c>
      <c r="K15" s="260"/>
      <c r="L15" s="257">
        <f t="shared" si="1"/>
        <v>1578277</v>
      </c>
      <c r="M15" s="258"/>
    </row>
    <row r="16" spans="1:13">
      <c r="A16" s="229"/>
      <c r="B16" s="226" t="s">
        <v>879</v>
      </c>
      <c r="C16" s="259"/>
      <c r="D16" s="230">
        <f>'Fund Cover Sheets'!F829</f>
        <v>236217</v>
      </c>
      <c r="E16" s="261"/>
      <c r="F16" s="230">
        <f>'Fund Cover Sheets'!G820</f>
        <v>70150</v>
      </c>
      <c r="G16" s="261"/>
      <c r="H16" s="230">
        <f>'Fund Cover Sheets'!G825</f>
        <v>41500</v>
      </c>
      <c r="I16" s="261"/>
      <c r="J16" s="256">
        <f t="shared" si="0"/>
        <v>28650</v>
      </c>
      <c r="K16" s="261"/>
      <c r="L16" s="257">
        <f t="shared" si="1"/>
        <v>264867</v>
      </c>
      <c r="M16" s="258"/>
    </row>
    <row r="17" spans="1:13">
      <c r="A17" s="229"/>
      <c r="B17" s="226" t="s">
        <v>1383</v>
      </c>
      <c r="C17" s="245"/>
      <c r="D17" s="230">
        <f>'Fund Cover Sheets'!F68</f>
        <v>17433</v>
      </c>
      <c r="E17" s="3"/>
      <c r="F17" s="3">
        <f>'Fund Cover Sheets'!G60</f>
        <v>3786</v>
      </c>
      <c r="G17" s="3"/>
      <c r="H17" s="3">
        <f>'Fund Cover Sheets'!G64</f>
        <v>4500</v>
      </c>
      <c r="I17" s="3"/>
      <c r="J17" s="256">
        <f t="shared" si="0"/>
        <v>-714</v>
      </c>
      <c r="K17" s="3"/>
      <c r="L17" s="257">
        <f t="shared" si="1"/>
        <v>16719</v>
      </c>
      <c r="M17" s="258"/>
    </row>
    <row r="18" spans="1:13" ht="17.25">
      <c r="A18" s="229"/>
      <c r="B18" s="226" t="s">
        <v>1384</v>
      </c>
      <c r="C18" s="245"/>
      <c r="D18" s="230">
        <f>'Fund Cover Sheets'!F104</f>
        <v>12462</v>
      </c>
      <c r="E18" s="49"/>
      <c r="F18" s="3">
        <f>'Fund Cover Sheets'!G96</f>
        <v>7531</v>
      </c>
      <c r="G18" s="49"/>
      <c r="H18" s="3">
        <f>'Fund Cover Sheets'!G100</f>
        <v>9986</v>
      </c>
      <c r="I18" s="49"/>
      <c r="J18" s="256">
        <f t="shared" si="0"/>
        <v>-2455</v>
      </c>
      <c r="K18" s="49"/>
      <c r="L18" s="257">
        <f t="shared" si="1"/>
        <v>10007</v>
      </c>
      <c r="M18" s="258"/>
    </row>
    <row r="19" spans="1:13">
      <c r="A19" s="229"/>
      <c r="B19" s="226"/>
      <c r="C19" s="245"/>
      <c r="D19" s="3"/>
      <c r="E19" s="3"/>
      <c r="F19" s="3"/>
      <c r="G19" s="3"/>
      <c r="H19" s="3"/>
      <c r="I19" s="3"/>
      <c r="J19" s="256"/>
      <c r="K19" s="3"/>
      <c r="L19" s="257"/>
      <c r="M19" s="258"/>
    </row>
    <row r="20" spans="1:13">
      <c r="A20" s="228" t="s">
        <v>1385</v>
      </c>
      <c r="B20" s="221"/>
      <c r="C20" s="259"/>
      <c r="D20" s="230">
        <f>'Fund Cover Sheets'!F376</f>
        <v>87151</v>
      </c>
      <c r="E20" s="230"/>
      <c r="F20" s="230">
        <f>'Fund Cover Sheets'!G367</f>
        <v>427144</v>
      </c>
      <c r="G20" s="230"/>
      <c r="H20" s="230">
        <f>'Fund Cover Sheets'!G372</f>
        <v>505370</v>
      </c>
      <c r="I20" s="230"/>
      <c r="J20" s="256">
        <f>F20-H20</f>
        <v>-78226</v>
      </c>
      <c r="K20" s="230"/>
      <c r="L20" s="257">
        <f t="shared" si="1"/>
        <v>8925</v>
      </c>
      <c r="M20" s="258"/>
    </row>
    <row r="21" spans="1:13">
      <c r="A21" s="229"/>
      <c r="B21" s="221"/>
      <c r="C21" s="245"/>
      <c r="D21" s="3"/>
      <c r="E21" s="262"/>
      <c r="F21" s="3"/>
      <c r="G21" s="262"/>
      <c r="H21" s="262"/>
      <c r="I21" s="262"/>
      <c r="J21" s="256"/>
      <c r="K21" s="262"/>
      <c r="L21" s="257"/>
      <c r="M21" s="258"/>
    </row>
    <row r="22" spans="1:13">
      <c r="A22" s="228" t="s">
        <v>1386</v>
      </c>
      <c r="B22" s="221"/>
      <c r="C22" s="245"/>
      <c r="D22" s="3"/>
      <c r="E22" s="3"/>
      <c r="F22" s="3"/>
      <c r="G22" s="3"/>
      <c r="H22" s="3"/>
      <c r="I22" s="3"/>
      <c r="J22" s="256"/>
      <c r="K22" s="3"/>
      <c r="L22" s="257"/>
      <c r="M22" s="258"/>
    </row>
    <row r="23" spans="1:13">
      <c r="A23" s="228"/>
      <c r="B23" s="226" t="s">
        <v>1387</v>
      </c>
      <c r="C23" s="245"/>
      <c r="D23" s="3">
        <f>'Fund Cover Sheets'!F180</f>
        <v>-581024</v>
      </c>
      <c r="E23" s="3"/>
      <c r="F23" s="3">
        <f>'Fund Cover Sheets'!G171</f>
        <v>5250</v>
      </c>
      <c r="G23" s="3"/>
      <c r="H23" s="3">
        <f>'Fund Cover Sheets'!G176</f>
        <v>0</v>
      </c>
      <c r="I23" s="3"/>
      <c r="J23" s="256">
        <f>F23-H23</f>
        <v>5250</v>
      </c>
      <c r="K23" s="3"/>
      <c r="L23" s="257">
        <f>D23+J23</f>
        <v>-575774</v>
      </c>
      <c r="M23" s="258"/>
    </row>
    <row r="24" spans="1:13">
      <c r="A24" s="229"/>
      <c r="B24" s="226" t="s">
        <v>1388</v>
      </c>
      <c r="C24" s="245"/>
      <c r="D24" s="3">
        <f>'Fund Cover Sheets'!F299</f>
        <v>31545</v>
      </c>
      <c r="E24" s="3"/>
      <c r="F24" s="3">
        <f>'Fund Cover Sheets'!G290</f>
        <v>43500</v>
      </c>
      <c r="G24" s="3"/>
      <c r="H24" s="3">
        <f>'Fund Cover Sheets'!G295</f>
        <v>52500</v>
      </c>
      <c r="I24" s="3"/>
      <c r="J24" s="256">
        <f>F24-H24</f>
        <v>-9000</v>
      </c>
      <c r="K24" s="3"/>
      <c r="L24" s="257">
        <f>D24+J24</f>
        <v>22545</v>
      </c>
      <c r="M24" s="258"/>
    </row>
    <row r="25" spans="1:13">
      <c r="A25" s="1"/>
      <c r="B25" s="226" t="s">
        <v>1262</v>
      </c>
      <c r="C25" s="16"/>
      <c r="D25" s="3">
        <f>'Fund Cover Sheets'!F220</f>
        <v>135537</v>
      </c>
      <c r="E25" s="2"/>
      <c r="F25" s="2">
        <f>'Fund Cover Sheets'!G210</f>
        <v>29200</v>
      </c>
      <c r="G25" s="2"/>
      <c r="H25" s="2">
        <f>'Fund Cover Sheets'!G216</f>
        <v>60000</v>
      </c>
      <c r="I25" s="2"/>
      <c r="J25" s="256">
        <f>F25-H25</f>
        <v>-30800</v>
      </c>
      <c r="K25" s="2"/>
      <c r="L25" s="257">
        <f>D25+J25</f>
        <v>104737</v>
      </c>
      <c r="M25" s="258"/>
    </row>
    <row r="26" spans="1:13" s="141" customFormat="1">
      <c r="A26" s="1"/>
      <c r="B26" s="226" t="s">
        <v>1389</v>
      </c>
      <c r="C26" s="16"/>
      <c r="D26" s="3">
        <f>'Fund Cover Sheets'!F261</f>
        <v>51136</v>
      </c>
      <c r="E26" s="2"/>
      <c r="F26" s="2">
        <f>'Fund Cover Sheets'!G250</f>
        <v>53500</v>
      </c>
      <c r="G26" s="2"/>
      <c r="H26" s="2">
        <f>'Fund Cover Sheets'!G257</f>
        <v>169795</v>
      </c>
      <c r="I26" s="2"/>
      <c r="J26" s="256">
        <f>F26-H26</f>
        <v>-116295</v>
      </c>
      <c r="K26" s="2"/>
      <c r="L26" s="257">
        <f>D26+J26</f>
        <v>-65159</v>
      </c>
      <c r="M26" s="239"/>
    </row>
    <row r="27" spans="1:13" s="141" customFormat="1">
      <c r="A27" s="229"/>
      <c r="B27" s="226" t="s">
        <v>1390</v>
      </c>
      <c r="C27" s="16"/>
      <c r="D27" s="3">
        <f>'Fund Cover Sheets'!F338</f>
        <v>69268</v>
      </c>
      <c r="E27" s="2"/>
      <c r="F27" s="2">
        <f>'Fund Cover Sheets'!G328</f>
        <v>1303732</v>
      </c>
      <c r="G27" s="2"/>
      <c r="H27" s="2">
        <f>'Fund Cover Sheets'!G334</f>
        <v>1040500</v>
      </c>
      <c r="I27" s="2"/>
      <c r="J27" s="256">
        <f>F27-H27</f>
        <v>263232</v>
      </c>
      <c r="K27" s="2"/>
      <c r="L27" s="257">
        <f>D27+J27</f>
        <v>332500</v>
      </c>
      <c r="M27" s="239"/>
    </row>
    <row r="28" spans="1:13">
      <c r="A28" s="1"/>
      <c r="B28" s="226"/>
      <c r="C28" s="259"/>
      <c r="D28" s="230"/>
      <c r="E28" s="230"/>
      <c r="F28" s="230"/>
      <c r="G28" s="230"/>
      <c r="H28" s="230"/>
      <c r="I28" s="230"/>
      <c r="J28" s="256"/>
      <c r="K28" s="230"/>
      <c r="L28" s="257"/>
      <c r="M28" s="258"/>
    </row>
    <row r="29" spans="1:13">
      <c r="A29" s="228" t="s">
        <v>1441</v>
      </c>
      <c r="B29" s="226"/>
      <c r="C29" s="259"/>
      <c r="D29" s="230"/>
      <c r="E29" s="230"/>
      <c r="F29" s="230"/>
      <c r="G29" s="230"/>
      <c r="H29" s="230"/>
      <c r="I29" s="230"/>
      <c r="J29" s="230"/>
      <c r="K29" s="230"/>
      <c r="L29" s="257"/>
      <c r="M29" s="258"/>
    </row>
    <row r="30" spans="1:13">
      <c r="A30" s="1"/>
      <c r="B30" s="226" t="s">
        <v>996</v>
      </c>
      <c r="C30" s="259"/>
      <c r="D30" s="230">
        <f>'Fund Cover Sheets'!F424</f>
        <v>927056</v>
      </c>
      <c r="E30" s="230"/>
      <c r="F30" s="230">
        <f>'Fund Cover Sheets'!G408</f>
        <v>2801379</v>
      </c>
      <c r="G30" s="230"/>
      <c r="H30" s="230">
        <f>'Fund Cover Sheets'!G420</f>
        <v>3085983</v>
      </c>
      <c r="I30" s="230"/>
      <c r="J30" s="256">
        <f>F30-H30</f>
        <v>-284604</v>
      </c>
      <c r="K30" s="230"/>
      <c r="L30" s="257">
        <f>D30+J30</f>
        <v>642452</v>
      </c>
      <c r="M30" s="258"/>
    </row>
    <row r="31" spans="1:13">
      <c r="A31" s="1"/>
      <c r="B31" s="226" t="s">
        <v>997</v>
      </c>
      <c r="C31" s="259"/>
      <c r="D31" s="230">
        <f>'Fund Cover Sheets'!F471</f>
        <v>2881154</v>
      </c>
      <c r="E31" s="230"/>
      <c r="F31" s="230">
        <f>'Fund Cover Sheets'!G455</f>
        <v>1639817</v>
      </c>
      <c r="G31" s="230"/>
      <c r="H31" s="230">
        <f>'Fund Cover Sheets'!G467</f>
        <v>1895210</v>
      </c>
      <c r="I31" s="230"/>
      <c r="J31" s="256">
        <f>F31-H31</f>
        <v>-255393</v>
      </c>
      <c r="K31" s="230"/>
      <c r="L31" s="257">
        <f>D31+J31</f>
        <v>2625761</v>
      </c>
      <c r="M31" s="258"/>
    </row>
    <row r="32" spans="1:13">
      <c r="A32" s="1"/>
      <c r="B32" s="226" t="s">
        <v>904</v>
      </c>
      <c r="C32" s="259"/>
      <c r="D32" s="230">
        <f>'Fund Cover Sheets'!F592</f>
        <v>-286388</v>
      </c>
      <c r="E32" s="230"/>
      <c r="F32" s="230">
        <f>'Fund Cover Sheets'!G581</f>
        <v>622500</v>
      </c>
      <c r="G32" s="230"/>
      <c r="H32" s="230">
        <f>'Fund Cover Sheets'!G588</f>
        <v>703633</v>
      </c>
      <c r="I32" s="230"/>
      <c r="J32" s="256">
        <f>F32-H32</f>
        <v>-81133</v>
      </c>
      <c r="K32" s="230"/>
      <c r="L32" s="257">
        <f>D32+J32</f>
        <v>-367521</v>
      </c>
      <c r="M32" s="258"/>
    </row>
    <row r="33" spans="1:17" ht="30" customHeight="1">
      <c r="A33" s="1"/>
      <c r="B33" s="226"/>
      <c r="C33" s="259"/>
      <c r="D33" s="230"/>
      <c r="E33" s="230"/>
      <c r="F33" s="230"/>
      <c r="G33" s="230"/>
      <c r="H33" s="230"/>
      <c r="I33" s="230"/>
      <c r="J33" s="256"/>
      <c r="K33" s="230"/>
      <c r="L33" s="257"/>
      <c r="M33" s="258"/>
    </row>
    <row r="34" spans="1:17" ht="15" customHeight="1">
      <c r="A34" s="228" t="s">
        <v>1392</v>
      </c>
      <c r="B34" s="226"/>
      <c r="C34" s="259"/>
      <c r="D34" s="230"/>
      <c r="E34" s="230"/>
      <c r="F34" s="230"/>
      <c r="G34" s="230"/>
      <c r="H34" s="230"/>
      <c r="I34" s="230"/>
      <c r="J34" s="256"/>
      <c r="K34" s="230"/>
      <c r="L34" s="257"/>
      <c r="M34" s="258"/>
    </row>
    <row r="35" spans="1:17" ht="15" customHeight="1">
      <c r="A35" s="228"/>
      <c r="B35" s="226" t="s">
        <v>972</v>
      </c>
      <c r="C35" s="259"/>
      <c r="D35" s="230">
        <f>'Fund Cover Sheets'!F640</f>
        <v>347109</v>
      </c>
      <c r="E35" s="230"/>
      <c r="F35" s="230">
        <f>'Fund Cover Sheets'!G626</f>
        <v>817634</v>
      </c>
      <c r="G35" s="230"/>
      <c r="H35" s="230">
        <f>'Fund Cover Sheets'!G636</f>
        <v>794413</v>
      </c>
      <c r="I35" s="230"/>
      <c r="J35" s="256">
        <f>F35-H35</f>
        <v>23221</v>
      </c>
      <c r="K35" s="230"/>
      <c r="L35" s="257">
        <f>D35+J35</f>
        <v>370330</v>
      </c>
      <c r="M35" s="258"/>
    </row>
    <row r="36" spans="1:17" ht="15" customHeight="1">
      <c r="A36" s="228"/>
      <c r="B36" s="226" t="s">
        <v>857</v>
      </c>
      <c r="C36" s="259"/>
      <c r="D36" s="230">
        <f>'Fund Cover Sheets'!F678</f>
        <v>-1811</v>
      </c>
      <c r="E36" s="230"/>
      <c r="F36" s="230">
        <f>'Fund Cover Sheets'!G670</f>
        <v>797299</v>
      </c>
      <c r="G36" s="230"/>
      <c r="H36" s="230">
        <f>'Fund Cover Sheets'!G674</f>
        <v>795488</v>
      </c>
      <c r="I36" s="230"/>
      <c r="J36" s="256">
        <f>F36-H36</f>
        <v>1811</v>
      </c>
      <c r="K36" s="230"/>
      <c r="L36" s="257">
        <f>D36+J36</f>
        <v>0</v>
      </c>
      <c r="M36" s="258"/>
    </row>
    <row r="37" spans="1:17" ht="15" customHeight="1">
      <c r="A37" s="228"/>
      <c r="B37" s="226" t="s">
        <v>1393</v>
      </c>
      <c r="C37" s="259"/>
      <c r="D37" s="230">
        <f>'Fund Cover Sheets'!F717</f>
        <v>-2876</v>
      </c>
      <c r="E37" s="230"/>
      <c r="F37" s="230">
        <f>'Fund Cover Sheets'!G707</f>
        <v>16350</v>
      </c>
      <c r="G37" s="230"/>
      <c r="H37" s="230">
        <f>'Fund Cover Sheets'!G713</f>
        <v>13474</v>
      </c>
      <c r="I37" s="230"/>
      <c r="J37" s="256">
        <f>F37-H37</f>
        <v>2876</v>
      </c>
      <c r="K37" s="230"/>
      <c r="L37" s="257">
        <f>D37+J37</f>
        <v>0</v>
      </c>
      <c r="M37" s="258"/>
    </row>
    <row r="38" spans="1:17" ht="15" customHeight="1">
      <c r="A38" s="229"/>
      <c r="B38" s="231"/>
      <c r="C38" s="245"/>
      <c r="D38" s="3"/>
      <c r="E38" s="3"/>
      <c r="F38" s="3"/>
      <c r="G38" s="3"/>
      <c r="H38" s="3"/>
      <c r="I38" s="3"/>
      <c r="J38" s="3"/>
      <c r="K38" s="3"/>
      <c r="L38" s="230"/>
      <c r="M38" s="258"/>
    </row>
    <row r="39" spans="1:17" ht="15" customHeight="1" thickBot="1">
      <c r="A39" s="229"/>
      <c r="B39" s="263" t="s">
        <v>1439</v>
      </c>
      <c r="C39" s="264"/>
      <c r="D39" s="265">
        <f>SUM(D8:D38)</f>
        <v>7022955</v>
      </c>
      <c r="E39" s="265"/>
      <c r="F39" s="265">
        <f>SUM(F8:F38)</f>
        <v>23282875</v>
      </c>
      <c r="G39" s="265"/>
      <c r="H39" s="265">
        <f>SUM(H8:H38)</f>
        <v>23262714</v>
      </c>
      <c r="I39" s="265"/>
      <c r="J39" s="265">
        <f>SUM(J8:J38)</f>
        <v>20161</v>
      </c>
      <c r="K39" s="265"/>
      <c r="L39" s="265">
        <f>SUM(L8:L38)</f>
        <v>7043116</v>
      </c>
      <c r="M39" s="258"/>
      <c r="N39" s="266">
        <f>D39+F39-H39</f>
        <v>7043116</v>
      </c>
      <c r="O39" s="266">
        <f>L39-N39</f>
        <v>0</v>
      </c>
      <c r="P39" s="266">
        <f>D39+J39</f>
        <v>7043116</v>
      </c>
      <c r="Q39" s="266">
        <f>L39-P39</f>
        <v>0</v>
      </c>
    </row>
    <row r="40" spans="1:17" ht="15" customHeight="1" thickTop="1">
      <c r="A40" s="229"/>
      <c r="B40" s="1"/>
      <c r="C40" s="234"/>
      <c r="D40" s="256"/>
      <c r="E40" s="256"/>
      <c r="F40" s="256"/>
      <c r="G40" s="256"/>
      <c r="H40" s="256"/>
      <c r="I40" s="256"/>
      <c r="J40" s="256"/>
      <c r="K40" s="256"/>
      <c r="L40" s="257"/>
      <c r="M40" s="258"/>
    </row>
    <row r="41" spans="1:17" ht="15" customHeight="1">
      <c r="A41" s="281" t="s">
        <v>1442</v>
      </c>
      <c r="B41" s="282" t="s">
        <v>1443</v>
      </c>
      <c r="C41" s="259"/>
      <c r="D41" s="230"/>
      <c r="E41" s="230"/>
      <c r="F41" s="230"/>
      <c r="G41" s="230"/>
      <c r="H41" s="230"/>
      <c r="I41" s="230"/>
      <c r="J41" s="230"/>
      <c r="K41" s="230"/>
      <c r="L41" s="230"/>
      <c r="M41" s="257"/>
    </row>
    <row r="42" spans="1:17" ht="12" customHeight="1">
      <c r="A42" s="229"/>
      <c r="B42" s="1"/>
      <c r="C42" s="234"/>
      <c r="D42" s="256"/>
      <c r="E42" s="256"/>
      <c r="F42" s="230"/>
      <c r="G42" s="256"/>
      <c r="H42" s="256"/>
      <c r="I42" s="256"/>
      <c r="J42" s="256"/>
      <c r="K42" s="256"/>
      <c r="L42" s="257"/>
      <c r="M42" s="258"/>
    </row>
    <row r="43" spans="1:17" ht="12" customHeight="1">
      <c r="A43" s="229"/>
      <c r="B43" s="1"/>
      <c r="C43" s="234"/>
      <c r="D43" s="256"/>
      <c r="E43" s="256"/>
      <c r="F43" s="230"/>
      <c r="G43" s="256"/>
      <c r="H43" s="256"/>
      <c r="I43" s="256"/>
      <c r="J43" s="256"/>
      <c r="K43" s="256"/>
      <c r="L43" s="257"/>
      <c r="M43" s="258"/>
    </row>
    <row r="44" spans="1:17" ht="12" customHeight="1">
      <c r="A44" s="229"/>
      <c r="B44" s="1"/>
      <c r="C44" s="234"/>
      <c r="D44" s="256"/>
      <c r="E44" s="256"/>
      <c r="F44" s="256"/>
      <c r="G44" s="256"/>
      <c r="H44" s="256"/>
      <c r="I44" s="256"/>
      <c r="J44" s="256"/>
      <c r="K44" s="256"/>
      <c r="L44" s="257"/>
      <c r="M44" s="258"/>
    </row>
    <row r="45" spans="1:17" ht="12" customHeight="1">
      <c r="A45" s="229"/>
      <c r="B45" s="1"/>
      <c r="C45" s="234"/>
      <c r="D45" s="234"/>
      <c r="E45" s="234"/>
      <c r="F45" s="234"/>
      <c r="G45" s="234"/>
      <c r="H45" s="234"/>
      <c r="I45" s="234"/>
      <c r="J45" s="234"/>
      <c r="K45" s="234"/>
      <c r="L45" s="229"/>
    </row>
    <row r="46" spans="1:17" ht="12" customHeight="1">
      <c r="A46" s="229"/>
      <c r="B46" s="1"/>
      <c r="C46" s="234"/>
      <c r="D46" s="234"/>
      <c r="E46" s="234"/>
      <c r="F46" s="234"/>
      <c r="G46" s="234"/>
      <c r="H46" s="234"/>
      <c r="I46" s="234"/>
      <c r="J46" s="234"/>
      <c r="K46" s="234"/>
      <c r="L46" s="229"/>
    </row>
    <row r="47" spans="1:17" ht="12" customHeight="1">
      <c r="A47" s="229"/>
      <c r="B47" s="1"/>
      <c r="C47" s="234"/>
      <c r="D47" s="234"/>
      <c r="E47" s="234"/>
      <c r="F47" s="267"/>
      <c r="G47" s="267"/>
      <c r="H47" s="267"/>
      <c r="I47" s="234"/>
      <c r="J47" s="234"/>
      <c r="K47" s="234"/>
      <c r="L47" s="229"/>
    </row>
    <row r="48" spans="1:17" ht="12" customHeight="1">
      <c r="A48" s="229"/>
      <c r="B48" s="1"/>
      <c r="C48" s="234"/>
      <c r="D48" s="234"/>
      <c r="E48" s="234"/>
      <c r="F48" s="234"/>
      <c r="G48" s="234"/>
      <c r="H48" s="234"/>
      <c r="I48" s="234"/>
      <c r="J48" s="234"/>
      <c r="K48" s="234"/>
      <c r="L48" s="229"/>
    </row>
    <row r="49" spans="1:12">
      <c r="A49" s="229"/>
      <c r="B49" s="1"/>
      <c r="C49" s="234"/>
      <c r="D49" s="234"/>
      <c r="E49" s="234"/>
      <c r="F49" s="234"/>
      <c r="G49" s="234"/>
      <c r="H49" s="234"/>
      <c r="I49" s="234"/>
      <c r="J49" s="234"/>
      <c r="K49" s="234"/>
      <c r="L49" s="229"/>
    </row>
    <row r="50" spans="1:12">
      <c r="A50" s="229"/>
      <c r="B50" s="1"/>
      <c r="C50" s="234"/>
      <c r="D50" s="234"/>
      <c r="E50" s="234"/>
      <c r="F50" s="234"/>
      <c r="G50" s="234"/>
      <c r="H50" s="234"/>
      <c r="I50" s="234"/>
      <c r="J50" s="234"/>
      <c r="K50" s="234"/>
      <c r="L50" s="229"/>
    </row>
    <row r="51" spans="1:12">
      <c r="A51" s="229"/>
      <c r="B51" s="1"/>
      <c r="C51" s="234"/>
      <c r="D51" s="234"/>
      <c r="E51" s="234"/>
      <c r="F51" s="234"/>
      <c r="G51" s="234"/>
      <c r="H51" s="234"/>
      <c r="I51" s="234"/>
      <c r="J51" s="234"/>
      <c r="K51" s="234"/>
      <c r="L51" s="229"/>
    </row>
    <row r="52" spans="1:12">
      <c r="A52" s="229"/>
      <c r="B52" s="1"/>
      <c r="C52" s="234"/>
      <c r="D52" s="234"/>
      <c r="E52" s="234"/>
      <c r="F52" s="234"/>
      <c r="G52" s="234"/>
      <c r="H52" s="234"/>
      <c r="I52" s="234"/>
      <c r="J52" s="234"/>
      <c r="K52" s="234"/>
      <c r="L52" s="229"/>
    </row>
    <row r="53" spans="1:12">
      <c r="A53" s="229"/>
      <c r="B53" s="1"/>
      <c r="C53" s="234"/>
      <c r="D53" s="234"/>
      <c r="E53" s="234"/>
      <c r="F53" s="234"/>
      <c r="G53" s="234"/>
      <c r="H53" s="234"/>
      <c r="I53" s="234"/>
      <c r="J53" s="234"/>
      <c r="K53" s="234"/>
      <c r="L53" s="229"/>
    </row>
    <row r="54" spans="1:12">
      <c r="A54" s="229"/>
      <c r="B54" s="1"/>
      <c r="C54" s="234"/>
      <c r="D54" s="234"/>
      <c r="E54" s="234"/>
      <c r="F54" s="234"/>
      <c r="G54" s="234"/>
      <c r="H54" s="234"/>
      <c r="I54" s="234"/>
      <c r="J54" s="234"/>
      <c r="K54" s="234"/>
      <c r="L54" s="229"/>
    </row>
    <row r="55" spans="1:12">
      <c r="A55" s="229"/>
      <c r="B55" s="1"/>
      <c r="C55" s="234"/>
      <c r="D55" s="234"/>
      <c r="E55" s="234"/>
      <c r="F55" s="234"/>
      <c r="G55" s="234"/>
      <c r="H55" s="234"/>
      <c r="I55" s="234"/>
      <c r="J55" s="234"/>
      <c r="K55" s="234"/>
      <c r="L55" s="229"/>
    </row>
    <row r="56" spans="1:12">
      <c r="A56" s="229"/>
      <c r="B56" s="1"/>
      <c r="C56" s="234"/>
      <c r="D56" s="234"/>
      <c r="E56" s="234"/>
      <c r="F56" s="234"/>
      <c r="G56" s="234"/>
      <c r="H56" s="234"/>
      <c r="I56" s="234"/>
      <c r="J56" s="234"/>
      <c r="K56" s="234"/>
      <c r="L56" s="229"/>
    </row>
    <row r="57" spans="1:12">
      <c r="C57" s="268"/>
      <c r="D57" s="268"/>
      <c r="E57" s="268"/>
      <c r="F57" s="268"/>
      <c r="G57" s="268"/>
      <c r="H57" s="268"/>
      <c r="I57" s="268"/>
      <c r="J57" s="268"/>
      <c r="K57" s="268"/>
    </row>
    <row r="58" spans="1:12">
      <c r="C58" s="268"/>
      <c r="D58" s="268"/>
      <c r="E58" s="268"/>
      <c r="F58" s="268"/>
      <c r="G58" s="268"/>
      <c r="H58" s="268"/>
      <c r="I58" s="268"/>
      <c r="J58" s="268"/>
      <c r="K58" s="268"/>
    </row>
    <row r="59" spans="1:12">
      <c r="C59" s="268"/>
      <c r="D59" s="268"/>
      <c r="E59" s="268"/>
      <c r="F59" s="268"/>
      <c r="G59" s="268"/>
      <c r="H59" s="268"/>
      <c r="I59" s="268"/>
      <c r="J59" s="268"/>
      <c r="K59" s="268"/>
    </row>
    <row r="60" spans="1:12">
      <c r="C60" s="268"/>
      <c r="D60" s="268"/>
      <c r="E60" s="268"/>
      <c r="F60" s="268"/>
      <c r="G60" s="268"/>
      <c r="H60" s="268"/>
      <c r="I60" s="268"/>
      <c r="J60" s="268"/>
      <c r="K60" s="268"/>
    </row>
    <row r="61" spans="1:12">
      <c r="C61" s="268"/>
      <c r="D61" s="268"/>
      <c r="E61" s="268"/>
      <c r="F61" s="268"/>
      <c r="G61" s="268"/>
      <c r="H61" s="268"/>
      <c r="I61" s="268"/>
      <c r="J61" s="268"/>
      <c r="K61" s="268"/>
    </row>
    <row r="62" spans="1:12">
      <c r="C62" s="268"/>
      <c r="D62" s="268"/>
      <c r="E62" s="268"/>
      <c r="F62" s="268"/>
      <c r="G62" s="268"/>
      <c r="H62" s="268"/>
      <c r="I62" s="268"/>
      <c r="J62" s="268"/>
      <c r="K62" s="268"/>
    </row>
    <row r="63" spans="1:12">
      <c r="C63" s="268"/>
      <c r="D63" s="268"/>
      <c r="E63" s="268"/>
      <c r="F63" s="268"/>
      <c r="G63" s="268"/>
      <c r="H63" s="268"/>
      <c r="I63" s="268"/>
      <c r="J63" s="268"/>
      <c r="K63" s="268"/>
    </row>
    <row r="64" spans="1:12">
      <c r="C64" s="268"/>
      <c r="D64" s="268"/>
      <c r="E64" s="268"/>
      <c r="F64" s="268"/>
      <c r="G64" s="268"/>
      <c r="H64" s="268"/>
      <c r="I64" s="268"/>
      <c r="J64" s="268"/>
      <c r="K64" s="268"/>
    </row>
    <row r="65" spans="3:11">
      <c r="C65" s="268"/>
      <c r="D65" s="268"/>
      <c r="E65" s="268"/>
      <c r="F65" s="268"/>
      <c r="G65" s="268"/>
      <c r="H65" s="268"/>
      <c r="I65" s="268"/>
      <c r="J65" s="268"/>
      <c r="K65" s="268"/>
    </row>
    <row r="66" spans="3:11">
      <c r="C66" s="268"/>
      <c r="D66" s="268"/>
      <c r="E66" s="268"/>
      <c r="F66" s="268"/>
      <c r="G66" s="268"/>
      <c r="H66" s="268"/>
      <c r="I66" s="268"/>
      <c r="J66" s="268"/>
      <c r="K66" s="268"/>
    </row>
    <row r="67" spans="3:11">
      <c r="C67" s="268"/>
      <c r="D67" s="268"/>
      <c r="E67" s="268"/>
      <c r="F67" s="268"/>
      <c r="G67" s="268"/>
      <c r="H67" s="268"/>
      <c r="I67" s="268"/>
      <c r="J67" s="268"/>
      <c r="K67" s="268"/>
    </row>
    <row r="68" spans="3:11">
      <c r="C68" s="268"/>
      <c r="D68" s="268"/>
      <c r="E68" s="268"/>
      <c r="F68" s="268"/>
      <c r="G68" s="268"/>
      <c r="H68" s="268"/>
      <c r="I68" s="268"/>
      <c r="J68" s="268"/>
      <c r="K68" s="268"/>
    </row>
    <row r="69" spans="3:11">
      <c r="C69" s="268"/>
      <c r="D69" s="268"/>
      <c r="E69" s="268"/>
      <c r="F69" s="268"/>
      <c r="G69" s="268"/>
      <c r="H69" s="268"/>
      <c r="I69" s="268"/>
      <c r="J69" s="268"/>
      <c r="K69" s="268"/>
    </row>
    <row r="70" spans="3:11">
      <c r="C70" s="268"/>
      <c r="D70" s="268"/>
      <c r="E70" s="268"/>
      <c r="F70" s="268"/>
      <c r="G70" s="268"/>
      <c r="H70" s="268"/>
      <c r="I70" s="268"/>
      <c r="J70" s="268"/>
      <c r="K70" s="268"/>
    </row>
    <row r="71" spans="3:11">
      <c r="C71" s="268"/>
      <c r="D71" s="268"/>
      <c r="E71" s="268"/>
      <c r="F71" s="268"/>
      <c r="G71" s="268"/>
      <c r="H71" s="268"/>
      <c r="I71" s="268"/>
      <c r="J71" s="268"/>
      <c r="K71" s="268"/>
    </row>
    <row r="72" spans="3:11">
      <c r="C72" s="268"/>
      <c r="D72" s="268"/>
      <c r="E72" s="268"/>
      <c r="F72" s="268"/>
      <c r="G72" s="268"/>
      <c r="H72" s="268"/>
      <c r="I72" s="268"/>
      <c r="J72" s="268"/>
      <c r="K72" s="268"/>
    </row>
    <row r="73" spans="3:11">
      <c r="C73" s="268"/>
      <c r="D73" s="268"/>
      <c r="E73" s="268"/>
      <c r="F73" s="268"/>
      <c r="G73" s="268"/>
      <c r="H73" s="268"/>
      <c r="I73" s="268"/>
      <c r="J73" s="268"/>
      <c r="K73" s="268"/>
    </row>
    <row r="74" spans="3:11">
      <c r="C74" s="268"/>
      <c r="D74" s="268"/>
      <c r="E74" s="268"/>
      <c r="F74" s="268"/>
      <c r="G74" s="268"/>
      <c r="H74" s="268"/>
      <c r="I74" s="268"/>
      <c r="J74" s="268"/>
      <c r="K74" s="268"/>
    </row>
    <row r="75" spans="3:11">
      <c r="C75" s="268"/>
      <c r="D75" s="268"/>
      <c r="E75" s="268"/>
      <c r="F75" s="268"/>
      <c r="G75" s="268"/>
      <c r="H75" s="268"/>
      <c r="I75" s="268"/>
      <c r="J75" s="268"/>
      <c r="K75" s="268"/>
    </row>
  </sheetData>
  <mergeCells count="3">
    <mergeCell ref="B1:L1"/>
    <mergeCell ref="B2:L2"/>
    <mergeCell ref="B3:L3"/>
  </mergeCells>
  <printOptions horizontalCentered="1"/>
  <pageMargins left="0" right="0.1" top="0.75" bottom="0.75" header="0" footer="0"/>
  <pageSetup scale="85" orientation="portrait" r:id="rId1"/>
</worksheet>
</file>

<file path=xl/worksheets/sheet5.xml><?xml version="1.0" encoding="utf-8"?>
<worksheet xmlns="http://schemas.openxmlformats.org/spreadsheetml/2006/main" xmlns:r="http://schemas.openxmlformats.org/officeDocument/2006/relationships">
  <dimension ref="A1:K834"/>
  <sheetViews>
    <sheetView zoomScaleNormal="100" zoomScaleSheetLayoutView="100" workbookViewId="0">
      <selection activeCell="B62" sqref="B62"/>
    </sheetView>
  </sheetViews>
  <sheetFormatPr defaultRowHeight="12.75"/>
  <cols>
    <col min="1" max="1" width="3.7109375" style="175" customWidth="1"/>
    <col min="2" max="2" width="32.7109375" style="175" customWidth="1"/>
    <col min="3" max="5" width="12.7109375" style="185" customWidth="1"/>
    <col min="6" max="11" width="12.7109375" style="186" customWidth="1"/>
    <col min="12" max="16384" width="9.140625" style="175"/>
  </cols>
  <sheetData>
    <row r="1" spans="1:11" ht="18.75">
      <c r="A1" s="146"/>
      <c r="B1" s="339" t="s">
        <v>1357</v>
      </c>
      <c r="C1" s="339"/>
      <c r="D1" s="339"/>
      <c r="E1" s="339"/>
      <c r="F1" s="339"/>
      <c r="G1" s="339"/>
      <c r="H1" s="339"/>
      <c r="I1" s="339"/>
      <c r="J1" s="339"/>
      <c r="K1" s="339"/>
    </row>
    <row r="2" spans="1:11" ht="18.75">
      <c r="A2" s="146"/>
      <c r="B2" s="187"/>
      <c r="C2" s="206"/>
      <c r="D2" s="206"/>
      <c r="E2" s="207"/>
      <c r="F2" s="207"/>
      <c r="G2" s="208"/>
      <c r="H2" s="208"/>
      <c r="I2" s="208"/>
      <c r="J2" s="208"/>
      <c r="K2" s="208"/>
    </row>
    <row r="3" spans="1:11" ht="15">
      <c r="A3" s="146"/>
      <c r="B3" s="347" t="s">
        <v>1358</v>
      </c>
      <c r="C3" s="347"/>
      <c r="D3" s="347"/>
      <c r="E3" s="347"/>
      <c r="F3" s="347"/>
      <c r="G3" s="347"/>
      <c r="H3" s="347"/>
      <c r="I3" s="347"/>
      <c r="J3" s="347"/>
      <c r="K3" s="347"/>
    </row>
    <row r="4" spans="1:11" ht="15">
      <c r="A4" s="146"/>
      <c r="B4" s="347"/>
      <c r="C4" s="347"/>
      <c r="D4" s="347"/>
      <c r="E4" s="347"/>
      <c r="F4" s="347"/>
      <c r="G4" s="347"/>
      <c r="H4" s="347"/>
      <c r="I4" s="347"/>
      <c r="J4" s="347"/>
      <c r="K4" s="347"/>
    </row>
    <row r="5" spans="1:11" ht="15">
      <c r="A5" s="146"/>
      <c r="B5" s="347"/>
      <c r="C5" s="347"/>
      <c r="D5" s="347"/>
      <c r="E5" s="347"/>
      <c r="F5" s="347"/>
      <c r="G5" s="347"/>
      <c r="H5" s="347"/>
      <c r="I5" s="347"/>
      <c r="J5" s="347"/>
      <c r="K5" s="347"/>
    </row>
    <row r="6" spans="1:11" ht="15">
      <c r="A6" s="146"/>
      <c r="B6" s="189"/>
      <c r="C6" s="209"/>
      <c r="D6" s="209"/>
      <c r="E6" s="209"/>
      <c r="F6" s="209"/>
      <c r="G6" s="208"/>
      <c r="H6" s="208"/>
      <c r="I6" s="208"/>
      <c r="J6" s="208"/>
      <c r="K6" s="208"/>
    </row>
    <row r="7" spans="1:11" ht="15">
      <c r="A7" s="146"/>
      <c r="B7" s="141"/>
      <c r="C7" s="160"/>
      <c r="D7" s="160"/>
      <c r="E7" s="165" t="s">
        <v>1288</v>
      </c>
      <c r="F7" s="160"/>
      <c r="G7" s="208"/>
      <c r="H7" s="208"/>
      <c r="I7" s="208"/>
      <c r="J7" s="208"/>
      <c r="K7" s="208"/>
    </row>
    <row r="8" spans="1:11" ht="15">
      <c r="A8" s="146"/>
      <c r="B8" s="144"/>
      <c r="C8" s="165" t="s">
        <v>1290</v>
      </c>
      <c r="D8" s="165" t="s">
        <v>1291</v>
      </c>
      <c r="E8" s="165" t="s">
        <v>1292</v>
      </c>
      <c r="F8" s="165" t="s">
        <v>1288</v>
      </c>
      <c r="G8" s="165" t="s">
        <v>1289</v>
      </c>
      <c r="H8" s="165" t="s">
        <v>1293</v>
      </c>
      <c r="I8" s="165" t="s">
        <v>1294</v>
      </c>
      <c r="J8" s="165" t="s">
        <v>1295</v>
      </c>
      <c r="K8" s="165" t="s">
        <v>1296</v>
      </c>
    </row>
    <row r="9" spans="1:11" ht="15.75" thickBot="1">
      <c r="A9" s="146"/>
      <c r="B9" s="190"/>
      <c r="C9" s="167" t="s">
        <v>2</v>
      </c>
      <c r="D9" s="168" t="s">
        <v>2</v>
      </c>
      <c r="E9" s="168" t="s">
        <v>1157</v>
      </c>
      <c r="F9" s="168" t="s">
        <v>32</v>
      </c>
      <c r="G9" s="168" t="s">
        <v>1292</v>
      </c>
      <c r="H9" s="168" t="s">
        <v>32</v>
      </c>
      <c r="I9" s="168" t="s">
        <v>32</v>
      </c>
      <c r="J9" s="168" t="s">
        <v>32</v>
      </c>
      <c r="K9" s="168" t="s">
        <v>32</v>
      </c>
    </row>
    <row r="10" spans="1:11" ht="15">
      <c r="A10" s="146"/>
      <c r="B10" s="141"/>
      <c r="C10" s="197"/>
      <c r="D10" s="197"/>
      <c r="E10" s="197"/>
      <c r="F10" s="197"/>
      <c r="G10" s="208"/>
      <c r="H10" s="208"/>
      <c r="I10" s="208"/>
      <c r="J10" s="208"/>
      <c r="K10" s="208"/>
    </row>
    <row r="11" spans="1:11" ht="15">
      <c r="A11" s="146"/>
      <c r="B11" s="191" t="s">
        <v>886</v>
      </c>
      <c r="C11" s="197"/>
      <c r="D11" s="197"/>
      <c r="E11" s="197"/>
      <c r="F11" s="197"/>
      <c r="G11" s="208"/>
      <c r="H11" s="208"/>
      <c r="I11" s="208"/>
      <c r="J11" s="208"/>
      <c r="K11" s="208"/>
    </row>
    <row r="12" spans="1:11" ht="15">
      <c r="A12" s="146"/>
      <c r="B12" s="151" t="s">
        <v>1308</v>
      </c>
      <c r="C12" s="197">
        <f>SUM('Budget Detail FY 2013-17'!L95:L101)</f>
        <v>341388</v>
      </c>
      <c r="D12" s="197">
        <f>SUM('Budget Detail FY 2013-17'!M95:M101)</f>
        <v>319269</v>
      </c>
      <c r="E12" s="197">
        <f>SUM('Budget Detail FY 2013-17'!N95:N101)</f>
        <v>273395</v>
      </c>
      <c r="F12" s="197">
        <f>SUM('Budget Detail FY 2013-17'!O95:O101)</f>
        <v>308850</v>
      </c>
      <c r="G12" s="197">
        <f>SUM('Budget Detail FY 2013-17'!P95:P101)</f>
        <v>333395</v>
      </c>
      <c r="H12" s="197">
        <f>SUM('Budget Detail FY 2013-17'!Q95:Q101)</f>
        <v>323395</v>
      </c>
      <c r="I12" s="197">
        <f>SUM('Budget Detail FY 2013-17'!R95:R101)</f>
        <v>323395</v>
      </c>
      <c r="J12" s="197">
        <f>SUM('Budget Detail FY 2013-17'!S95:S101)</f>
        <v>323395</v>
      </c>
      <c r="K12" s="197">
        <f>SUM('Budget Detail FY 2013-17'!T95:T101)</f>
        <v>323395</v>
      </c>
    </row>
    <row r="13" spans="1:11" ht="15">
      <c r="A13" s="146"/>
      <c r="B13" s="151" t="s">
        <v>1309</v>
      </c>
      <c r="C13" s="197">
        <f>SUM('Budget Detail FY 2013-17'!L102:L111)</f>
        <v>48000</v>
      </c>
      <c r="D13" s="197">
        <f>SUM('Budget Detail FY 2013-17'!M102:M111)</f>
        <v>48949</v>
      </c>
      <c r="E13" s="197">
        <f>SUM('Budget Detail FY 2013-17'!N102:N111)</f>
        <v>45106</v>
      </c>
      <c r="F13" s="197">
        <f>SUM('Budget Detail FY 2013-17'!O102:O111)</f>
        <v>47500</v>
      </c>
      <c r="G13" s="197">
        <f>SUM('Budget Detail FY 2013-17'!P102:P111)</f>
        <v>275732</v>
      </c>
      <c r="H13" s="197">
        <f>SUM('Budget Detail FY 2013-17'!Q102:Q111)</f>
        <v>296202</v>
      </c>
      <c r="I13" s="197">
        <f>SUM('Budget Detail FY 2013-17'!R102:R111)</f>
        <v>320785</v>
      </c>
      <c r="J13" s="197">
        <f>SUM('Budget Detail FY 2013-17'!S102:S111)</f>
        <v>347826</v>
      </c>
      <c r="K13" s="197">
        <f>SUM('Budget Detail FY 2013-17'!T102:T111)</f>
        <v>377566</v>
      </c>
    </row>
    <row r="14" spans="1:11" ht="15">
      <c r="A14" s="146"/>
      <c r="B14" s="151" t="s">
        <v>1310</v>
      </c>
      <c r="C14" s="197">
        <f>SUM('Budget Detail FY 2013-17'!L112:L130)</f>
        <v>271495</v>
      </c>
      <c r="D14" s="197">
        <f>SUM('Budget Detail FY 2013-17'!M112:M130)</f>
        <v>119138</v>
      </c>
      <c r="E14" s="197">
        <f>SUM('Budget Detail FY 2013-17'!N112:N130)</f>
        <v>155100</v>
      </c>
      <c r="F14" s="197">
        <f>SUM('Budget Detail FY 2013-17'!O112:O130)</f>
        <v>140566</v>
      </c>
      <c r="G14" s="197">
        <f>SUM('Budget Detail FY 2013-17'!P112:P130)</f>
        <v>160250</v>
      </c>
      <c r="H14" s="197">
        <f>SUM('Budget Detail FY 2013-17'!Q112:Q130)</f>
        <v>161405</v>
      </c>
      <c r="I14" s="197">
        <f>SUM('Budget Detail FY 2013-17'!R112:R130)</f>
        <v>162618</v>
      </c>
      <c r="J14" s="197">
        <f>SUM('Budget Detail FY 2013-17'!S112:S130)</f>
        <v>163891</v>
      </c>
      <c r="K14" s="197">
        <f>SUM('Budget Detail FY 2013-17'!T112:T130)</f>
        <v>165228</v>
      </c>
    </row>
    <row r="15" spans="1:11" ht="15">
      <c r="A15" s="146"/>
      <c r="B15" s="192" t="s">
        <v>1311</v>
      </c>
      <c r="C15" s="197">
        <f>SUM('Budget Detail FY 2013-17'!L131:L133)</f>
        <v>11762</v>
      </c>
      <c r="D15" s="197">
        <f>SUM('Budget Detail FY 2013-17'!M131:M133)</f>
        <v>11264</v>
      </c>
      <c r="E15" s="197">
        <f>SUM('Budget Detail FY 2013-17'!N131:N133)</f>
        <v>15950</v>
      </c>
      <c r="F15" s="197">
        <f>SUM('Budget Detail FY 2013-17'!O131:O133)</f>
        <v>9950</v>
      </c>
      <c r="G15" s="197">
        <f>SUM('Budget Detail FY 2013-17'!P131:P133)</f>
        <v>12950</v>
      </c>
      <c r="H15" s="197">
        <f>SUM('Budget Detail FY 2013-17'!Q131:Q133)</f>
        <v>12950</v>
      </c>
      <c r="I15" s="197">
        <f>SUM('Budget Detail FY 2013-17'!R131:R133)</f>
        <v>12950</v>
      </c>
      <c r="J15" s="197">
        <f>SUM('Budget Detail FY 2013-17'!S131:S133)</f>
        <v>12950</v>
      </c>
      <c r="K15" s="197">
        <f>SUM('Budget Detail FY 2013-17'!T131:T133)</f>
        <v>12950</v>
      </c>
    </row>
    <row r="16" spans="1:11" ht="15.75" thickBot="1">
      <c r="A16" s="146"/>
      <c r="B16" s="193" t="s">
        <v>1359</v>
      </c>
      <c r="C16" s="199">
        <f>SUM(C12:C15)</f>
        <v>672645</v>
      </c>
      <c r="D16" s="199">
        <f t="shared" ref="D16:K16" si="0">SUM(D12:D15)</f>
        <v>498620</v>
      </c>
      <c r="E16" s="199">
        <f t="shared" si="0"/>
        <v>489551</v>
      </c>
      <c r="F16" s="199">
        <f t="shared" si="0"/>
        <v>506866</v>
      </c>
      <c r="G16" s="199">
        <f>SUM(G12:G15)</f>
        <v>782327</v>
      </c>
      <c r="H16" s="199">
        <f t="shared" si="0"/>
        <v>793952</v>
      </c>
      <c r="I16" s="199">
        <f t="shared" si="0"/>
        <v>819748</v>
      </c>
      <c r="J16" s="199">
        <f t="shared" si="0"/>
        <v>848062</v>
      </c>
      <c r="K16" s="199">
        <f t="shared" si="0"/>
        <v>879139</v>
      </c>
    </row>
    <row r="17" spans="1:11" ht="15.75" thickTop="1">
      <c r="A17" s="146"/>
      <c r="B17" s="152"/>
      <c r="C17" s="210"/>
      <c r="D17" s="210"/>
      <c r="E17" s="210"/>
      <c r="F17" s="210"/>
      <c r="G17" s="208"/>
      <c r="H17" s="208"/>
      <c r="I17" s="208"/>
      <c r="J17" s="208"/>
      <c r="K17" s="208"/>
    </row>
    <row r="18" spans="1:11" ht="15">
      <c r="A18" s="146"/>
      <c r="B18" s="141"/>
      <c r="C18" s="197"/>
      <c r="D18" s="197"/>
      <c r="E18" s="197"/>
      <c r="F18" s="197"/>
      <c r="G18" s="208"/>
      <c r="H18" s="208"/>
      <c r="I18" s="208"/>
      <c r="J18" s="208"/>
      <c r="K18" s="208"/>
    </row>
    <row r="19" spans="1:11" ht="15">
      <c r="A19" s="146"/>
      <c r="B19" s="141"/>
      <c r="C19" s="197"/>
      <c r="D19" s="197"/>
      <c r="E19" s="197"/>
      <c r="F19" s="197"/>
      <c r="G19" s="208"/>
      <c r="H19" s="208"/>
      <c r="I19" s="208"/>
      <c r="J19" s="208"/>
      <c r="K19" s="208"/>
    </row>
    <row r="20" spans="1:11" ht="15">
      <c r="A20" s="146"/>
      <c r="B20" s="141"/>
      <c r="C20" s="197"/>
      <c r="D20" s="197"/>
      <c r="E20" s="197"/>
      <c r="F20" s="197"/>
      <c r="G20" s="208"/>
      <c r="H20" s="208"/>
      <c r="I20" s="208"/>
      <c r="J20" s="208"/>
      <c r="K20" s="208"/>
    </row>
    <row r="21" spans="1:11" ht="15">
      <c r="A21" s="146"/>
      <c r="B21" s="141"/>
      <c r="C21" s="197"/>
      <c r="D21" s="197"/>
      <c r="E21" s="197"/>
      <c r="F21" s="197"/>
      <c r="G21" s="208"/>
      <c r="H21" s="208"/>
      <c r="I21" s="208"/>
      <c r="J21" s="208"/>
      <c r="K21" s="208"/>
    </row>
    <row r="22" spans="1:11" ht="15">
      <c r="A22" s="146"/>
      <c r="B22" s="141"/>
      <c r="C22" s="197"/>
      <c r="D22" s="197"/>
      <c r="E22" s="197"/>
      <c r="F22" s="197"/>
      <c r="G22" s="208"/>
      <c r="H22" s="208"/>
      <c r="I22" s="208"/>
      <c r="J22" s="208"/>
      <c r="K22" s="208"/>
    </row>
    <row r="23" spans="1:11" ht="15">
      <c r="A23" s="146"/>
      <c r="B23" s="141"/>
      <c r="C23" s="197"/>
      <c r="D23" s="197"/>
      <c r="E23" s="197"/>
      <c r="F23" s="197"/>
      <c r="G23" s="208"/>
      <c r="H23" s="208"/>
      <c r="I23" s="208"/>
      <c r="J23" s="208"/>
      <c r="K23" s="208"/>
    </row>
    <row r="24" spans="1:11" ht="15">
      <c r="A24" s="146"/>
      <c r="B24" s="141"/>
      <c r="C24" s="197"/>
      <c r="D24" s="197"/>
      <c r="E24" s="197"/>
      <c r="F24" s="197"/>
      <c r="G24" s="208"/>
      <c r="H24" s="208"/>
      <c r="I24" s="208"/>
      <c r="J24" s="208"/>
      <c r="K24" s="208"/>
    </row>
    <row r="25" spans="1:11" ht="15">
      <c r="A25" s="146"/>
      <c r="B25" s="141"/>
      <c r="C25" s="197"/>
      <c r="D25" s="197"/>
      <c r="E25" s="197"/>
      <c r="F25" s="197"/>
      <c r="G25" s="208"/>
      <c r="H25" s="208"/>
      <c r="I25" s="208"/>
      <c r="J25" s="208"/>
      <c r="K25" s="208"/>
    </row>
    <row r="26" spans="1:11" ht="15">
      <c r="A26" s="146"/>
      <c r="B26" s="141"/>
      <c r="C26" s="197"/>
      <c r="D26" s="197"/>
      <c r="E26" s="197"/>
      <c r="F26" s="197"/>
      <c r="G26" s="208"/>
      <c r="H26" s="208"/>
      <c r="I26" s="208"/>
      <c r="J26" s="208"/>
      <c r="K26" s="208"/>
    </row>
    <row r="27" spans="1:11" ht="15">
      <c r="A27" s="146"/>
      <c r="B27" s="141"/>
      <c r="C27" s="197"/>
      <c r="D27" s="197"/>
      <c r="E27" s="197"/>
      <c r="F27" s="197"/>
      <c r="G27" s="208"/>
      <c r="H27" s="208"/>
      <c r="I27" s="208"/>
      <c r="J27" s="208"/>
      <c r="K27" s="208"/>
    </row>
    <row r="28" spans="1:11" ht="15">
      <c r="A28" s="146"/>
      <c r="B28" s="141"/>
      <c r="C28" s="197"/>
      <c r="D28" s="197"/>
      <c r="E28" s="197"/>
      <c r="F28" s="197"/>
      <c r="G28" s="208"/>
      <c r="H28" s="208"/>
      <c r="I28" s="208"/>
      <c r="J28" s="208"/>
      <c r="K28" s="208"/>
    </row>
    <row r="29" spans="1:11" ht="15">
      <c r="A29" s="146"/>
      <c r="B29" s="141"/>
      <c r="C29" s="197"/>
      <c r="D29" s="197"/>
      <c r="E29" s="197"/>
      <c r="F29" s="197"/>
      <c r="G29" s="208"/>
      <c r="H29" s="208"/>
      <c r="I29" s="208"/>
      <c r="J29" s="208"/>
      <c r="K29" s="208"/>
    </row>
    <row r="30" spans="1:11" ht="15">
      <c r="A30" s="146"/>
      <c r="B30"/>
      <c r="C30" s="174"/>
      <c r="D30" s="174"/>
      <c r="E30" s="174"/>
      <c r="F30" s="174"/>
      <c r="G30" s="174"/>
      <c r="H30" s="174"/>
      <c r="I30" s="208"/>
      <c r="J30" s="208"/>
      <c r="K30" s="208"/>
    </row>
    <row r="31" spans="1:11" ht="15">
      <c r="A31" s="146"/>
      <c r="B31" s="154"/>
      <c r="C31" s="161"/>
      <c r="D31" s="161"/>
      <c r="E31" s="161"/>
      <c r="F31" s="161"/>
      <c r="G31" s="161"/>
      <c r="H31" s="161"/>
      <c r="I31" s="161"/>
      <c r="J31" s="161"/>
      <c r="K31" s="161"/>
    </row>
    <row r="32" spans="1:11" ht="18.75">
      <c r="A32" s="146"/>
      <c r="B32" s="339" t="s">
        <v>1360</v>
      </c>
      <c r="C32" s="339"/>
      <c r="D32" s="339"/>
      <c r="E32" s="339"/>
      <c r="F32" s="339"/>
      <c r="G32" s="339"/>
      <c r="H32" s="339"/>
      <c r="I32" s="339"/>
      <c r="J32" s="339"/>
      <c r="K32" s="339"/>
    </row>
    <row r="33" spans="1:11" ht="15">
      <c r="A33" s="146"/>
      <c r="B33" s="188"/>
      <c r="C33" s="208"/>
      <c r="D33" s="208"/>
      <c r="E33" s="208"/>
      <c r="F33" s="208"/>
      <c r="G33" s="208"/>
      <c r="H33" s="208"/>
      <c r="I33" s="208"/>
      <c r="J33" s="208"/>
      <c r="K33" s="208"/>
    </row>
    <row r="34" spans="1:11" ht="15">
      <c r="A34" s="146"/>
      <c r="B34" s="346" t="s">
        <v>1583</v>
      </c>
      <c r="C34" s="346"/>
      <c r="D34" s="346"/>
      <c r="E34" s="346"/>
      <c r="F34" s="346"/>
      <c r="G34" s="346"/>
      <c r="H34" s="346"/>
      <c r="I34" s="346"/>
      <c r="J34" s="346"/>
      <c r="K34" s="346"/>
    </row>
    <row r="35" spans="1:11" ht="15">
      <c r="A35" s="146"/>
      <c r="B35" s="346"/>
      <c r="C35" s="346"/>
      <c r="D35" s="346"/>
      <c r="E35" s="346"/>
      <c r="F35" s="346"/>
      <c r="G35" s="346"/>
      <c r="H35" s="346"/>
      <c r="I35" s="346"/>
      <c r="J35" s="346"/>
      <c r="K35" s="346"/>
    </row>
    <row r="36" spans="1:11" ht="15">
      <c r="A36" s="146"/>
      <c r="B36" s="346"/>
      <c r="C36" s="346"/>
      <c r="D36" s="346"/>
      <c r="E36" s="346"/>
      <c r="F36" s="346"/>
      <c r="G36" s="346"/>
      <c r="H36" s="346"/>
      <c r="I36" s="346"/>
      <c r="J36" s="346"/>
      <c r="K36" s="346"/>
    </row>
    <row r="37" spans="1:11" ht="15">
      <c r="A37" s="146"/>
      <c r="B37" s="194"/>
      <c r="C37" s="211"/>
      <c r="D37" s="211"/>
      <c r="E37" s="211"/>
      <c r="F37" s="211"/>
      <c r="G37" s="208"/>
      <c r="H37" s="208"/>
      <c r="I37" s="208"/>
      <c r="J37" s="208"/>
      <c r="K37" s="208"/>
    </row>
    <row r="38" spans="1:11" ht="15">
      <c r="A38" s="146"/>
      <c r="B38" s="141"/>
      <c r="C38" s="160"/>
      <c r="D38" s="160"/>
      <c r="E38" s="165" t="s">
        <v>1288</v>
      </c>
      <c r="F38" s="160"/>
      <c r="G38" s="208"/>
      <c r="H38" s="208"/>
      <c r="I38" s="208"/>
      <c r="J38" s="208"/>
      <c r="K38" s="208"/>
    </row>
    <row r="39" spans="1:11" ht="15">
      <c r="A39" s="146"/>
      <c r="B39" s="144"/>
      <c r="C39" s="165" t="s">
        <v>1290</v>
      </c>
      <c r="D39" s="165" t="s">
        <v>1291</v>
      </c>
      <c r="E39" s="165" t="s">
        <v>1292</v>
      </c>
      <c r="F39" s="165" t="s">
        <v>1288</v>
      </c>
      <c r="G39" s="165" t="s">
        <v>1289</v>
      </c>
      <c r="H39" s="165" t="s">
        <v>1293</v>
      </c>
      <c r="I39" s="165" t="s">
        <v>1294</v>
      </c>
      <c r="J39" s="165" t="s">
        <v>1295</v>
      </c>
      <c r="K39" s="165" t="s">
        <v>1296</v>
      </c>
    </row>
    <row r="40" spans="1:11" ht="15.75" thickBot="1">
      <c r="A40" s="146"/>
      <c r="B40" s="190"/>
      <c r="C40" s="167" t="s">
        <v>2</v>
      </c>
      <c r="D40" s="168" t="s">
        <v>2</v>
      </c>
      <c r="E40" s="168" t="s">
        <v>1157</v>
      </c>
      <c r="F40" s="168" t="s">
        <v>32</v>
      </c>
      <c r="G40" s="168" t="s">
        <v>1292</v>
      </c>
      <c r="H40" s="168" t="s">
        <v>32</v>
      </c>
      <c r="I40" s="168" t="s">
        <v>32</v>
      </c>
      <c r="J40" s="168" t="s">
        <v>32</v>
      </c>
      <c r="K40" s="168" t="s">
        <v>32</v>
      </c>
    </row>
    <row r="41" spans="1:11" ht="15">
      <c r="A41" s="146"/>
      <c r="B41" s="141"/>
      <c r="C41" s="197"/>
      <c r="D41" s="197"/>
      <c r="E41" s="197"/>
      <c r="F41" s="197"/>
      <c r="G41" s="208"/>
      <c r="H41" s="208"/>
      <c r="I41" s="208"/>
      <c r="J41" s="208"/>
      <c r="K41" s="208"/>
    </row>
    <row r="42" spans="1:11" ht="15">
      <c r="A42" s="146"/>
      <c r="B42" s="191" t="s">
        <v>886</v>
      </c>
      <c r="C42" s="197"/>
      <c r="D42" s="197"/>
      <c r="E42" s="197"/>
      <c r="F42" s="197"/>
      <c r="G42" s="208"/>
      <c r="H42" s="208"/>
      <c r="I42" s="208"/>
      <c r="J42" s="208"/>
      <c r="K42" s="208"/>
    </row>
    <row r="43" spans="1:11" ht="15">
      <c r="A43" s="146"/>
      <c r="B43" s="151" t="s">
        <v>1308</v>
      </c>
      <c r="C43" s="197">
        <f>'Budget Detail FY 2013-17'!L137</f>
        <v>254608</v>
      </c>
      <c r="D43" s="197">
        <f>'Budget Detail FY 2013-17'!M137</f>
        <v>201586</v>
      </c>
      <c r="E43" s="197">
        <f>'Budget Detail FY 2013-17'!N137</f>
        <v>175000</v>
      </c>
      <c r="F43" s="197">
        <f>'Budget Detail FY 2013-17'!O137</f>
        <v>175000</v>
      </c>
      <c r="G43" s="197">
        <f>'Budget Detail FY 2013-17'!P137</f>
        <v>185000</v>
      </c>
      <c r="H43" s="197">
        <f>'Budget Detail FY 2013-17'!Q137</f>
        <v>175000</v>
      </c>
      <c r="I43" s="197">
        <f>'Budget Detail FY 2013-17'!R137</f>
        <v>175000</v>
      </c>
      <c r="J43" s="197">
        <f>'Budget Detail FY 2013-17'!S137</f>
        <v>175000</v>
      </c>
      <c r="K43" s="197">
        <f>'Budget Detail FY 2013-17'!T137</f>
        <v>175000</v>
      </c>
    </row>
    <row r="44" spans="1:11" ht="15">
      <c r="A44" s="146"/>
      <c r="B44" s="151" t="s">
        <v>1309</v>
      </c>
      <c r="C44" s="197">
        <f>SUM('Budget Detail FY 2013-17'!L138:L143)</f>
        <v>42230</v>
      </c>
      <c r="D44" s="197">
        <f>SUM('Budget Detail FY 2013-17'!M138:M143)</f>
        <v>34085</v>
      </c>
      <c r="E44" s="197">
        <f>SUM('Budget Detail FY 2013-17'!N138:N143)</f>
        <v>30505</v>
      </c>
      <c r="F44" s="197">
        <f>SUM('Budget Detail FY 2013-17'!O138:O143)</f>
        <v>30505</v>
      </c>
      <c r="G44" s="197">
        <f>SUM('Budget Detail FY 2013-17'!P138:P143)</f>
        <v>62135</v>
      </c>
      <c r="H44" s="197">
        <f>SUM('Budget Detail FY 2013-17'!Q138:Q143)</f>
        <v>63981</v>
      </c>
      <c r="I44" s="197">
        <f>SUM('Budget Detail FY 2013-17'!R138:R143)</f>
        <v>67288</v>
      </c>
      <c r="J44" s="197">
        <f>SUM('Budget Detail FY 2013-17'!S138:S143)</f>
        <v>70924</v>
      </c>
      <c r="K44" s="197">
        <f>SUM('Budget Detail FY 2013-17'!T138:T143)</f>
        <v>74921</v>
      </c>
    </row>
    <row r="45" spans="1:11" ht="15">
      <c r="A45" s="146"/>
      <c r="B45" s="151" t="s">
        <v>1310</v>
      </c>
      <c r="C45" s="197">
        <f>SUM('Budget Detail FY 2013-17'!L144:L153)</f>
        <v>113197</v>
      </c>
      <c r="D45" s="197">
        <f>SUM('Budget Detail FY 2013-17'!M144:M153)</f>
        <v>93906</v>
      </c>
      <c r="E45" s="197">
        <f>SUM('Budget Detail FY 2013-17'!N144:N153)</f>
        <v>109250</v>
      </c>
      <c r="F45" s="197">
        <f>SUM('Budget Detail FY 2013-17'!O144:O153)</f>
        <v>87914</v>
      </c>
      <c r="G45" s="197">
        <f>SUM('Budget Detail FY 2013-17'!P144:P153)</f>
        <v>88150</v>
      </c>
      <c r="H45" s="197">
        <f>SUM('Budget Detail FY 2013-17'!Q144:Q153)</f>
        <v>88150</v>
      </c>
      <c r="I45" s="197">
        <f>SUM('Budget Detail FY 2013-17'!R144:R153)</f>
        <v>88150</v>
      </c>
      <c r="J45" s="197">
        <f>SUM('Budget Detail FY 2013-17'!S144:S153)</f>
        <v>90150</v>
      </c>
      <c r="K45" s="197">
        <f>SUM('Budget Detail FY 2013-17'!T144:T153)</f>
        <v>90150</v>
      </c>
    </row>
    <row r="46" spans="1:11" ht="15">
      <c r="B46" s="151" t="s">
        <v>1311</v>
      </c>
      <c r="C46" s="197">
        <f>SUM('Budget Detail FY 2013-17'!L154:L157)</f>
        <v>6159</v>
      </c>
      <c r="D46" s="197">
        <f>SUM('Budget Detail FY 2013-17'!M154:M157)</f>
        <v>3281</v>
      </c>
      <c r="E46" s="197">
        <f>SUM('Budget Detail FY 2013-17'!N154:N157)</f>
        <v>5750</v>
      </c>
      <c r="F46" s="197">
        <f>SUM('Budget Detail FY 2013-17'!O154:O157)</f>
        <v>5250</v>
      </c>
      <c r="G46" s="197">
        <f>SUM('Budget Detail FY 2013-17'!P154:P157)</f>
        <v>5250</v>
      </c>
      <c r="H46" s="197">
        <f>SUM('Budget Detail FY 2013-17'!Q154:Q157)</f>
        <v>5250</v>
      </c>
      <c r="I46" s="197">
        <f>SUM('Budget Detail FY 2013-17'!R154:R157)</f>
        <v>5250</v>
      </c>
      <c r="J46" s="197">
        <f>SUM('Budget Detail FY 2013-17'!S154:S157)</f>
        <v>5250</v>
      </c>
      <c r="K46" s="197">
        <f>SUM('Budget Detail FY 2013-17'!T154:T157)</f>
        <v>5250</v>
      </c>
    </row>
    <row r="47" spans="1:11" ht="15.75" thickBot="1">
      <c r="B47" s="195" t="s">
        <v>1361</v>
      </c>
      <c r="C47" s="199">
        <f t="shared" ref="C47:K47" si="1">SUM(C43:C46)</f>
        <v>416194</v>
      </c>
      <c r="D47" s="199">
        <f t="shared" si="1"/>
        <v>332858</v>
      </c>
      <c r="E47" s="199">
        <f>SUM(E43:E46)</f>
        <v>320505</v>
      </c>
      <c r="F47" s="199">
        <f t="shared" si="1"/>
        <v>298669</v>
      </c>
      <c r="G47" s="199">
        <f t="shared" si="1"/>
        <v>340535</v>
      </c>
      <c r="H47" s="199">
        <f t="shared" si="1"/>
        <v>332381</v>
      </c>
      <c r="I47" s="199">
        <f t="shared" si="1"/>
        <v>335688</v>
      </c>
      <c r="J47" s="199">
        <f t="shared" si="1"/>
        <v>341324</v>
      </c>
      <c r="K47" s="199">
        <f t="shared" si="1"/>
        <v>345321</v>
      </c>
    </row>
    <row r="48" spans="1:11" ht="15.75" thickTop="1">
      <c r="B48" s="141"/>
      <c r="C48" s="197"/>
      <c r="D48" s="197"/>
      <c r="E48" s="197"/>
      <c r="F48" s="197"/>
      <c r="G48" s="208"/>
      <c r="H48" s="208"/>
      <c r="I48" s="208"/>
      <c r="J48" s="208"/>
      <c r="K48" s="208"/>
    </row>
    <row r="49" spans="2:11" ht="15">
      <c r="B49" s="141"/>
      <c r="C49" s="197"/>
      <c r="D49" s="197"/>
      <c r="E49" s="197"/>
      <c r="F49" s="197"/>
      <c r="G49" s="208"/>
      <c r="H49" s="208"/>
      <c r="I49" s="208"/>
      <c r="J49" s="208"/>
      <c r="K49" s="208"/>
    </row>
    <row r="50" spans="2:11" ht="12.75" customHeight="1">
      <c r="B50" s="141"/>
      <c r="C50" s="197"/>
      <c r="D50" s="197"/>
      <c r="E50" s="197"/>
      <c r="F50" s="197"/>
      <c r="G50" s="208"/>
      <c r="H50" s="208"/>
      <c r="I50" s="208"/>
      <c r="J50" s="208"/>
      <c r="K50" s="208"/>
    </row>
    <row r="51" spans="2:11" ht="17.25" customHeight="1">
      <c r="B51" s="141"/>
      <c r="C51" s="197"/>
      <c r="D51" s="197"/>
      <c r="E51" s="197"/>
      <c r="F51" s="197"/>
      <c r="G51" s="208"/>
      <c r="H51" s="208"/>
      <c r="I51" s="208"/>
      <c r="J51" s="208"/>
      <c r="K51" s="208"/>
    </row>
    <row r="52" spans="2:11" ht="15">
      <c r="B52" s="141"/>
      <c r="C52" s="197"/>
      <c r="D52" s="197"/>
      <c r="E52" s="197"/>
      <c r="F52" s="197"/>
      <c r="G52" s="208"/>
      <c r="H52" s="208"/>
      <c r="I52" s="208"/>
      <c r="J52" s="208"/>
      <c r="K52" s="208"/>
    </row>
    <row r="53" spans="2:11" ht="15">
      <c r="B53" s="141"/>
      <c r="C53" s="197"/>
      <c r="D53" s="197"/>
      <c r="E53" s="197"/>
      <c r="F53" s="197"/>
      <c r="G53" s="208"/>
      <c r="H53" s="208"/>
      <c r="I53" s="208"/>
      <c r="J53" s="208"/>
      <c r="K53" s="208"/>
    </row>
    <row r="54" spans="2:11" ht="15">
      <c r="B54" s="141"/>
      <c r="C54" s="197"/>
      <c r="D54" s="197"/>
      <c r="E54" s="197"/>
      <c r="F54" s="197"/>
      <c r="G54" s="208"/>
      <c r="H54" s="208"/>
      <c r="I54" s="208"/>
      <c r="J54" s="208"/>
      <c r="K54" s="208"/>
    </row>
    <row r="55" spans="2:11" ht="15">
      <c r="B55" s="141"/>
      <c r="C55" s="197"/>
      <c r="D55" s="197"/>
      <c r="E55" s="197"/>
      <c r="F55" s="197"/>
      <c r="G55" s="208"/>
      <c r="H55" s="208"/>
      <c r="I55" s="208"/>
      <c r="J55" s="208"/>
      <c r="K55" s="208"/>
    </row>
    <row r="56" spans="2:11" ht="15">
      <c r="B56" s="141"/>
      <c r="C56" s="197"/>
      <c r="D56" s="197"/>
      <c r="E56" s="197"/>
      <c r="F56" s="197"/>
      <c r="G56" s="208"/>
      <c r="H56" s="208"/>
      <c r="I56" s="208"/>
      <c r="J56" s="208"/>
      <c r="K56" s="208"/>
    </row>
    <row r="57" spans="2:11" ht="15">
      <c r="B57" s="141"/>
      <c r="C57" s="197"/>
      <c r="D57" s="197"/>
      <c r="E57" s="197"/>
      <c r="F57" s="197"/>
      <c r="G57" s="208"/>
      <c r="H57" s="208"/>
      <c r="I57" s="208"/>
      <c r="J57" s="208"/>
      <c r="K57" s="208"/>
    </row>
    <row r="58" spans="2:11" ht="15">
      <c r="B58" s="141"/>
      <c r="C58" s="197"/>
      <c r="D58" s="197"/>
      <c r="E58" s="197"/>
      <c r="F58" s="197"/>
      <c r="G58" s="208"/>
      <c r="H58" s="208"/>
      <c r="I58" s="208"/>
      <c r="J58" s="208"/>
      <c r="K58" s="208"/>
    </row>
    <row r="59" spans="2:11" ht="15">
      <c r="B59" s="141"/>
      <c r="C59" s="197"/>
      <c r="D59" s="197"/>
      <c r="E59" s="197"/>
      <c r="F59" s="197"/>
      <c r="G59" s="208"/>
      <c r="H59" s="208"/>
      <c r="I59" s="208"/>
      <c r="J59" s="208"/>
      <c r="K59" s="208"/>
    </row>
    <row r="60" spans="2:11" ht="15">
      <c r="B60" s="146"/>
      <c r="C60" s="161"/>
      <c r="D60" s="161"/>
      <c r="E60" s="161"/>
      <c r="F60" s="161"/>
      <c r="G60" s="161"/>
      <c r="H60" s="161"/>
      <c r="I60" s="161"/>
      <c r="J60" s="161"/>
      <c r="K60" s="161"/>
    </row>
    <row r="61" spans="2:11" ht="18.75">
      <c r="B61" s="339" t="s">
        <v>1590</v>
      </c>
      <c r="C61" s="339"/>
      <c r="D61" s="339"/>
      <c r="E61" s="339"/>
      <c r="F61" s="339"/>
      <c r="G61" s="339"/>
      <c r="H61" s="339"/>
      <c r="I61" s="339"/>
      <c r="J61" s="339"/>
      <c r="K61" s="339"/>
    </row>
    <row r="62" spans="2:11" ht="15">
      <c r="B62" s="188"/>
      <c r="C62" s="208"/>
      <c r="D62" s="208"/>
      <c r="E62" s="208"/>
      <c r="F62" s="208"/>
      <c r="G62" s="208"/>
      <c r="H62" s="208"/>
      <c r="I62" s="208"/>
      <c r="J62" s="208"/>
      <c r="K62" s="208"/>
    </row>
    <row r="63" spans="2:11">
      <c r="B63" s="338" t="s">
        <v>1585</v>
      </c>
      <c r="C63" s="338"/>
      <c r="D63" s="338"/>
      <c r="E63" s="338"/>
      <c r="F63" s="338"/>
      <c r="G63" s="338"/>
      <c r="H63" s="338"/>
      <c r="I63" s="338"/>
      <c r="J63" s="338"/>
      <c r="K63" s="338"/>
    </row>
    <row r="64" spans="2:11">
      <c r="B64" s="338"/>
      <c r="C64" s="338"/>
      <c r="D64" s="338"/>
      <c r="E64" s="338"/>
      <c r="F64" s="338"/>
      <c r="G64" s="338"/>
      <c r="H64" s="338"/>
      <c r="I64" s="338"/>
      <c r="J64" s="338"/>
      <c r="K64" s="338"/>
    </row>
    <row r="65" spans="2:11" ht="15.75">
      <c r="B65" s="196"/>
      <c r="C65" s="212"/>
      <c r="D65" s="212"/>
      <c r="E65" s="212"/>
      <c r="F65" s="212"/>
      <c r="G65" s="208"/>
      <c r="H65" s="208"/>
      <c r="I65" s="208"/>
      <c r="J65" s="208"/>
      <c r="K65" s="208"/>
    </row>
    <row r="66" spans="2:11" ht="15">
      <c r="B66" s="141"/>
      <c r="C66" s="160"/>
      <c r="D66" s="160"/>
      <c r="E66" s="165" t="s">
        <v>1288</v>
      </c>
      <c r="F66" s="165"/>
      <c r="G66" s="208"/>
      <c r="H66" s="208"/>
      <c r="I66" s="208"/>
      <c r="J66" s="208"/>
      <c r="K66" s="208"/>
    </row>
    <row r="67" spans="2:11" ht="15">
      <c r="B67" s="144"/>
      <c r="C67" s="165" t="s">
        <v>1290</v>
      </c>
      <c r="D67" s="165" t="s">
        <v>1291</v>
      </c>
      <c r="E67" s="165" t="s">
        <v>1292</v>
      </c>
      <c r="F67" s="165" t="s">
        <v>1288</v>
      </c>
      <c r="G67" s="165" t="s">
        <v>1289</v>
      </c>
      <c r="H67" s="165" t="s">
        <v>1293</v>
      </c>
      <c r="I67" s="165" t="s">
        <v>1294</v>
      </c>
      <c r="J67" s="165" t="s">
        <v>1295</v>
      </c>
      <c r="K67" s="165" t="s">
        <v>1296</v>
      </c>
    </row>
    <row r="68" spans="2:11" ht="15.75" thickBot="1">
      <c r="B68" s="190"/>
      <c r="C68" s="167" t="s">
        <v>2</v>
      </c>
      <c r="D68" s="168" t="s">
        <v>2</v>
      </c>
      <c r="E68" s="168" t="s">
        <v>1157</v>
      </c>
      <c r="F68" s="168" t="s">
        <v>32</v>
      </c>
      <c r="G68" s="168" t="s">
        <v>1292</v>
      </c>
      <c r="H68" s="168" t="s">
        <v>32</v>
      </c>
      <c r="I68" s="168" t="s">
        <v>32</v>
      </c>
      <c r="J68" s="168" t="s">
        <v>32</v>
      </c>
      <c r="K68" s="168" t="s">
        <v>32</v>
      </c>
    </row>
    <row r="69" spans="2:11" ht="15">
      <c r="B69" s="141"/>
      <c r="C69" s="197"/>
      <c r="D69" s="197"/>
      <c r="E69" s="197"/>
      <c r="F69" s="197"/>
      <c r="G69" s="208"/>
      <c r="H69" s="208"/>
      <c r="I69" s="208"/>
      <c r="J69" s="208"/>
      <c r="K69" s="208"/>
    </row>
    <row r="70" spans="2:11" ht="15">
      <c r="B70" s="191" t="s">
        <v>886</v>
      </c>
      <c r="C70" s="197"/>
      <c r="D70" s="197"/>
      <c r="E70" s="197"/>
      <c r="F70" s="197"/>
      <c r="G70" s="208"/>
      <c r="H70" s="208"/>
      <c r="I70" s="208"/>
      <c r="J70" s="208"/>
      <c r="K70" s="208"/>
    </row>
    <row r="71" spans="2:11" ht="15">
      <c r="B71" s="151" t="s">
        <v>1308</v>
      </c>
      <c r="C71" s="197">
        <f>'Budget Detail FY 2013-17'!L161+'Budget Detail FY 2013-17'!L162</f>
        <v>67676</v>
      </c>
      <c r="D71" s="197">
        <f>'Budget Detail FY 2013-17'!M161+'Budget Detail FY 2013-17'!M162</f>
        <v>63359</v>
      </c>
      <c r="E71" s="197">
        <f>'Budget Detail FY 2013-17'!N161+'Budget Detail FY 2013-17'!N162</f>
        <v>0</v>
      </c>
      <c r="F71" s="197">
        <f>'Budget Detail FY 2013-17'!O161+'Budget Detail FY 2013-17'!O162</f>
        <v>0</v>
      </c>
      <c r="G71" s="197">
        <f>'Budget Detail FY 2013-17'!P161+'Budget Detail FY 2013-17'!P162</f>
        <v>0</v>
      </c>
      <c r="H71" s="197">
        <f>'Budget Detail FY 2013-17'!Q161+'Budget Detail FY 2013-17'!Q162</f>
        <v>0</v>
      </c>
      <c r="I71" s="197">
        <f>'Budget Detail FY 2013-17'!R161+'Budget Detail FY 2013-17'!R162</f>
        <v>0</v>
      </c>
      <c r="J71" s="197">
        <f>'Budget Detail FY 2013-17'!S161+'Budget Detail FY 2013-17'!S162</f>
        <v>0</v>
      </c>
      <c r="K71" s="197">
        <f>'Budget Detail FY 2013-17'!T161+'Budget Detail FY 2013-17'!T162</f>
        <v>0</v>
      </c>
    </row>
    <row r="72" spans="2:11" ht="15">
      <c r="B72" s="151" t="s">
        <v>1309</v>
      </c>
      <c r="C72" s="197">
        <f>'Budget Detail FY 2013-17'!L163+'Budget Detail FY 2013-17'!L164</f>
        <v>9690</v>
      </c>
      <c r="D72" s="197">
        <f>'Budget Detail FY 2013-17'!M163+'Budget Detail FY 2013-17'!M164</f>
        <v>7939</v>
      </c>
      <c r="E72" s="197">
        <f>'Budget Detail FY 2013-17'!N163+'Budget Detail FY 2013-17'!N164</f>
        <v>0</v>
      </c>
      <c r="F72" s="197">
        <f>'Budget Detail FY 2013-17'!O163+'Budget Detail FY 2013-17'!O164</f>
        <v>0</v>
      </c>
      <c r="G72" s="197">
        <f>'Budget Detail FY 2013-17'!P163+'Budget Detail FY 2013-17'!P164</f>
        <v>0</v>
      </c>
      <c r="H72" s="197">
        <f>'Budget Detail FY 2013-17'!Q163+'Budget Detail FY 2013-17'!Q164</f>
        <v>0</v>
      </c>
      <c r="I72" s="197">
        <f>'Budget Detail FY 2013-17'!R163+'Budget Detail FY 2013-17'!R164</f>
        <v>0</v>
      </c>
      <c r="J72" s="197">
        <f>'Budget Detail FY 2013-17'!S163+'Budget Detail FY 2013-17'!S164</f>
        <v>0</v>
      </c>
      <c r="K72" s="197">
        <f>'Budget Detail FY 2013-17'!T163+'Budget Detail FY 2013-17'!T164</f>
        <v>0</v>
      </c>
    </row>
    <row r="73" spans="2:11" ht="15">
      <c r="B73" s="151" t="s">
        <v>1310</v>
      </c>
      <c r="C73" s="197">
        <f>SUM('Budget Detail FY 2013-17'!L165:L171)</f>
        <v>15609</v>
      </c>
      <c r="D73" s="197">
        <f>SUM('Budget Detail FY 2013-17'!M165:M171)</f>
        <v>11361</v>
      </c>
      <c r="E73" s="197">
        <f>SUM('Budget Detail FY 2013-17'!N165:N171)</f>
        <v>333</v>
      </c>
      <c r="F73" s="197">
        <f>SUM('Budget Detail FY 2013-17'!O165:O171)</f>
        <v>333</v>
      </c>
      <c r="G73" s="197">
        <f>SUM('Budget Detail FY 2013-17'!P165:P171)</f>
        <v>0</v>
      </c>
      <c r="H73" s="197">
        <f>SUM('Budget Detail FY 2013-17'!Q165:Q171)</f>
        <v>0</v>
      </c>
      <c r="I73" s="197">
        <f>SUM('Budget Detail FY 2013-17'!R165:R171)</f>
        <v>0</v>
      </c>
      <c r="J73" s="197">
        <f>SUM('Budget Detail FY 2013-17'!S165:S171)</f>
        <v>0</v>
      </c>
      <c r="K73" s="197">
        <f>SUM('Budget Detail FY 2013-17'!T165:T171)</f>
        <v>0</v>
      </c>
    </row>
    <row r="74" spans="2:11" ht="15">
      <c r="B74" s="151" t="s">
        <v>1311</v>
      </c>
      <c r="C74" s="197">
        <f>SUM('Budget Detail FY 2013-17'!L172:L173)</f>
        <v>2285</v>
      </c>
      <c r="D74" s="197">
        <f>SUM('Budget Detail FY 2013-17'!M172:M173)</f>
        <v>656</v>
      </c>
      <c r="E74" s="197">
        <f>SUM('Budget Detail FY 2013-17'!N172:N173)</f>
        <v>0</v>
      </c>
      <c r="F74" s="197">
        <f>SUM('Budget Detail FY 2013-17'!O172:O173)</f>
        <v>0</v>
      </c>
      <c r="G74" s="197">
        <f>SUM('Budget Detail FY 2013-17'!P172:P173)</f>
        <v>0</v>
      </c>
      <c r="H74" s="197">
        <f>SUM('Budget Detail FY 2013-17'!Q172:Q173)</f>
        <v>0</v>
      </c>
      <c r="I74" s="197">
        <f>SUM('Budget Detail FY 2013-17'!R172:R173)</f>
        <v>0</v>
      </c>
      <c r="J74" s="197">
        <f>SUM('Budget Detail FY 2013-17'!S172:S173)</f>
        <v>0</v>
      </c>
      <c r="K74" s="197">
        <f>SUM('Budget Detail FY 2013-17'!T172:T173)</f>
        <v>0</v>
      </c>
    </row>
    <row r="75" spans="2:11" ht="15.75" thickBot="1">
      <c r="B75" s="195" t="s">
        <v>1362</v>
      </c>
      <c r="C75" s="199">
        <f t="shared" ref="C75:K75" si="2">SUM(C71:C74)</f>
        <v>95260</v>
      </c>
      <c r="D75" s="199">
        <f t="shared" si="2"/>
        <v>83315</v>
      </c>
      <c r="E75" s="199">
        <f>SUM(E71:E74)</f>
        <v>333</v>
      </c>
      <c r="F75" s="199">
        <f t="shared" si="2"/>
        <v>333</v>
      </c>
      <c r="G75" s="199">
        <f t="shared" si="2"/>
        <v>0</v>
      </c>
      <c r="H75" s="199">
        <f t="shared" si="2"/>
        <v>0</v>
      </c>
      <c r="I75" s="199">
        <f t="shared" si="2"/>
        <v>0</v>
      </c>
      <c r="J75" s="199">
        <f t="shared" si="2"/>
        <v>0</v>
      </c>
      <c r="K75" s="199">
        <f t="shared" si="2"/>
        <v>0</v>
      </c>
    </row>
    <row r="76" spans="2:11" ht="15.75" thickTop="1">
      <c r="B76" s="141"/>
      <c r="C76" s="197"/>
      <c r="D76" s="197"/>
      <c r="E76" s="197"/>
      <c r="F76" s="197"/>
      <c r="G76" s="208"/>
      <c r="H76" s="208"/>
      <c r="I76" s="208"/>
      <c r="J76" s="208"/>
      <c r="K76" s="208"/>
    </row>
    <row r="77" spans="2:11" ht="15">
      <c r="B77" s="141"/>
      <c r="C77" s="197"/>
      <c r="D77" s="197"/>
      <c r="E77" s="197"/>
      <c r="F77" s="197"/>
      <c r="G77" s="208"/>
      <c r="H77" s="208"/>
      <c r="I77" s="208"/>
      <c r="J77" s="208"/>
      <c r="K77" s="208"/>
    </row>
    <row r="78" spans="2:11" ht="15">
      <c r="B78" s="141"/>
      <c r="C78" s="197"/>
      <c r="D78" s="197"/>
      <c r="E78" s="197"/>
      <c r="F78" s="197"/>
      <c r="G78" s="208"/>
      <c r="H78" s="208"/>
      <c r="I78" s="208"/>
      <c r="J78" s="208"/>
      <c r="K78" s="208"/>
    </row>
    <row r="79" spans="2:11" ht="15">
      <c r="B79" s="141"/>
      <c r="C79" s="197"/>
      <c r="D79" s="197"/>
      <c r="E79" s="197"/>
      <c r="F79" s="197"/>
      <c r="G79" s="208"/>
      <c r="H79" s="208"/>
      <c r="I79" s="208"/>
      <c r="J79" s="208"/>
      <c r="K79" s="208"/>
    </row>
    <row r="80" spans="2:11" ht="15">
      <c r="B80" s="141"/>
      <c r="C80" s="197"/>
      <c r="D80" s="197"/>
      <c r="E80" s="197"/>
      <c r="F80" s="197"/>
      <c r="G80" s="208"/>
      <c r="H80" s="208"/>
      <c r="I80" s="208"/>
      <c r="J80" s="208"/>
      <c r="K80" s="208"/>
    </row>
    <row r="81" spans="2:11" ht="15">
      <c r="B81" s="141"/>
      <c r="C81" s="197"/>
      <c r="D81" s="197"/>
      <c r="E81" s="197"/>
      <c r="F81" s="197"/>
      <c r="G81" s="208"/>
      <c r="H81" s="208"/>
      <c r="I81" s="208"/>
      <c r="J81" s="208"/>
      <c r="K81" s="208"/>
    </row>
    <row r="82" spans="2:11" ht="15">
      <c r="B82" s="141"/>
      <c r="C82" s="197"/>
      <c r="D82" s="197"/>
      <c r="E82" s="197"/>
      <c r="F82" s="197"/>
      <c r="G82" s="208"/>
      <c r="H82" s="208"/>
      <c r="I82" s="208"/>
      <c r="J82" s="208"/>
      <c r="K82" s="208"/>
    </row>
    <row r="83" spans="2:11" ht="15">
      <c r="B83" s="141"/>
      <c r="C83" s="197"/>
      <c r="D83" s="197"/>
      <c r="E83" s="197"/>
      <c r="F83" s="197"/>
      <c r="G83" s="208"/>
      <c r="H83" s="208"/>
      <c r="I83" s="208"/>
      <c r="J83" s="208"/>
      <c r="K83" s="208"/>
    </row>
    <row r="84" spans="2:11" ht="12.75" customHeight="1">
      <c r="B84" s="141"/>
      <c r="C84" s="197"/>
      <c r="D84" s="197"/>
      <c r="E84" s="197"/>
      <c r="F84" s="197"/>
      <c r="G84" s="208"/>
      <c r="H84" s="208"/>
      <c r="I84" s="208"/>
      <c r="J84" s="208"/>
      <c r="K84" s="208"/>
    </row>
    <row r="85" spans="2:11" ht="18" customHeight="1">
      <c r="B85" s="141"/>
      <c r="C85" s="197"/>
      <c r="D85" s="197"/>
      <c r="E85" s="197"/>
      <c r="F85" s="197"/>
      <c r="G85" s="208"/>
      <c r="H85" s="208"/>
      <c r="I85" s="208"/>
      <c r="J85" s="208"/>
      <c r="K85" s="208"/>
    </row>
    <row r="86" spans="2:11" ht="15">
      <c r="B86" s="141"/>
      <c r="C86" s="197"/>
      <c r="D86" s="197"/>
      <c r="E86" s="197"/>
      <c r="F86" s="197"/>
      <c r="G86" s="208"/>
      <c r="H86" s="208"/>
      <c r="I86" s="208"/>
      <c r="J86" s="208"/>
      <c r="K86" s="208"/>
    </row>
    <row r="87" spans="2:11" ht="15">
      <c r="B87" s="141"/>
      <c r="C87" s="197"/>
      <c r="D87" s="197"/>
      <c r="E87" s="197"/>
      <c r="F87" s="197"/>
      <c r="G87" s="208"/>
      <c r="H87" s="208"/>
      <c r="I87" s="208"/>
      <c r="J87" s="208"/>
      <c r="K87" s="208"/>
    </row>
    <row r="88" spans="2:11" ht="15">
      <c r="B88" s="162"/>
      <c r="C88" s="169"/>
      <c r="D88" s="169"/>
      <c r="E88" s="169"/>
      <c r="F88" s="169"/>
      <c r="G88" s="169"/>
      <c r="H88" s="169"/>
      <c r="I88" s="169"/>
      <c r="J88" s="169"/>
      <c r="K88" s="169"/>
    </row>
    <row r="89" spans="2:11" ht="18.75">
      <c r="B89" s="339" t="s">
        <v>1363</v>
      </c>
      <c r="C89" s="339"/>
      <c r="D89" s="339"/>
      <c r="E89" s="339"/>
      <c r="F89" s="339"/>
      <c r="G89" s="339"/>
      <c r="H89" s="339"/>
      <c r="I89" s="339"/>
      <c r="J89" s="339"/>
      <c r="K89" s="339"/>
    </row>
    <row r="90" spans="2:11" ht="15">
      <c r="B90" s="188"/>
      <c r="C90" s="208"/>
      <c r="D90" s="208"/>
      <c r="E90" s="208"/>
      <c r="F90" s="208"/>
      <c r="G90" s="208"/>
      <c r="H90" s="208"/>
      <c r="I90" s="208"/>
      <c r="J90" s="208"/>
      <c r="K90" s="208"/>
    </row>
    <row r="91" spans="2:11">
      <c r="B91" s="338" t="s">
        <v>1584</v>
      </c>
      <c r="C91" s="338"/>
      <c r="D91" s="338"/>
      <c r="E91" s="338"/>
      <c r="F91" s="338"/>
      <c r="G91" s="338"/>
      <c r="H91" s="338"/>
      <c r="I91" s="338"/>
      <c r="J91" s="338"/>
      <c r="K91" s="338"/>
    </row>
    <row r="92" spans="2:11">
      <c r="B92" s="338"/>
      <c r="C92" s="338"/>
      <c r="D92" s="338"/>
      <c r="E92" s="338"/>
      <c r="F92" s="338"/>
      <c r="G92" s="338"/>
      <c r="H92" s="338"/>
      <c r="I92" s="338"/>
      <c r="J92" s="338"/>
      <c r="K92" s="338"/>
    </row>
    <row r="93" spans="2:11" ht="15">
      <c r="B93" s="198"/>
      <c r="C93" s="213"/>
      <c r="D93" s="213"/>
      <c r="E93" s="213"/>
      <c r="F93" s="213"/>
      <c r="G93" s="208"/>
      <c r="H93" s="208"/>
      <c r="I93" s="208"/>
      <c r="J93" s="208"/>
      <c r="K93" s="208"/>
    </row>
    <row r="94" spans="2:11" ht="15">
      <c r="B94" s="141"/>
      <c r="C94" s="160"/>
      <c r="D94" s="160"/>
      <c r="E94" s="165" t="s">
        <v>1288</v>
      </c>
      <c r="F94" s="165"/>
      <c r="G94" s="208"/>
      <c r="H94" s="208"/>
      <c r="I94" s="208"/>
      <c r="J94" s="208"/>
      <c r="K94" s="208"/>
    </row>
    <row r="95" spans="2:11" ht="15">
      <c r="B95" s="144"/>
      <c r="C95" s="165" t="s">
        <v>1290</v>
      </c>
      <c r="D95" s="165" t="s">
        <v>1291</v>
      </c>
      <c r="E95" s="165" t="s">
        <v>1292</v>
      </c>
      <c r="F95" s="165" t="s">
        <v>1288</v>
      </c>
      <c r="G95" s="165" t="s">
        <v>1289</v>
      </c>
      <c r="H95" s="165" t="s">
        <v>1293</v>
      </c>
      <c r="I95" s="165" t="s">
        <v>1294</v>
      </c>
      <c r="J95" s="165" t="s">
        <v>1295</v>
      </c>
      <c r="K95" s="165" t="s">
        <v>1296</v>
      </c>
    </row>
    <row r="96" spans="2:11" ht="15.75" thickBot="1">
      <c r="B96" s="190"/>
      <c r="C96" s="167" t="s">
        <v>2</v>
      </c>
      <c r="D96" s="168" t="s">
        <v>2</v>
      </c>
      <c r="E96" s="168" t="s">
        <v>1157</v>
      </c>
      <c r="F96" s="168" t="s">
        <v>32</v>
      </c>
      <c r="G96" s="168" t="s">
        <v>1292</v>
      </c>
      <c r="H96" s="168" t="s">
        <v>32</v>
      </c>
      <c r="I96" s="168" t="s">
        <v>32</v>
      </c>
      <c r="J96" s="168" t="s">
        <v>32</v>
      </c>
      <c r="K96" s="168" t="s">
        <v>32</v>
      </c>
    </row>
    <row r="97" spans="2:11" ht="15">
      <c r="B97" s="141"/>
      <c r="C97" s="197"/>
      <c r="D97" s="197"/>
      <c r="E97" s="197"/>
      <c r="F97" s="197"/>
      <c r="G97" s="208"/>
      <c r="H97" s="208"/>
      <c r="I97" s="208"/>
      <c r="J97" s="208"/>
      <c r="K97" s="208"/>
    </row>
    <row r="98" spans="2:11" ht="15">
      <c r="B98" s="191" t="s">
        <v>886</v>
      </c>
      <c r="C98" s="197"/>
      <c r="D98" s="197"/>
      <c r="E98" s="197"/>
      <c r="F98" s="197"/>
      <c r="G98" s="208"/>
      <c r="H98" s="208"/>
      <c r="I98" s="208"/>
      <c r="J98" s="208"/>
      <c r="K98" s="208"/>
    </row>
    <row r="99" spans="2:11" ht="15">
      <c r="B99" s="151" t="s">
        <v>1308</v>
      </c>
      <c r="C99" s="197">
        <f>'Budget Detail FY 2013-17'!L177+'Budget Detail FY 2013-17'!L178</f>
        <v>327133</v>
      </c>
      <c r="D99" s="197">
        <f>'Budget Detail FY 2013-17'!M177+'Budget Detail FY 2013-17'!M178</f>
        <v>235639</v>
      </c>
      <c r="E99" s="197">
        <f>'Budget Detail FY 2013-17'!N177+'Budget Detail FY 2013-17'!N178</f>
        <v>172500</v>
      </c>
      <c r="F99" s="197">
        <f>'Budget Detail FY 2013-17'!O177+'Budget Detail FY 2013-17'!O178</f>
        <v>78123</v>
      </c>
      <c r="G99" s="197">
        <f>'Budget Detail FY 2013-17'!P177+'Budget Detail FY 2013-17'!P178</f>
        <v>0</v>
      </c>
      <c r="H99" s="197">
        <f>'Budget Detail FY 2013-17'!Q177+'Budget Detail FY 2013-17'!Q178</f>
        <v>0</v>
      </c>
      <c r="I99" s="197">
        <f>'Budget Detail FY 2013-17'!R177+'Budget Detail FY 2013-17'!R178</f>
        <v>0</v>
      </c>
      <c r="J99" s="197">
        <f>'Budget Detail FY 2013-17'!S177+'Budget Detail FY 2013-17'!S178</f>
        <v>0</v>
      </c>
      <c r="K99" s="197">
        <f>'Budget Detail FY 2013-17'!T177+'Budget Detail FY 2013-17'!T178</f>
        <v>0</v>
      </c>
    </row>
    <row r="100" spans="2:11" ht="15">
      <c r="B100" s="151" t="s">
        <v>1309</v>
      </c>
      <c r="C100" s="197">
        <f>'Budget Detail FY 2013-17'!L179+'Budget Detail FY 2013-17'!L180</f>
        <v>52525</v>
      </c>
      <c r="D100" s="197">
        <f>'Budget Detail FY 2013-17'!M179+'Budget Detail FY 2013-17'!M180</f>
        <v>39136</v>
      </c>
      <c r="E100" s="197">
        <f>'Budget Detail FY 2013-17'!N179+'Budget Detail FY 2013-17'!N180</f>
        <v>29736</v>
      </c>
      <c r="F100" s="197">
        <f>'Budget Detail FY 2013-17'!O179+'Budget Detail FY 2013-17'!O180</f>
        <v>13348</v>
      </c>
      <c r="G100" s="197">
        <f>'Budget Detail FY 2013-17'!P179+'Budget Detail FY 2013-17'!P180</f>
        <v>0</v>
      </c>
      <c r="H100" s="197">
        <f>'Budget Detail FY 2013-17'!Q179+'Budget Detail FY 2013-17'!Q180</f>
        <v>0</v>
      </c>
      <c r="I100" s="197">
        <f>'Budget Detail FY 2013-17'!R179+'Budget Detail FY 2013-17'!R180</f>
        <v>0</v>
      </c>
      <c r="J100" s="197">
        <f>'Budget Detail FY 2013-17'!S179+'Budget Detail FY 2013-17'!S180</f>
        <v>0</v>
      </c>
      <c r="K100" s="197">
        <f>'Budget Detail FY 2013-17'!T179+'Budget Detail FY 2013-17'!T180</f>
        <v>0</v>
      </c>
    </row>
    <row r="101" spans="2:11" ht="15">
      <c r="B101" s="151" t="s">
        <v>1310</v>
      </c>
      <c r="C101" s="197">
        <f>SUM('Budget Detail FY 2013-17'!L181:L190)</f>
        <v>42944</v>
      </c>
      <c r="D101" s="197">
        <f>SUM('Budget Detail FY 2013-17'!M181:M190)</f>
        <v>10022</v>
      </c>
      <c r="E101" s="197">
        <f>SUM('Budget Detail FY 2013-17'!N181:N190)</f>
        <v>42100</v>
      </c>
      <c r="F101" s="197">
        <f>SUM('Budget Detail FY 2013-17'!O181:O190)</f>
        <v>4184</v>
      </c>
      <c r="G101" s="197">
        <f>SUM('Budget Detail FY 2013-17'!P181:P190)</f>
        <v>0</v>
      </c>
      <c r="H101" s="197">
        <f>SUM('Budget Detail FY 2013-17'!Q181:Q190)</f>
        <v>0</v>
      </c>
      <c r="I101" s="197">
        <f>SUM('Budget Detail FY 2013-17'!R181:R190)</f>
        <v>0</v>
      </c>
      <c r="J101" s="197">
        <f>SUM('Budget Detail FY 2013-17'!S181:S190)</f>
        <v>0</v>
      </c>
      <c r="K101" s="197">
        <f>SUM('Budget Detail FY 2013-17'!T181:T190)</f>
        <v>0</v>
      </c>
    </row>
    <row r="102" spans="2:11" ht="15">
      <c r="B102" s="151" t="s">
        <v>1311</v>
      </c>
      <c r="C102" s="197">
        <f>SUM('Budget Detail FY 2013-17'!L191:L198)</f>
        <v>2861</v>
      </c>
      <c r="D102" s="197">
        <f>SUM('Budget Detail FY 2013-17'!M191:M198)</f>
        <v>9994</v>
      </c>
      <c r="E102" s="197">
        <f>SUM('Budget Detail FY 2013-17'!N191:N198)</f>
        <v>8800</v>
      </c>
      <c r="F102" s="197">
        <f>SUM('Budget Detail FY 2013-17'!O191:O198)</f>
        <v>7</v>
      </c>
      <c r="G102" s="197">
        <f>SUM('Budget Detail FY 2013-17'!P191:P198)</f>
        <v>0</v>
      </c>
      <c r="H102" s="197">
        <f>SUM('Budget Detail FY 2013-17'!Q191:Q198)</f>
        <v>0</v>
      </c>
      <c r="I102" s="197">
        <f>SUM('Budget Detail FY 2013-17'!R191:R198)</f>
        <v>0</v>
      </c>
      <c r="J102" s="197">
        <f>SUM('Budget Detail FY 2013-17'!S191:S198)</f>
        <v>0</v>
      </c>
      <c r="K102" s="197">
        <f>SUM('Budget Detail FY 2013-17'!T191:T198)</f>
        <v>0</v>
      </c>
    </row>
    <row r="103" spans="2:11" ht="15.75" thickBot="1">
      <c r="B103" s="195" t="s">
        <v>1364</v>
      </c>
      <c r="C103" s="199">
        <f t="shared" ref="C103:K103" si="3">SUM(C99:C102)</f>
        <v>425463</v>
      </c>
      <c r="D103" s="199">
        <f>SUM(D99:D102)</f>
        <v>294791</v>
      </c>
      <c r="E103" s="199">
        <f t="shared" si="3"/>
        <v>253136</v>
      </c>
      <c r="F103" s="199">
        <f t="shared" si="3"/>
        <v>95662</v>
      </c>
      <c r="G103" s="199">
        <f t="shared" si="3"/>
        <v>0</v>
      </c>
      <c r="H103" s="199">
        <f t="shared" si="3"/>
        <v>0</v>
      </c>
      <c r="I103" s="199">
        <f t="shared" si="3"/>
        <v>0</v>
      </c>
      <c r="J103" s="199">
        <f t="shared" si="3"/>
        <v>0</v>
      </c>
      <c r="K103" s="199">
        <f t="shared" si="3"/>
        <v>0</v>
      </c>
    </row>
    <row r="104" spans="2:11" ht="15.75" thickTop="1">
      <c r="B104" s="141"/>
      <c r="C104" s="197"/>
      <c r="D104" s="197"/>
      <c r="E104" s="197"/>
      <c r="F104" s="197"/>
      <c r="G104" s="208"/>
      <c r="H104" s="208"/>
      <c r="I104" s="208"/>
      <c r="J104" s="208"/>
      <c r="K104" s="208"/>
    </row>
    <row r="105" spans="2:11" ht="15">
      <c r="B105" s="141"/>
      <c r="C105" s="197"/>
      <c r="D105" s="197"/>
      <c r="E105" s="197"/>
      <c r="F105" s="197"/>
      <c r="G105" s="208"/>
      <c r="H105" s="208"/>
      <c r="I105" s="208"/>
      <c r="J105" s="208"/>
      <c r="K105" s="208"/>
    </row>
    <row r="106" spans="2:11" ht="15">
      <c r="B106" s="141"/>
      <c r="C106" s="197"/>
      <c r="D106" s="197"/>
      <c r="E106" s="197"/>
      <c r="F106" s="197"/>
      <c r="G106" s="208"/>
      <c r="H106" s="208"/>
      <c r="I106" s="208"/>
      <c r="J106" s="208"/>
      <c r="K106" s="208"/>
    </row>
    <row r="107" spans="2:11" ht="15">
      <c r="B107" s="141"/>
      <c r="C107" s="197"/>
      <c r="D107" s="197"/>
      <c r="E107" s="197"/>
      <c r="F107" s="197"/>
      <c r="G107" s="208"/>
      <c r="H107" s="208"/>
      <c r="I107" s="208"/>
      <c r="J107" s="208"/>
      <c r="K107" s="208"/>
    </row>
    <row r="108" spans="2:11" ht="15">
      <c r="B108" s="141"/>
      <c r="C108" s="197"/>
      <c r="D108" s="197"/>
      <c r="E108" s="197"/>
      <c r="F108" s="197"/>
      <c r="G108" s="208"/>
      <c r="H108" s="208"/>
      <c r="I108" s="208"/>
      <c r="J108" s="208"/>
      <c r="K108" s="208"/>
    </row>
    <row r="109" spans="2:11" ht="15">
      <c r="B109" s="141"/>
      <c r="C109" s="197"/>
      <c r="D109" s="197"/>
      <c r="E109" s="197"/>
      <c r="F109" s="197"/>
      <c r="G109" s="208"/>
      <c r="H109" s="208"/>
      <c r="I109" s="208"/>
      <c r="J109" s="208"/>
      <c r="K109" s="208"/>
    </row>
    <row r="110" spans="2:11" ht="15">
      <c r="B110" s="141"/>
      <c r="C110" s="197"/>
      <c r="D110" s="197"/>
      <c r="E110" s="197"/>
      <c r="F110" s="197"/>
      <c r="G110" s="208"/>
      <c r="H110" s="208"/>
      <c r="I110" s="208"/>
      <c r="J110" s="208"/>
      <c r="K110" s="208"/>
    </row>
    <row r="111" spans="2:11" ht="15">
      <c r="B111" s="141"/>
      <c r="C111" s="197"/>
      <c r="D111" s="197"/>
      <c r="E111" s="197"/>
      <c r="F111" s="197"/>
      <c r="G111" s="208"/>
      <c r="H111" s="208"/>
      <c r="I111" s="208"/>
      <c r="J111" s="208"/>
      <c r="K111" s="208"/>
    </row>
    <row r="112" spans="2:11" ht="15">
      <c r="B112" s="141"/>
      <c r="C112" s="197"/>
      <c r="D112" s="197"/>
      <c r="E112" s="197"/>
      <c r="F112" s="197"/>
      <c r="G112" s="208"/>
      <c r="H112" s="208"/>
      <c r="I112" s="208"/>
      <c r="J112" s="208"/>
      <c r="K112" s="208"/>
    </row>
    <row r="113" spans="2:11" ht="15">
      <c r="B113" s="141"/>
      <c r="C113" s="197"/>
      <c r="D113" s="197"/>
      <c r="E113" s="197"/>
      <c r="F113" s="197"/>
      <c r="G113" s="208"/>
      <c r="H113" s="208"/>
      <c r="I113" s="208"/>
      <c r="J113" s="208"/>
      <c r="K113" s="208"/>
    </row>
    <row r="114" spans="2:11" ht="15">
      <c r="B114" s="141"/>
      <c r="C114" s="197"/>
      <c r="D114" s="197"/>
      <c r="E114" s="197"/>
      <c r="F114" s="197"/>
      <c r="G114" s="208"/>
      <c r="H114" s="208"/>
      <c r="I114" s="208"/>
      <c r="J114" s="208"/>
      <c r="K114" s="208"/>
    </row>
    <row r="115" spans="2:11" ht="21" customHeight="1">
      <c r="B115" s="141"/>
      <c r="C115" s="197"/>
      <c r="D115" s="197"/>
      <c r="E115" s="197"/>
      <c r="F115" s="197"/>
      <c r="G115" s="208"/>
      <c r="H115" s="208"/>
      <c r="I115" s="208"/>
      <c r="J115" s="208"/>
      <c r="K115" s="208"/>
    </row>
    <row r="117" spans="2:11" ht="18.75">
      <c r="B117" s="344" t="s">
        <v>1365</v>
      </c>
      <c r="C117" s="344"/>
      <c r="D117" s="344"/>
      <c r="E117" s="344"/>
      <c r="F117" s="344"/>
      <c r="G117" s="344"/>
      <c r="H117" s="344"/>
      <c r="I117" s="344"/>
      <c r="J117" s="344"/>
      <c r="K117" s="344"/>
    </row>
    <row r="118" spans="2:11" ht="15">
      <c r="B118" s="188"/>
      <c r="C118" s="208"/>
      <c r="D118" s="208"/>
      <c r="E118" s="208"/>
      <c r="F118" s="208"/>
      <c r="G118" s="208"/>
      <c r="H118" s="208"/>
      <c r="I118" s="208"/>
      <c r="J118" s="208"/>
      <c r="K118" s="208"/>
    </row>
    <row r="119" spans="2:11" ht="12.75" customHeight="1">
      <c r="B119" s="345" t="s">
        <v>1366</v>
      </c>
      <c r="C119" s="345"/>
      <c r="D119" s="345"/>
      <c r="E119" s="345"/>
      <c r="F119" s="345"/>
      <c r="G119" s="345"/>
      <c r="H119" s="345"/>
      <c r="I119" s="345"/>
      <c r="J119" s="345"/>
      <c r="K119" s="345"/>
    </row>
    <row r="120" spans="2:11" ht="18.75" customHeight="1">
      <c r="B120" s="345"/>
      <c r="C120" s="345"/>
      <c r="D120" s="345"/>
      <c r="E120" s="345"/>
      <c r="F120" s="345"/>
      <c r="G120" s="345"/>
      <c r="H120" s="345"/>
      <c r="I120" s="345"/>
      <c r="J120" s="345"/>
      <c r="K120" s="345"/>
    </row>
    <row r="121" spans="2:11" ht="15">
      <c r="B121" s="200"/>
      <c r="C121" s="214"/>
      <c r="D121" s="214"/>
      <c r="E121" s="214"/>
      <c r="F121" s="214"/>
      <c r="G121" s="208"/>
      <c r="H121" s="208"/>
      <c r="I121" s="208"/>
      <c r="J121" s="208"/>
      <c r="K121" s="208"/>
    </row>
    <row r="122" spans="2:11" ht="15">
      <c r="B122" s="141"/>
      <c r="C122" s="160"/>
      <c r="D122" s="160"/>
      <c r="E122" s="165" t="s">
        <v>1288</v>
      </c>
      <c r="F122" s="165"/>
      <c r="G122" s="208"/>
      <c r="H122" s="208"/>
      <c r="I122" s="208"/>
      <c r="J122" s="208"/>
      <c r="K122" s="208"/>
    </row>
    <row r="123" spans="2:11" ht="15">
      <c r="B123" s="144"/>
      <c r="C123" s="165" t="s">
        <v>1290</v>
      </c>
      <c r="D123" s="165" t="s">
        <v>1291</v>
      </c>
      <c r="E123" s="165" t="s">
        <v>1292</v>
      </c>
      <c r="F123" s="165" t="s">
        <v>1288</v>
      </c>
      <c r="G123" s="165" t="s">
        <v>1289</v>
      </c>
      <c r="H123" s="165" t="s">
        <v>1293</v>
      </c>
      <c r="I123" s="165" t="s">
        <v>1294</v>
      </c>
      <c r="J123" s="165" t="s">
        <v>1295</v>
      </c>
      <c r="K123" s="165" t="s">
        <v>1296</v>
      </c>
    </row>
    <row r="124" spans="2:11" ht="15.75" thickBot="1">
      <c r="B124" s="190"/>
      <c r="C124" s="167" t="s">
        <v>2</v>
      </c>
      <c r="D124" s="168" t="s">
        <v>2</v>
      </c>
      <c r="E124" s="168" t="s">
        <v>1157</v>
      </c>
      <c r="F124" s="168" t="s">
        <v>32</v>
      </c>
      <c r="G124" s="168" t="s">
        <v>1292</v>
      </c>
      <c r="H124" s="168" t="s">
        <v>32</v>
      </c>
      <c r="I124" s="168" t="s">
        <v>32</v>
      </c>
      <c r="J124" s="168" t="s">
        <v>32</v>
      </c>
      <c r="K124" s="168" t="s">
        <v>32</v>
      </c>
    </row>
    <row r="125" spans="2:11" ht="15">
      <c r="B125" s="141"/>
      <c r="C125" s="197"/>
      <c r="D125" s="197"/>
      <c r="E125" s="197"/>
      <c r="F125" s="197"/>
      <c r="G125" s="208"/>
      <c r="H125" s="208"/>
      <c r="I125" s="208"/>
      <c r="J125" s="208"/>
      <c r="K125" s="208"/>
    </row>
    <row r="126" spans="2:11" ht="15">
      <c r="B126" s="191" t="s">
        <v>886</v>
      </c>
      <c r="C126" s="197"/>
      <c r="D126" s="197"/>
      <c r="E126" s="197"/>
      <c r="F126" s="197"/>
      <c r="G126" s="208"/>
      <c r="H126" s="208"/>
      <c r="I126" s="208"/>
      <c r="J126" s="208"/>
      <c r="K126" s="208"/>
    </row>
    <row r="127" spans="2:11" ht="15">
      <c r="B127" s="151" t="s">
        <v>1308</v>
      </c>
      <c r="C127" s="197">
        <f>SUM('Budget Detail FY 2013-17'!L202:L214)</f>
        <v>2452761</v>
      </c>
      <c r="D127" s="197">
        <f>SUM('Budget Detail FY 2013-17'!M202:M214)</f>
        <v>2127332</v>
      </c>
      <c r="E127" s="197">
        <f>SUM('Budget Detail FY 2013-17'!N202:N214)</f>
        <v>2127500</v>
      </c>
      <c r="F127" s="197">
        <f>SUM('Budget Detail FY 2013-17'!O202:O214)</f>
        <v>2187500</v>
      </c>
      <c r="G127" s="197">
        <f>SUM('Budget Detail FY 2013-17'!P202:P214)</f>
        <v>2305500</v>
      </c>
      <c r="H127" s="197">
        <f>SUM('Budget Detail FY 2013-17'!Q202:Q214)</f>
        <v>2287500</v>
      </c>
      <c r="I127" s="197">
        <f>SUM('Budget Detail FY 2013-17'!R202:R214)</f>
        <v>2337500</v>
      </c>
      <c r="J127" s="197">
        <f>SUM('Budget Detail FY 2013-17'!S202:S214)</f>
        <v>2387500</v>
      </c>
      <c r="K127" s="197">
        <f>SUM('Budget Detail FY 2013-17'!T202:T214)</f>
        <v>2437500</v>
      </c>
    </row>
    <row r="128" spans="2:11" ht="15">
      <c r="B128" s="151" t="s">
        <v>1309</v>
      </c>
      <c r="C128" s="197">
        <f>SUM('Budget Detail FY 2013-17'!L215:L222)</f>
        <v>519722</v>
      </c>
      <c r="D128" s="197">
        <f>SUM('Budget Detail FY 2013-17'!M215:M222)</f>
        <v>507612</v>
      </c>
      <c r="E128" s="197">
        <f>SUM('Budget Detail FY 2013-17'!N215:N222)</f>
        <v>560900</v>
      </c>
      <c r="F128" s="197">
        <f>SUM('Budget Detail FY 2013-17'!O215:O222)</f>
        <v>545356</v>
      </c>
      <c r="G128" s="197">
        <f>SUM('Budget Detail FY 2013-17'!P215:P222)</f>
        <v>1169457</v>
      </c>
      <c r="H128" s="197">
        <f>SUM('Budget Detail FY 2013-17'!Q215:Q222)</f>
        <v>1311307</v>
      </c>
      <c r="I128" s="197">
        <f>SUM('Budget Detail FY 2013-17'!R215:R222)</f>
        <v>1397926</v>
      </c>
      <c r="J128" s="197">
        <f>SUM('Budget Detail FY 2013-17'!S215:S222)</f>
        <v>1540701</v>
      </c>
      <c r="K128" s="197">
        <f>SUM('Budget Detail FY 2013-17'!T215:T222)</f>
        <v>1640248</v>
      </c>
    </row>
    <row r="129" spans="2:11" ht="15">
      <c r="B129" s="151" t="s">
        <v>1310</v>
      </c>
      <c r="C129" s="197">
        <f>SUM('Budget Detail FY 2013-17'!L223:L249)</f>
        <v>176795</v>
      </c>
      <c r="D129" s="197">
        <f>SUM('Budget Detail FY 2013-17'!M223:M249)</f>
        <v>131034</v>
      </c>
      <c r="E129" s="197">
        <f>SUM('Budget Detail FY 2013-17'!N223:N249)</f>
        <v>190010</v>
      </c>
      <c r="F129" s="197">
        <f>SUM('Budget Detail FY 2013-17'!O223:O249)</f>
        <v>192234</v>
      </c>
      <c r="G129" s="197">
        <f>SUM('Budget Detail FY 2013-17'!P223:P249)</f>
        <v>213850</v>
      </c>
      <c r="H129" s="197">
        <f>SUM('Budget Detail FY 2013-17'!Q223:Q249)</f>
        <v>202850</v>
      </c>
      <c r="I129" s="197">
        <f>SUM('Budget Detail FY 2013-17'!R223:R249)</f>
        <v>201850</v>
      </c>
      <c r="J129" s="197">
        <f>SUM('Budget Detail FY 2013-17'!S223:S249)</f>
        <v>202850</v>
      </c>
      <c r="K129" s="197">
        <f>SUM('Budget Detail FY 2013-17'!T223:T249)</f>
        <v>201850</v>
      </c>
    </row>
    <row r="130" spans="2:11" ht="15">
      <c r="B130" s="151" t="s">
        <v>1311</v>
      </c>
      <c r="C130" s="197">
        <f>SUM('Budget Detail FY 2013-17'!L252:L265)</f>
        <v>110920</v>
      </c>
      <c r="D130" s="197">
        <f>SUM('Budget Detail FY 2013-17'!M252:M265)</f>
        <v>112842</v>
      </c>
      <c r="E130" s="197">
        <f>SUM('Budget Detail FY 2013-17'!N252:N265)</f>
        <v>139820</v>
      </c>
      <c r="F130" s="197">
        <f>SUM('Budget Detail FY 2013-17'!O252:O265)</f>
        <v>145820</v>
      </c>
      <c r="G130" s="197">
        <f>SUM('Budget Detail FY 2013-17'!P252:P265)</f>
        <v>151770</v>
      </c>
      <c r="H130" s="197">
        <f>SUM('Budget Detail FY 2013-17'!Q252:Q265)</f>
        <v>156137</v>
      </c>
      <c r="I130" s="197">
        <f>SUM('Budget Detail FY 2013-17'!R252:R265)</f>
        <v>164949</v>
      </c>
      <c r="J130" s="197">
        <f>SUM('Budget Detail FY 2013-17'!S252:S265)</f>
        <v>170238</v>
      </c>
      <c r="K130" s="197">
        <f>SUM('Budget Detail FY 2013-17'!T252:T265)</f>
        <v>178037</v>
      </c>
    </row>
    <row r="131" spans="2:11" ht="15.75" thickBot="1">
      <c r="B131" s="195" t="s">
        <v>1367</v>
      </c>
      <c r="C131" s="199">
        <f t="shared" ref="C131:K131" si="4">SUM(C127:C130)</f>
        <v>3260198</v>
      </c>
      <c r="D131" s="199">
        <f t="shared" si="4"/>
        <v>2878820</v>
      </c>
      <c r="E131" s="199">
        <f t="shared" si="4"/>
        <v>3018230</v>
      </c>
      <c r="F131" s="199">
        <f>SUM(F127:F130)</f>
        <v>3070910</v>
      </c>
      <c r="G131" s="199">
        <f t="shared" si="4"/>
        <v>3840577</v>
      </c>
      <c r="H131" s="199">
        <f t="shared" si="4"/>
        <v>3957794</v>
      </c>
      <c r="I131" s="199">
        <f t="shared" si="4"/>
        <v>4102225</v>
      </c>
      <c r="J131" s="199">
        <f t="shared" si="4"/>
        <v>4301289</v>
      </c>
      <c r="K131" s="199">
        <f t="shared" si="4"/>
        <v>4457635</v>
      </c>
    </row>
    <row r="132" spans="2:11" ht="15.75" thickTop="1">
      <c r="B132" s="141"/>
      <c r="C132" s="197"/>
      <c r="D132" s="197"/>
      <c r="E132" s="197"/>
      <c r="F132" s="197"/>
      <c r="G132" s="208"/>
      <c r="H132" s="208"/>
      <c r="I132" s="208"/>
      <c r="J132" s="208"/>
      <c r="K132" s="208"/>
    </row>
    <row r="133" spans="2:11" ht="15">
      <c r="B133" s="141"/>
      <c r="C133" s="197"/>
      <c r="D133" s="197"/>
      <c r="E133" s="197"/>
      <c r="F133" s="197"/>
      <c r="G133" s="208"/>
      <c r="H133" s="208"/>
      <c r="I133" s="208"/>
      <c r="J133" s="208"/>
      <c r="K133" s="208"/>
    </row>
    <row r="134" spans="2:11" ht="15">
      <c r="B134" s="141"/>
      <c r="C134" s="197"/>
      <c r="D134" s="197"/>
      <c r="E134" s="197"/>
      <c r="F134" s="197"/>
      <c r="G134" s="208"/>
      <c r="H134" s="208"/>
      <c r="I134" s="208"/>
      <c r="J134" s="208"/>
      <c r="K134" s="208"/>
    </row>
    <row r="135" spans="2:11" ht="15">
      <c r="B135" s="141"/>
      <c r="C135" s="197"/>
      <c r="D135" s="197"/>
      <c r="E135" s="197"/>
      <c r="F135" s="197"/>
      <c r="G135" s="208"/>
      <c r="H135" s="208"/>
      <c r="I135" s="208"/>
      <c r="J135" s="208"/>
      <c r="K135" s="208"/>
    </row>
    <row r="136" spans="2:11" ht="15">
      <c r="B136" s="141"/>
      <c r="C136" s="197"/>
      <c r="D136" s="197"/>
      <c r="E136" s="197"/>
      <c r="F136" s="197"/>
      <c r="G136" s="208"/>
      <c r="H136" s="208"/>
      <c r="I136" s="208"/>
      <c r="J136" s="208"/>
      <c r="K136" s="208"/>
    </row>
    <row r="137" spans="2:11" ht="15">
      <c r="B137" s="141"/>
      <c r="C137" s="197"/>
      <c r="D137" s="197"/>
      <c r="E137" s="197"/>
      <c r="F137" s="197"/>
      <c r="G137" s="208"/>
      <c r="H137" s="208"/>
      <c r="I137" s="208"/>
      <c r="J137" s="208"/>
      <c r="K137" s="208"/>
    </row>
    <row r="138" spans="2:11" ht="15">
      <c r="B138" s="141"/>
      <c r="C138" s="197"/>
      <c r="D138" s="197"/>
      <c r="E138" s="197"/>
      <c r="F138" s="197"/>
      <c r="G138" s="208"/>
      <c r="H138" s="208"/>
      <c r="I138" s="208"/>
      <c r="J138" s="208"/>
      <c r="K138" s="208"/>
    </row>
    <row r="139" spans="2:11" ht="15">
      <c r="B139" s="141"/>
      <c r="C139" s="197"/>
      <c r="D139" s="197"/>
      <c r="E139" s="197"/>
      <c r="F139" s="197"/>
      <c r="G139" s="208"/>
      <c r="H139" s="208"/>
      <c r="I139" s="208"/>
      <c r="J139" s="208"/>
      <c r="K139" s="208"/>
    </row>
    <row r="140" spans="2:11" ht="15">
      <c r="B140" s="141"/>
      <c r="C140" s="197"/>
      <c r="D140" s="197"/>
      <c r="E140" s="197"/>
      <c r="F140" s="197"/>
      <c r="G140" s="208"/>
      <c r="H140" s="208"/>
      <c r="I140" s="208"/>
      <c r="J140" s="208"/>
      <c r="K140" s="208"/>
    </row>
    <row r="141" spans="2:11" ht="15">
      <c r="B141" s="141"/>
      <c r="C141" s="197"/>
      <c r="D141" s="197"/>
      <c r="E141" s="197"/>
      <c r="F141" s="197"/>
      <c r="G141" s="208"/>
      <c r="H141" s="208"/>
      <c r="I141" s="208"/>
      <c r="J141" s="208"/>
      <c r="K141" s="208"/>
    </row>
    <row r="142" spans="2:11" ht="15">
      <c r="B142" s="141"/>
      <c r="C142" s="197"/>
      <c r="D142" s="197"/>
      <c r="E142" s="197"/>
      <c r="F142" s="197"/>
      <c r="G142" s="208"/>
      <c r="H142" s="208"/>
      <c r="I142" s="208"/>
      <c r="J142" s="208"/>
      <c r="K142" s="208"/>
    </row>
    <row r="143" spans="2:11" ht="15">
      <c r="B143" s="141"/>
      <c r="C143" s="197"/>
      <c r="D143" s="197"/>
      <c r="E143" s="197"/>
      <c r="F143" s="197"/>
      <c r="G143" s="208"/>
      <c r="H143" s="208"/>
      <c r="I143" s="208"/>
      <c r="J143" s="208"/>
      <c r="K143" s="208"/>
    </row>
    <row r="144" spans="2:11" ht="15">
      <c r="B144" s="141"/>
      <c r="C144" s="197"/>
      <c r="D144" s="197"/>
      <c r="E144" s="197"/>
      <c r="F144" s="197"/>
      <c r="G144" s="208"/>
      <c r="H144" s="208"/>
      <c r="I144" s="208"/>
      <c r="J144" s="208"/>
      <c r="K144" s="208"/>
    </row>
    <row r="145" spans="2:11" ht="15">
      <c r="B145" s="141"/>
      <c r="C145" s="197"/>
      <c r="D145" s="197"/>
      <c r="E145" s="197"/>
      <c r="F145" s="197"/>
      <c r="G145" s="208"/>
      <c r="H145" s="208"/>
      <c r="I145" s="208"/>
      <c r="J145" s="208"/>
      <c r="K145" s="208"/>
    </row>
    <row r="146" spans="2:11" ht="15">
      <c r="B146" s="141"/>
      <c r="C146" s="197"/>
      <c r="D146" s="197"/>
      <c r="E146" s="197"/>
      <c r="F146" s="197"/>
      <c r="G146" s="208"/>
      <c r="H146" s="208"/>
      <c r="I146" s="208"/>
      <c r="J146" s="208"/>
      <c r="K146" s="208"/>
    </row>
    <row r="147" spans="2:11" ht="15">
      <c r="B147" s="146"/>
      <c r="C147" s="161"/>
      <c r="D147" s="161"/>
      <c r="E147" s="161"/>
      <c r="F147" s="161"/>
      <c r="G147" s="161"/>
      <c r="H147" s="161"/>
      <c r="I147" s="161"/>
      <c r="J147" s="161"/>
      <c r="K147" s="161"/>
    </row>
    <row r="148" spans="2:11" ht="18.75">
      <c r="B148" s="339" t="s">
        <v>1368</v>
      </c>
      <c r="C148" s="339"/>
      <c r="D148" s="339"/>
      <c r="E148" s="339"/>
      <c r="F148" s="339"/>
      <c r="G148" s="339"/>
      <c r="H148" s="339"/>
      <c r="I148" s="339"/>
      <c r="J148" s="339"/>
      <c r="K148" s="339"/>
    </row>
    <row r="149" spans="2:11" ht="15">
      <c r="B149" s="188"/>
      <c r="C149" s="208"/>
      <c r="D149" s="208"/>
      <c r="E149" s="208"/>
      <c r="F149" s="208"/>
      <c r="G149" s="208"/>
      <c r="H149" s="208"/>
      <c r="I149" s="208"/>
      <c r="J149" s="208"/>
      <c r="K149" s="208"/>
    </row>
    <row r="150" spans="2:11">
      <c r="B150" s="340" t="s">
        <v>1369</v>
      </c>
      <c r="C150" s="340"/>
      <c r="D150" s="340"/>
      <c r="E150" s="340"/>
      <c r="F150" s="340"/>
      <c r="G150" s="340"/>
      <c r="H150" s="340"/>
      <c r="I150" s="340"/>
      <c r="J150" s="340"/>
      <c r="K150" s="340"/>
    </row>
    <row r="151" spans="2:11">
      <c r="B151" s="340"/>
      <c r="C151" s="340"/>
      <c r="D151" s="340"/>
      <c r="E151" s="340"/>
      <c r="F151" s="340"/>
      <c r="G151" s="340"/>
      <c r="H151" s="340"/>
      <c r="I151" s="340"/>
      <c r="J151" s="340"/>
      <c r="K151" s="340"/>
    </row>
    <row r="152" spans="2:11">
      <c r="B152" s="340"/>
      <c r="C152" s="340"/>
      <c r="D152" s="340"/>
      <c r="E152" s="340"/>
      <c r="F152" s="340"/>
      <c r="G152" s="340"/>
      <c r="H152" s="340"/>
      <c r="I152" s="340"/>
      <c r="J152" s="340"/>
      <c r="K152" s="340"/>
    </row>
    <row r="153" spans="2:11">
      <c r="B153" s="340"/>
      <c r="C153" s="340"/>
      <c r="D153" s="340"/>
      <c r="E153" s="340"/>
      <c r="F153" s="340"/>
      <c r="G153" s="340"/>
      <c r="H153" s="340"/>
      <c r="I153" s="340"/>
      <c r="J153" s="340"/>
      <c r="K153" s="340"/>
    </row>
    <row r="154" spans="2:11" ht="15">
      <c r="B154" s="194"/>
      <c r="C154" s="211"/>
      <c r="D154" s="211"/>
      <c r="E154" s="211"/>
      <c r="F154" s="211"/>
      <c r="G154" s="208"/>
      <c r="H154" s="208"/>
      <c r="I154" s="208"/>
      <c r="J154" s="208"/>
      <c r="K154" s="208"/>
    </row>
    <row r="155" spans="2:11" ht="15">
      <c r="B155" s="141"/>
      <c r="C155" s="160"/>
      <c r="D155" s="160"/>
      <c r="E155" s="165" t="s">
        <v>1288</v>
      </c>
      <c r="F155" s="165"/>
      <c r="G155" s="208"/>
      <c r="H155" s="208"/>
      <c r="I155" s="208"/>
      <c r="J155" s="208"/>
      <c r="K155" s="208"/>
    </row>
    <row r="156" spans="2:11" ht="15">
      <c r="B156" s="144"/>
      <c r="C156" s="165" t="s">
        <v>1290</v>
      </c>
      <c r="D156" s="165" t="s">
        <v>1291</v>
      </c>
      <c r="E156" s="165" t="s">
        <v>1292</v>
      </c>
      <c r="F156" s="165" t="s">
        <v>1288</v>
      </c>
      <c r="G156" s="165" t="s">
        <v>1289</v>
      </c>
      <c r="H156" s="165" t="s">
        <v>1293</v>
      </c>
      <c r="I156" s="165" t="s">
        <v>1294</v>
      </c>
      <c r="J156" s="165" t="s">
        <v>1295</v>
      </c>
      <c r="K156" s="165" t="s">
        <v>1296</v>
      </c>
    </row>
    <row r="157" spans="2:11" ht="15.75" thickBot="1">
      <c r="B157" s="190"/>
      <c r="C157" s="167" t="s">
        <v>2</v>
      </c>
      <c r="D157" s="168" t="s">
        <v>2</v>
      </c>
      <c r="E157" s="168" t="s">
        <v>1157</v>
      </c>
      <c r="F157" s="168" t="s">
        <v>32</v>
      </c>
      <c r="G157" s="168" t="s">
        <v>1292</v>
      </c>
      <c r="H157" s="168" t="s">
        <v>32</v>
      </c>
      <c r="I157" s="168" t="s">
        <v>32</v>
      </c>
      <c r="J157" s="168" t="s">
        <v>32</v>
      </c>
      <c r="K157" s="168" t="s">
        <v>32</v>
      </c>
    </row>
    <row r="158" spans="2:11" ht="15">
      <c r="B158" s="141"/>
      <c r="C158" s="197"/>
      <c r="D158" s="197"/>
      <c r="E158" s="197"/>
      <c r="F158" s="197"/>
      <c r="G158" s="208"/>
      <c r="H158" s="208"/>
      <c r="I158" s="208"/>
      <c r="J158" s="208"/>
      <c r="K158" s="208"/>
    </row>
    <row r="159" spans="2:11" ht="15">
      <c r="B159" s="191" t="s">
        <v>886</v>
      </c>
      <c r="C159" s="197"/>
      <c r="D159" s="197"/>
      <c r="E159" s="197"/>
      <c r="F159" s="197"/>
      <c r="G159" s="208"/>
      <c r="H159" s="208"/>
      <c r="I159" s="208"/>
      <c r="J159" s="208"/>
      <c r="K159" s="208"/>
    </row>
    <row r="160" spans="2:11" ht="15">
      <c r="B160" s="151" t="s">
        <v>1308</v>
      </c>
      <c r="C160" s="197">
        <f>'Budget Detail FY 2013-17'!L269+'Budget Detail FY 2013-17'!L270</f>
        <v>295414</v>
      </c>
      <c r="D160" s="197">
        <f>'Budget Detail FY 2013-17'!M269+'Budget Detail FY 2013-17'!M270</f>
        <v>269607</v>
      </c>
      <c r="E160" s="197">
        <f>'Budget Detail FY 2013-17'!N269+'Budget Detail FY 2013-17'!N270</f>
        <v>240000</v>
      </c>
      <c r="F160" s="197">
        <f>'Budget Detail FY 2013-17'!O269+'Budget Detail FY 2013-17'!O270</f>
        <v>205000</v>
      </c>
      <c r="G160" s="197">
        <f>'Budget Detail FY 2013-17'!P269+'Budget Detail FY 2013-17'!P270</f>
        <v>248000</v>
      </c>
      <c r="H160" s="197">
        <f>'Budget Detail FY 2013-17'!Q269+'Budget Detail FY 2013-17'!Q270</f>
        <v>238000</v>
      </c>
      <c r="I160" s="197">
        <f>'Budget Detail FY 2013-17'!R269+'Budget Detail FY 2013-17'!R270</f>
        <v>238000</v>
      </c>
      <c r="J160" s="197">
        <f>'Budget Detail FY 2013-17'!S269+'Budget Detail FY 2013-17'!S270</f>
        <v>238000</v>
      </c>
      <c r="K160" s="197">
        <f>'Budget Detail FY 2013-17'!T269+'Budget Detail FY 2013-17'!T270</f>
        <v>238000</v>
      </c>
    </row>
    <row r="161" spans="2:11" ht="15">
      <c r="B161" s="151" t="s">
        <v>1309</v>
      </c>
      <c r="C161" s="197">
        <f>SUM('Budget Detail FY 2013-17'!L273:L278)</f>
        <v>45359</v>
      </c>
      <c r="D161" s="197">
        <f>SUM('Budget Detail FY 2013-17'!M273:M278)</f>
        <v>43761</v>
      </c>
      <c r="E161" s="197">
        <f>SUM('Budget Detail FY 2013-17'!N273:N278)</f>
        <v>44535</v>
      </c>
      <c r="F161" s="197">
        <f>SUM('Budget Detail FY 2013-17'!O273:O278)</f>
        <v>37260</v>
      </c>
      <c r="G161" s="197">
        <f>SUM('Budget Detail FY 2013-17'!P273:P278)</f>
        <v>109797</v>
      </c>
      <c r="H161" s="197">
        <f>SUM('Budget Detail FY 2013-17'!Q273:Q278)</f>
        <v>114985</v>
      </c>
      <c r="I161" s="197">
        <f>SUM('Budget Detail FY 2013-17'!R273:R278)</f>
        <v>122042</v>
      </c>
      <c r="J161" s="197">
        <f>SUM('Budget Detail FY 2013-17'!S273:S278)</f>
        <v>129804</v>
      </c>
      <c r="K161" s="197">
        <f>SUM('Budget Detail FY 2013-17'!T273:T278)</f>
        <v>138341</v>
      </c>
    </row>
    <row r="162" spans="2:11" ht="15">
      <c r="B162" s="151" t="s">
        <v>1310</v>
      </c>
      <c r="C162" s="197">
        <f>SUM('Budget Detail FY 2013-17'!L279:L290)</f>
        <v>66641</v>
      </c>
      <c r="D162" s="197">
        <f>SUM('Budget Detail FY 2013-17'!M279:M290)</f>
        <v>69730</v>
      </c>
      <c r="E162" s="197">
        <f>SUM('Budget Detail FY 2013-17'!N279:N290)</f>
        <v>84450</v>
      </c>
      <c r="F162" s="197">
        <f>SUM('Budget Detail FY 2013-17'!O279:O290)</f>
        <v>93588</v>
      </c>
      <c r="G162" s="197">
        <f>SUM('Budget Detail FY 2013-17'!P279:P290)</f>
        <v>92350</v>
      </c>
      <c r="H162" s="197">
        <f>SUM('Budget Detail FY 2013-17'!Q279:Q290)</f>
        <v>92350</v>
      </c>
      <c r="I162" s="197">
        <f>SUM('Budget Detail FY 2013-17'!R279:R290)</f>
        <v>97350</v>
      </c>
      <c r="J162" s="197">
        <f>SUM('Budget Detail FY 2013-17'!S279:S290)</f>
        <v>98850</v>
      </c>
      <c r="K162" s="197">
        <f>SUM('Budget Detail FY 2013-17'!T279:T290)</f>
        <v>100395</v>
      </c>
    </row>
    <row r="163" spans="2:11" ht="15">
      <c r="B163" s="151" t="s">
        <v>1311</v>
      </c>
      <c r="C163" s="197">
        <f>SUM('Budget Detail FY 2013-17'!L292:L298)</f>
        <v>12371</v>
      </c>
      <c r="D163" s="197">
        <f>SUM('Budget Detail FY 2013-17'!M292:M298)</f>
        <v>12193</v>
      </c>
      <c r="E163" s="197">
        <f>SUM('Budget Detail FY 2013-17'!N292:N298)</f>
        <v>6625</v>
      </c>
      <c r="F163" s="197">
        <f>SUM('Budget Detail FY 2013-17'!O292:O298)</f>
        <v>6625</v>
      </c>
      <c r="G163" s="197">
        <f>SUM('Budget Detail FY 2013-17'!P292:P298)</f>
        <v>11279</v>
      </c>
      <c r="H163" s="197">
        <f>SUM('Budget Detail FY 2013-17'!Q292:Q298)</f>
        <v>11535</v>
      </c>
      <c r="I163" s="197">
        <f>SUM('Budget Detail FY 2013-17'!R292:R298)</f>
        <v>11809</v>
      </c>
      <c r="J163" s="197">
        <f>SUM('Budget Detail FY 2013-17'!S292:S298)</f>
        <v>12101</v>
      </c>
      <c r="K163" s="197">
        <f>SUM('Budget Detail FY 2013-17'!T292:T298)</f>
        <v>12415</v>
      </c>
    </row>
    <row r="164" spans="2:11" ht="15.75" thickBot="1">
      <c r="B164" s="195" t="s">
        <v>1370</v>
      </c>
      <c r="C164" s="199">
        <f t="shared" ref="C164:J164" si="5">SUM(C160:C163)</f>
        <v>419785</v>
      </c>
      <c r="D164" s="199">
        <f t="shared" si="5"/>
        <v>395291</v>
      </c>
      <c r="E164" s="199">
        <f>SUM(E160:E163)</f>
        <v>375610</v>
      </c>
      <c r="F164" s="199">
        <f t="shared" si="5"/>
        <v>342473</v>
      </c>
      <c r="G164" s="199">
        <f t="shared" si="5"/>
        <v>461426</v>
      </c>
      <c r="H164" s="199">
        <f t="shared" si="5"/>
        <v>456870</v>
      </c>
      <c r="I164" s="199">
        <f t="shared" si="5"/>
        <v>469201</v>
      </c>
      <c r="J164" s="199">
        <f t="shared" si="5"/>
        <v>478755</v>
      </c>
      <c r="K164" s="199">
        <f>SUM(K160:K163)</f>
        <v>489151</v>
      </c>
    </row>
    <row r="165" spans="2:11" ht="15.75" thickTop="1">
      <c r="B165" s="141"/>
      <c r="C165" s="197"/>
      <c r="D165" s="197"/>
      <c r="E165" s="197"/>
      <c r="F165" s="197"/>
      <c r="G165" s="208"/>
      <c r="H165" s="208"/>
      <c r="I165" s="208"/>
      <c r="J165" s="208"/>
      <c r="K165" s="208"/>
    </row>
    <row r="166" spans="2:11" ht="15">
      <c r="B166" s="141"/>
      <c r="C166" s="197"/>
      <c r="D166" s="197"/>
      <c r="E166" s="197"/>
      <c r="F166" s="197"/>
      <c r="G166" s="208"/>
      <c r="H166" s="208"/>
      <c r="I166" s="208"/>
      <c r="J166" s="208"/>
      <c r="K166" s="208"/>
    </row>
    <row r="167" spans="2:11" ht="15">
      <c r="B167" s="141"/>
      <c r="C167" s="197"/>
      <c r="D167" s="197"/>
      <c r="E167" s="197"/>
      <c r="F167" s="197"/>
      <c r="G167" s="208"/>
      <c r="H167" s="208"/>
      <c r="I167" s="208"/>
      <c r="J167" s="208"/>
      <c r="K167" s="208"/>
    </row>
    <row r="168" spans="2:11" ht="15">
      <c r="B168" s="141"/>
      <c r="C168" s="197"/>
      <c r="D168" s="197"/>
      <c r="E168" s="197"/>
      <c r="F168" s="197"/>
      <c r="G168" s="208"/>
      <c r="H168" s="208"/>
      <c r="I168" s="208"/>
      <c r="J168" s="208"/>
      <c r="K168" s="208"/>
    </row>
    <row r="169" spans="2:11" ht="15">
      <c r="B169" s="141"/>
      <c r="C169" s="197"/>
      <c r="D169" s="197"/>
      <c r="E169" s="197"/>
      <c r="F169" s="197"/>
      <c r="G169" s="208"/>
      <c r="H169" s="208"/>
      <c r="I169" s="208"/>
      <c r="J169" s="208"/>
      <c r="K169" s="208"/>
    </row>
    <row r="170" spans="2:11" ht="15">
      <c r="B170" s="141"/>
      <c r="C170" s="197"/>
      <c r="D170" s="197"/>
      <c r="E170" s="197"/>
      <c r="F170" s="197"/>
      <c r="G170" s="208"/>
      <c r="H170" s="208"/>
      <c r="I170" s="208"/>
      <c r="J170" s="208"/>
      <c r="K170" s="208"/>
    </row>
    <row r="171" spans="2:11" ht="15">
      <c r="B171" s="141"/>
      <c r="C171" s="197"/>
      <c r="D171" s="197"/>
      <c r="E171" s="197"/>
      <c r="F171" s="197"/>
      <c r="G171" s="208"/>
      <c r="H171" s="208"/>
      <c r="I171" s="208"/>
      <c r="J171" s="208"/>
      <c r="K171" s="208"/>
    </row>
    <row r="172" spans="2:11" ht="15">
      <c r="B172" s="141"/>
      <c r="C172" s="197"/>
      <c r="D172" s="197"/>
      <c r="E172" s="197"/>
      <c r="F172" s="197"/>
      <c r="G172" s="208"/>
      <c r="H172" s="208"/>
      <c r="I172" s="208"/>
      <c r="J172" s="208"/>
      <c r="K172" s="208"/>
    </row>
    <row r="173" spans="2:11" ht="15">
      <c r="B173" s="141"/>
      <c r="C173" s="197"/>
      <c r="D173" s="197"/>
      <c r="E173" s="197"/>
      <c r="F173" s="197"/>
      <c r="G173" s="208"/>
      <c r="H173" s="208"/>
      <c r="I173" s="208"/>
      <c r="J173" s="208"/>
      <c r="K173" s="208"/>
    </row>
    <row r="174" spans="2:11" ht="15">
      <c r="B174" s="141"/>
      <c r="C174" s="197"/>
      <c r="D174" s="197"/>
      <c r="E174" s="197"/>
      <c r="F174" s="197"/>
      <c r="G174" s="208"/>
      <c r="H174" s="208"/>
      <c r="I174" s="208"/>
      <c r="J174" s="208"/>
      <c r="K174" s="208"/>
    </row>
    <row r="175" spans="2:11" ht="15">
      <c r="B175" s="141"/>
      <c r="C175" s="197"/>
      <c r="D175" s="197"/>
      <c r="E175" s="197"/>
      <c r="F175" s="197"/>
      <c r="G175" s="208"/>
      <c r="H175" s="208"/>
      <c r="I175" s="208"/>
      <c r="J175" s="208"/>
      <c r="K175" s="208"/>
    </row>
    <row r="176" spans="2:11" ht="15">
      <c r="B176" s="141"/>
      <c r="C176" s="197"/>
      <c r="D176" s="197"/>
      <c r="E176" s="197"/>
      <c r="F176" s="197"/>
      <c r="G176" s="208"/>
      <c r="H176" s="208"/>
      <c r="I176" s="208"/>
      <c r="J176" s="208"/>
      <c r="K176" s="208"/>
    </row>
    <row r="177" spans="2:11" ht="15">
      <c r="B177" s="182"/>
      <c r="C177" s="161"/>
      <c r="D177" s="161"/>
      <c r="E177" s="161"/>
      <c r="F177" s="161"/>
      <c r="G177" s="161"/>
      <c r="H177" s="161"/>
      <c r="I177" s="161"/>
      <c r="J177" s="161"/>
      <c r="K177" s="161"/>
    </row>
    <row r="178" spans="2:11" ht="18.75">
      <c r="B178" s="339" t="s">
        <v>1371</v>
      </c>
      <c r="C178" s="339"/>
      <c r="D178" s="339"/>
      <c r="E178" s="339"/>
      <c r="F178" s="339"/>
      <c r="G178" s="339"/>
      <c r="H178" s="339"/>
      <c r="I178" s="339"/>
      <c r="J178" s="339"/>
      <c r="K178" s="339"/>
    </row>
    <row r="179" spans="2:11" ht="15">
      <c r="B179" s="201"/>
      <c r="C179" s="215"/>
      <c r="D179" s="215"/>
      <c r="E179" s="216"/>
      <c r="F179" s="216"/>
      <c r="G179" s="208"/>
      <c r="H179" s="208"/>
      <c r="I179" s="208"/>
      <c r="J179" s="208"/>
      <c r="K179" s="208"/>
    </row>
    <row r="180" spans="2:11">
      <c r="B180" s="340" t="s">
        <v>1372</v>
      </c>
      <c r="C180" s="340"/>
      <c r="D180" s="340"/>
      <c r="E180" s="340"/>
      <c r="F180" s="340"/>
      <c r="G180" s="340"/>
      <c r="H180" s="340"/>
      <c r="I180" s="340"/>
      <c r="J180" s="340"/>
      <c r="K180" s="340"/>
    </row>
    <row r="181" spans="2:11" ht="17.25" customHeight="1">
      <c r="B181" s="340"/>
      <c r="C181" s="340"/>
      <c r="D181" s="340"/>
      <c r="E181" s="340"/>
      <c r="F181" s="340"/>
      <c r="G181" s="340"/>
      <c r="H181" s="340"/>
      <c r="I181" s="340"/>
      <c r="J181" s="340"/>
      <c r="K181" s="340"/>
    </row>
    <row r="182" spans="2:11" ht="15">
      <c r="B182" s="202"/>
      <c r="C182" s="217"/>
      <c r="D182" s="217"/>
      <c r="E182" s="217"/>
      <c r="F182" s="217"/>
      <c r="G182" s="208"/>
      <c r="H182" s="208"/>
      <c r="I182" s="208"/>
      <c r="J182" s="208"/>
      <c r="K182" s="208"/>
    </row>
    <row r="183" spans="2:11" ht="15">
      <c r="B183" s="141"/>
      <c r="C183" s="160"/>
      <c r="D183" s="160"/>
      <c r="E183" s="165" t="s">
        <v>1288</v>
      </c>
      <c r="F183" s="165"/>
      <c r="G183" s="208"/>
      <c r="H183" s="208"/>
      <c r="I183" s="208"/>
      <c r="J183" s="208"/>
      <c r="K183" s="208"/>
    </row>
    <row r="184" spans="2:11" ht="15">
      <c r="B184" s="144"/>
      <c r="C184" s="165" t="s">
        <v>1290</v>
      </c>
      <c r="D184" s="165" t="s">
        <v>1291</v>
      </c>
      <c r="E184" s="165" t="s">
        <v>1292</v>
      </c>
      <c r="F184" s="165" t="s">
        <v>1288</v>
      </c>
      <c r="G184" s="165" t="s">
        <v>1289</v>
      </c>
      <c r="H184" s="165" t="s">
        <v>1293</v>
      </c>
      <c r="I184" s="165" t="s">
        <v>1294</v>
      </c>
      <c r="J184" s="165" t="s">
        <v>1295</v>
      </c>
      <c r="K184" s="165" t="s">
        <v>1296</v>
      </c>
    </row>
    <row r="185" spans="2:11" ht="15.75" thickBot="1">
      <c r="B185" s="190"/>
      <c r="C185" s="167" t="s">
        <v>2</v>
      </c>
      <c r="D185" s="168" t="s">
        <v>2</v>
      </c>
      <c r="E185" s="168" t="s">
        <v>1157</v>
      </c>
      <c r="F185" s="168" t="s">
        <v>32</v>
      </c>
      <c r="G185" s="168" t="s">
        <v>1292</v>
      </c>
      <c r="H185" s="168" t="s">
        <v>32</v>
      </c>
      <c r="I185" s="168" t="s">
        <v>32</v>
      </c>
      <c r="J185" s="168" t="s">
        <v>32</v>
      </c>
      <c r="K185" s="168" t="s">
        <v>32</v>
      </c>
    </row>
    <row r="186" spans="2:11" ht="15">
      <c r="B186" s="141"/>
      <c r="C186" s="197"/>
      <c r="D186" s="197"/>
      <c r="E186" s="197"/>
      <c r="F186" s="197"/>
      <c r="G186" s="208"/>
      <c r="H186" s="208"/>
      <c r="I186" s="208"/>
      <c r="J186" s="208"/>
      <c r="K186" s="208"/>
    </row>
    <row r="187" spans="2:11" ht="15">
      <c r="B187" s="191" t="s">
        <v>886</v>
      </c>
      <c r="C187" s="197"/>
      <c r="D187" s="197"/>
      <c r="E187" s="197"/>
      <c r="F187" s="197"/>
      <c r="G187" s="208"/>
      <c r="H187" s="208"/>
      <c r="I187" s="208"/>
      <c r="J187" s="208"/>
      <c r="K187" s="208"/>
    </row>
    <row r="188" spans="2:11" ht="15">
      <c r="B188" s="151" t="s">
        <v>1308</v>
      </c>
      <c r="C188" s="197">
        <f>'Budget Detail FY 2013-17'!L303+'Budget Detail FY 2013-17'!L304</f>
        <v>312133</v>
      </c>
      <c r="D188" s="197">
        <f>'Budget Detail FY 2013-17'!M303+'Budget Detail FY 2013-17'!M304</f>
        <v>295927</v>
      </c>
      <c r="E188" s="197">
        <f>'Budget Detail FY 2013-17'!N303+'Budget Detail FY 2013-17'!N304</f>
        <v>285000</v>
      </c>
      <c r="F188" s="197">
        <f>'Budget Detail FY 2013-17'!O303+'Budget Detail FY 2013-17'!O304</f>
        <v>280000</v>
      </c>
      <c r="G188" s="197">
        <f>'Budget Detail FY 2013-17'!P303+'Budget Detail FY 2013-17'!P304</f>
        <v>295000</v>
      </c>
      <c r="H188" s="197">
        <f>'Budget Detail FY 2013-17'!Q303+'Budget Detail FY 2013-17'!Q304</f>
        <v>285000</v>
      </c>
      <c r="I188" s="197">
        <f>'Budget Detail FY 2013-17'!R303+'Budget Detail FY 2013-17'!R304</f>
        <v>285000</v>
      </c>
      <c r="J188" s="197">
        <f>'Budget Detail FY 2013-17'!S303+'Budget Detail FY 2013-17'!S304</f>
        <v>285000</v>
      </c>
      <c r="K188" s="197">
        <f>'Budget Detail FY 2013-17'!T303+'Budget Detail FY 2013-17'!T304</f>
        <v>285000</v>
      </c>
    </row>
    <row r="189" spans="2:11" ht="15">
      <c r="B189" s="151" t="s">
        <v>1309</v>
      </c>
      <c r="C189" s="197">
        <f>SUM('Budget Detail FY 2013-17'!L305:L310)</f>
        <v>50097</v>
      </c>
      <c r="D189" s="197">
        <f>SUM('Budget Detail FY 2013-17'!M305:M310)</f>
        <v>49515</v>
      </c>
      <c r="E189" s="197">
        <f>SUM('Budget Detail FY 2013-17'!N305:N310)</f>
        <v>53500</v>
      </c>
      <c r="F189" s="197">
        <f>SUM('Budget Detail FY 2013-17'!O305:O310)</f>
        <v>53500</v>
      </c>
      <c r="G189" s="197">
        <f>SUM('Budget Detail FY 2013-17'!P305:P310)</f>
        <v>147530</v>
      </c>
      <c r="H189" s="197">
        <f>SUM('Budget Detail FY 2013-17'!Q305:Q310)</f>
        <v>154886</v>
      </c>
      <c r="I189" s="197">
        <f>SUM('Budget Detail FY 2013-17'!R305:R310)</f>
        <v>164904</v>
      </c>
      <c r="J189" s="197">
        <f>SUM('Budget Detail FY 2013-17'!S305:S310)</f>
        <v>175924</v>
      </c>
      <c r="K189" s="197">
        <f>SUM('Budget Detail FY 2013-17'!T305:T310)</f>
        <v>188045</v>
      </c>
    </row>
    <row r="190" spans="2:11" ht="15">
      <c r="B190" s="151" t="s">
        <v>1310</v>
      </c>
      <c r="C190" s="197">
        <f>SUM('Budget Detail FY 2013-17'!L311:L322)+SUM('Budget Detail FY 2013-17'!L339:L341)</f>
        <v>1337851</v>
      </c>
      <c r="D190" s="197">
        <f>SUM('Budget Detail FY 2013-17'!M311:M322)+SUM('Budget Detail FY 2013-17'!M339:M341)</f>
        <v>1321931</v>
      </c>
      <c r="E190" s="197">
        <f>SUM('Budget Detail FY 2013-17'!N311:N322)+SUM('Budget Detail FY 2013-17'!N339:N341)</f>
        <v>1340020</v>
      </c>
      <c r="F190" s="197">
        <f>SUM('Budget Detail FY 2013-17'!O311:O322)+SUM('Budget Detail FY 2013-17'!O339:O341)</f>
        <v>1338491</v>
      </c>
      <c r="G190" s="197">
        <f>SUM('Budget Detail FY 2013-17'!P311:P322)+SUM('Budget Detail FY 2013-17'!P339:P341)</f>
        <v>1390020</v>
      </c>
      <c r="H190" s="197">
        <f>SUM('Budget Detail FY 2013-17'!Q311:Q322)+SUM('Budget Detail FY 2013-17'!Q339:Q341)</f>
        <v>1402320</v>
      </c>
      <c r="I190" s="197">
        <f>SUM('Budget Detail FY 2013-17'!R311:R322)+SUM('Budget Detail FY 2013-17'!R339:R341)</f>
        <v>1409860</v>
      </c>
      <c r="J190" s="197">
        <f>SUM('Budget Detail FY 2013-17'!S311:S322)+SUM('Budget Detail FY 2013-17'!S339:S341)</f>
        <v>1417652</v>
      </c>
      <c r="K190" s="197">
        <f>SUM('Budget Detail FY 2013-17'!T311:T322)+SUM('Budget Detail FY 2013-17'!T339:T341)</f>
        <v>1425709</v>
      </c>
    </row>
    <row r="191" spans="2:11" ht="15">
      <c r="B191" s="151" t="s">
        <v>1311</v>
      </c>
      <c r="C191" s="197">
        <f>SUM('Budget Detail FY 2013-17'!L323:L332)</f>
        <v>92936</v>
      </c>
      <c r="D191" s="197">
        <f>SUM('Budget Detail FY 2013-17'!M323:M332)</f>
        <v>121163</v>
      </c>
      <c r="E191" s="197">
        <f>SUM('Budget Detail FY 2013-17'!N323:N332)</f>
        <v>118350</v>
      </c>
      <c r="F191" s="197">
        <f>SUM('Budget Detail FY 2013-17'!O323:O332)</f>
        <v>116141</v>
      </c>
      <c r="G191" s="197">
        <f>SUM('Budget Detail FY 2013-17'!P323:P332)</f>
        <v>87902</v>
      </c>
      <c r="H191" s="197">
        <f>SUM('Budget Detail FY 2013-17'!Q323:Q332)</f>
        <v>91994</v>
      </c>
      <c r="I191" s="197">
        <f>SUM('Budget Detail FY 2013-17'!R323:R332)</f>
        <v>98187</v>
      </c>
      <c r="J191" s="197">
        <f>SUM('Budget Detail FY 2013-17'!S323:S332)</f>
        <v>102489</v>
      </c>
      <c r="K191" s="197">
        <f>SUM('Budget Detail FY 2013-17'!T323:T332)</f>
        <v>106907</v>
      </c>
    </row>
    <row r="192" spans="2:11" ht="15">
      <c r="B192" s="151" t="s">
        <v>1312</v>
      </c>
      <c r="C192" s="197">
        <f>'Budget Detail FY 2013-17'!L335</f>
        <v>7364</v>
      </c>
      <c r="D192" s="197">
        <f>'Budget Detail FY 2013-17'!M335</f>
        <v>0</v>
      </c>
      <c r="E192" s="197">
        <f>'Budget Detail FY 2013-17'!N335</f>
        <v>0</v>
      </c>
      <c r="F192" s="197">
        <f>'Budget Detail FY 2013-17'!O335</f>
        <v>0</v>
      </c>
      <c r="G192" s="197">
        <f>'Budget Detail FY 2013-17'!P335</f>
        <v>0</v>
      </c>
      <c r="H192" s="197">
        <f>'Budget Detail FY 2013-17'!Q335</f>
        <v>0</v>
      </c>
      <c r="I192" s="197">
        <f>'Budget Detail FY 2013-17'!R335</f>
        <v>0</v>
      </c>
      <c r="J192" s="197">
        <f>'Budget Detail FY 2013-17'!S335</f>
        <v>0</v>
      </c>
      <c r="K192" s="197">
        <f>'Budget Detail FY 2013-17'!T335</f>
        <v>0</v>
      </c>
    </row>
    <row r="193" spans="2:11" ht="15.75" thickBot="1">
      <c r="B193" s="195" t="s">
        <v>1373</v>
      </c>
      <c r="C193" s="199">
        <f t="shared" ref="C193:K193" si="6">SUM(C188:C192)</f>
        <v>1800381</v>
      </c>
      <c r="D193" s="199">
        <f t="shared" si="6"/>
        <v>1788536</v>
      </c>
      <c r="E193" s="199">
        <f t="shared" si="6"/>
        <v>1796870</v>
      </c>
      <c r="F193" s="199">
        <f t="shared" si="6"/>
        <v>1788132</v>
      </c>
      <c r="G193" s="199">
        <f>SUM(G188:G192)</f>
        <v>1920452</v>
      </c>
      <c r="H193" s="199">
        <f t="shared" si="6"/>
        <v>1934200</v>
      </c>
      <c r="I193" s="199">
        <f t="shared" si="6"/>
        <v>1957951</v>
      </c>
      <c r="J193" s="199">
        <f>SUM(J188:J192)</f>
        <v>1981065</v>
      </c>
      <c r="K193" s="199">
        <f t="shared" si="6"/>
        <v>2005661</v>
      </c>
    </row>
    <row r="194" spans="2:11" ht="12.75" customHeight="1" thickTop="1">
      <c r="B194" s="162"/>
      <c r="C194" s="210"/>
      <c r="D194" s="210"/>
      <c r="E194" s="210"/>
      <c r="F194" s="210"/>
      <c r="G194" s="208"/>
      <c r="H194" s="208"/>
      <c r="I194" s="208"/>
      <c r="J194" s="208"/>
      <c r="K194" s="208"/>
    </row>
    <row r="195" spans="2:11" ht="17.25" customHeight="1">
      <c r="B195" s="156"/>
      <c r="C195" s="197"/>
      <c r="D195" s="197"/>
      <c r="E195" s="197"/>
      <c r="F195" s="197"/>
      <c r="G195" s="208"/>
      <c r="H195" s="208"/>
      <c r="I195" s="208"/>
      <c r="J195" s="208"/>
      <c r="K195" s="208"/>
    </row>
    <row r="196" spans="2:11" ht="15">
      <c r="B196" s="156"/>
      <c r="C196" s="197"/>
      <c r="D196" s="197"/>
      <c r="E196" s="197"/>
      <c r="F196" s="197"/>
      <c r="G196" s="208"/>
      <c r="H196" s="208"/>
      <c r="I196" s="208"/>
      <c r="J196" s="208"/>
      <c r="K196" s="208"/>
    </row>
    <row r="197" spans="2:11" ht="15">
      <c r="B197" s="156"/>
      <c r="C197" s="197"/>
      <c r="D197" s="197"/>
      <c r="E197" s="197"/>
      <c r="F197" s="197"/>
      <c r="G197" s="208"/>
      <c r="H197" s="208"/>
      <c r="I197" s="208"/>
      <c r="J197" s="208"/>
      <c r="K197" s="208"/>
    </row>
    <row r="198" spans="2:11" ht="15">
      <c r="B198" s="156"/>
      <c r="C198" s="197"/>
      <c r="D198" s="197"/>
      <c r="E198" s="197"/>
      <c r="F198" s="197"/>
      <c r="G198" s="208"/>
      <c r="H198" s="208"/>
      <c r="I198" s="208"/>
      <c r="J198" s="208"/>
      <c r="K198" s="208"/>
    </row>
    <row r="199" spans="2:11" ht="15">
      <c r="B199" s="156"/>
      <c r="C199" s="197"/>
      <c r="D199" s="197"/>
      <c r="E199" s="197"/>
      <c r="F199" s="197"/>
      <c r="G199" s="208"/>
      <c r="H199" s="208"/>
      <c r="I199" s="208"/>
      <c r="J199" s="208"/>
      <c r="K199" s="208"/>
    </row>
    <row r="200" spans="2:11" ht="15">
      <c r="B200" s="156"/>
      <c r="C200" s="197"/>
      <c r="D200" s="197"/>
      <c r="E200" s="197"/>
      <c r="F200" s="197"/>
      <c r="G200" s="208"/>
      <c r="H200" s="208"/>
      <c r="I200" s="208"/>
      <c r="J200" s="208"/>
      <c r="K200" s="208"/>
    </row>
    <row r="201" spans="2:11" ht="15">
      <c r="B201" s="156"/>
      <c r="C201" s="197"/>
      <c r="D201" s="197"/>
      <c r="E201" s="197"/>
      <c r="F201" s="197"/>
      <c r="G201" s="208"/>
      <c r="H201" s="208"/>
      <c r="I201" s="208"/>
      <c r="J201" s="208"/>
      <c r="K201" s="208"/>
    </row>
    <row r="202" spans="2:11" ht="15">
      <c r="B202" s="156"/>
      <c r="C202" s="197"/>
      <c r="D202" s="197"/>
      <c r="E202" s="197"/>
      <c r="F202" s="197"/>
      <c r="G202" s="208"/>
      <c r="H202" s="208"/>
      <c r="I202" s="208"/>
      <c r="J202" s="208"/>
      <c r="K202" s="208"/>
    </row>
    <row r="203" spans="2:11" ht="15">
      <c r="B203" s="156"/>
      <c r="C203" s="197"/>
      <c r="D203" s="197"/>
      <c r="E203" s="197"/>
      <c r="F203" s="197"/>
      <c r="G203" s="208"/>
      <c r="H203" s="208"/>
      <c r="I203" s="208"/>
      <c r="J203" s="208"/>
      <c r="K203" s="208"/>
    </row>
    <row r="204" spans="2:11" ht="15">
      <c r="B204" s="156"/>
      <c r="C204" s="197"/>
      <c r="D204" s="197"/>
      <c r="E204" s="197"/>
      <c r="F204" s="197"/>
      <c r="G204" s="208"/>
      <c r="H204" s="208"/>
      <c r="I204" s="208"/>
      <c r="J204" s="208"/>
      <c r="K204" s="208"/>
    </row>
    <row r="205" spans="2:11" ht="15">
      <c r="B205" s="156"/>
      <c r="C205" s="197"/>
      <c r="D205" s="197"/>
      <c r="E205" s="197"/>
      <c r="F205" s="197"/>
      <c r="G205" s="208"/>
      <c r="H205" s="208"/>
      <c r="I205" s="208"/>
      <c r="J205" s="208"/>
      <c r="K205" s="208"/>
    </row>
    <row r="206" spans="2:11" ht="15">
      <c r="B206" s="156"/>
      <c r="C206" s="197"/>
      <c r="D206" s="197"/>
      <c r="E206" s="197"/>
      <c r="F206" s="197"/>
      <c r="G206" s="208"/>
      <c r="H206" s="208"/>
      <c r="I206" s="208"/>
      <c r="J206" s="208"/>
      <c r="K206" s="208"/>
    </row>
    <row r="207" spans="2:11" ht="15">
      <c r="B207" s="156"/>
      <c r="C207" s="197"/>
      <c r="D207" s="197"/>
      <c r="E207" s="197"/>
      <c r="F207" s="197"/>
      <c r="G207" s="208"/>
      <c r="H207" s="208"/>
      <c r="I207" s="208"/>
      <c r="J207" s="208"/>
      <c r="K207" s="208"/>
    </row>
    <row r="208" spans="2:11" ht="15">
      <c r="B208" s="156"/>
      <c r="C208" s="197"/>
      <c r="D208" s="197"/>
      <c r="E208" s="197"/>
      <c r="F208" s="197"/>
      <c r="G208" s="208"/>
      <c r="H208" s="208"/>
      <c r="I208" s="208"/>
      <c r="J208" s="208"/>
      <c r="K208" s="208"/>
    </row>
    <row r="209" spans="2:11" ht="15">
      <c r="B209" s="156"/>
      <c r="C209" s="197"/>
      <c r="D209" s="197"/>
      <c r="E209" s="197"/>
      <c r="F209" s="197"/>
      <c r="G209" s="208"/>
      <c r="H209" s="208"/>
      <c r="I209" s="208"/>
      <c r="J209" s="208"/>
      <c r="K209" s="208"/>
    </row>
    <row r="210" spans="2:11" ht="18.75">
      <c r="B210" s="339" t="s">
        <v>1374</v>
      </c>
      <c r="C210" s="339"/>
      <c r="D210" s="339"/>
      <c r="E210" s="339"/>
      <c r="F210" s="339"/>
      <c r="G210" s="339"/>
      <c r="H210" s="339"/>
      <c r="I210" s="339"/>
      <c r="J210" s="339"/>
      <c r="K210" s="339"/>
    </row>
    <row r="211" spans="2:11" ht="15">
      <c r="B211" s="203"/>
      <c r="C211" s="208"/>
      <c r="D211" s="208"/>
      <c r="E211" s="208"/>
      <c r="F211" s="208"/>
      <c r="G211" s="208"/>
      <c r="H211" s="208"/>
      <c r="I211" s="208"/>
      <c r="J211" s="208"/>
      <c r="K211" s="208"/>
    </row>
    <row r="212" spans="2:11">
      <c r="B212" s="346" t="s">
        <v>1589</v>
      </c>
      <c r="C212" s="346"/>
      <c r="D212" s="346"/>
      <c r="E212" s="346"/>
      <c r="F212" s="346"/>
      <c r="G212" s="346"/>
      <c r="H212" s="346"/>
      <c r="I212" s="346"/>
      <c r="J212" s="346"/>
      <c r="K212" s="346"/>
    </row>
    <row r="213" spans="2:11" ht="19.5" customHeight="1">
      <c r="B213" s="346"/>
      <c r="C213" s="346"/>
      <c r="D213" s="346"/>
      <c r="E213" s="346"/>
      <c r="F213" s="346"/>
      <c r="G213" s="346"/>
      <c r="H213" s="346"/>
      <c r="I213" s="346"/>
      <c r="J213" s="346"/>
      <c r="K213" s="346"/>
    </row>
    <row r="214" spans="2:11" ht="15">
      <c r="B214" s="204"/>
      <c r="C214" s="218"/>
      <c r="D214" s="218"/>
      <c r="E214" s="218"/>
      <c r="F214" s="218"/>
      <c r="G214" s="208"/>
      <c r="H214" s="208"/>
      <c r="I214" s="208"/>
      <c r="J214" s="208"/>
      <c r="K214" s="208"/>
    </row>
    <row r="215" spans="2:11" ht="15">
      <c r="B215" s="205"/>
      <c r="C215" s="160"/>
      <c r="D215" s="160"/>
      <c r="E215" s="165" t="s">
        <v>1288</v>
      </c>
      <c r="F215" s="165"/>
      <c r="G215" s="208"/>
      <c r="H215" s="208"/>
      <c r="I215" s="208"/>
      <c r="J215" s="208"/>
      <c r="K215" s="208"/>
    </row>
    <row r="216" spans="2:11" ht="15">
      <c r="B216" s="144"/>
      <c r="C216" s="165" t="s">
        <v>1290</v>
      </c>
      <c r="D216" s="165" t="s">
        <v>1291</v>
      </c>
      <c r="E216" s="165" t="s">
        <v>1292</v>
      </c>
      <c r="F216" s="165" t="s">
        <v>1288</v>
      </c>
      <c r="G216" s="165" t="s">
        <v>1289</v>
      </c>
      <c r="H216" s="165" t="s">
        <v>1293</v>
      </c>
      <c r="I216" s="165" t="s">
        <v>1294</v>
      </c>
      <c r="J216" s="165" t="s">
        <v>1294</v>
      </c>
      <c r="K216" s="165" t="s">
        <v>1294</v>
      </c>
    </row>
    <row r="217" spans="2:11" ht="15.75" thickBot="1">
      <c r="B217" s="190"/>
      <c r="C217" s="167" t="s">
        <v>2</v>
      </c>
      <c r="D217" s="168" t="s">
        <v>2</v>
      </c>
      <c r="E217" s="168" t="s">
        <v>1157</v>
      </c>
      <c r="F217" s="168" t="s">
        <v>32</v>
      </c>
      <c r="G217" s="168" t="s">
        <v>1292</v>
      </c>
      <c r="H217" s="168" t="s">
        <v>32</v>
      </c>
      <c r="I217" s="168" t="s">
        <v>32</v>
      </c>
      <c r="J217" s="168" t="s">
        <v>32</v>
      </c>
      <c r="K217" s="168" t="s">
        <v>32</v>
      </c>
    </row>
    <row r="218" spans="2:11" ht="15">
      <c r="B218" s="141"/>
      <c r="C218" s="197"/>
      <c r="D218" s="197"/>
      <c r="E218" s="197"/>
      <c r="F218" s="197"/>
      <c r="G218" s="208"/>
      <c r="H218" s="208"/>
      <c r="I218" s="208"/>
      <c r="J218" s="208"/>
      <c r="K218" s="208"/>
    </row>
    <row r="219" spans="2:11" ht="15">
      <c r="B219" s="191" t="s">
        <v>886</v>
      </c>
      <c r="C219" s="197"/>
      <c r="D219" s="197"/>
      <c r="E219" s="197"/>
      <c r="F219" s="197"/>
      <c r="G219" s="208"/>
      <c r="H219" s="208"/>
      <c r="I219" s="208"/>
      <c r="J219" s="208"/>
      <c r="K219" s="208"/>
    </row>
    <row r="220" spans="2:11" ht="15">
      <c r="B220" s="152" t="s">
        <v>1308</v>
      </c>
      <c r="C220" s="197">
        <f>'Budget Detail FY 2013-17'!L349</f>
        <v>0</v>
      </c>
      <c r="D220" s="197">
        <f>'Budget Detail FY 2013-17'!M349</f>
        <v>4432</v>
      </c>
      <c r="E220" s="197">
        <f>'Budget Detail FY 2013-17'!N349</f>
        <v>5000</v>
      </c>
      <c r="F220" s="197">
        <f>'Budget Detail FY 2013-17'!O349</f>
        <v>5000</v>
      </c>
      <c r="G220" s="197">
        <f>'Budget Detail FY 2013-17'!P349</f>
        <v>5000</v>
      </c>
      <c r="H220" s="197">
        <f>'Budget Detail FY 2013-17'!Q349</f>
        <v>5000</v>
      </c>
      <c r="I220" s="197">
        <f>'Budget Detail FY 2013-17'!R349</f>
        <v>5000</v>
      </c>
      <c r="J220" s="197">
        <f>'Budget Detail FY 2013-17'!S349</f>
        <v>5000</v>
      </c>
      <c r="K220" s="197">
        <f>'Budget Detail FY 2013-17'!T349</f>
        <v>5000</v>
      </c>
    </row>
    <row r="221" spans="2:11" ht="15">
      <c r="B221" s="152" t="s">
        <v>1309</v>
      </c>
      <c r="C221" s="197">
        <f>SUM('Budget Detail FY 2013-17'!L351:L373)</f>
        <v>1554427</v>
      </c>
      <c r="D221" s="197">
        <f>SUM('Budget Detail FY 2013-17'!M351:M373)</f>
        <v>1715455</v>
      </c>
      <c r="E221" s="197">
        <f>SUM('Budget Detail FY 2013-17'!N351:N373)</f>
        <v>1743350</v>
      </c>
      <c r="F221" s="197">
        <f>SUM('Budget Detail FY 2013-17'!O351:O373)</f>
        <v>1737650</v>
      </c>
      <c r="G221" s="197">
        <f>SUM('Budget Detail FY 2013-17'!P351:P373)</f>
        <v>562389</v>
      </c>
      <c r="H221" s="197">
        <f>SUM('Budget Detail FY 2013-17'!Q351:Q373)</f>
        <v>593358</v>
      </c>
      <c r="I221" s="197">
        <f>SUM('Budget Detail FY 2013-17'!R351:R373)</f>
        <v>626626</v>
      </c>
      <c r="J221" s="197">
        <f>SUM('Budget Detail FY 2013-17'!S351:S373)</f>
        <v>662378</v>
      </c>
      <c r="K221" s="197">
        <f>SUM('Budget Detail FY 2013-17'!T351:T373)</f>
        <v>700807</v>
      </c>
    </row>
    <row r="222" spans="2:11" ht="15">
      <c r="B222" s="152" t="s">
        <v>1310</v>
      </c>
      <c r="C222" s="197">
        <f>SUM('Budget Detail FY 2013-17'!L375:L397)</f>
        <v>2413466</v>
      </c>
      <c r="D222" s="197">
        <f>SUM('Budget Detail FY 2013-17'!M375:M397)</f>
        <v>1713034</v>
      </c>
      <c r="E222" s="197">
        <f>SUM('Budget Detail FY 2013-17'!N375:N397)</f>
        <v>1693840</v>
      </c>
      <c r="F222" s="197">
        <f>SUM('Budget Detail FY 2013-17'!O375:O397)</f>
        <v>2051817</v>
      </c>
      <c r="G222" s="197">
        <f>SUM('Budget Detail FY 2013-17'!P375:P397)</f>
        <v>1895500</v>
      </c>
      <c r="H222" s="197">
        <f>SUM('Budget Detail FY 2013-17'!Q375:Q397)</f>
        <v>1840220</v>
      </c>
      <c r="I222" s="197">
        <f>SUM('Budget Detail FY 2013-17'!R375:R397)</f>
        <v>2045682</v>
      </c>
      <c r="J222" s="197">
        <f>SUM('Budget Detail FY 2013-17'!S375:S397)</f>
        <v>2121907</v>
      </c>
      <c r="K222" s="197">
        <f>SUM('Budget Detail FY 2013-17'!T375:T397)</f>
        <v>2148919</v>
      </c>
    </row>
    <row r="223" spans="2:11" ht="15">
      <c r="B223" s="152" t="s">
        <v>1311</v>
      </c>
      <c r="C223" s="197">
        <f>'Budget Detail FY 2013-17'!L398</f>
        <v>0</v>
      </c>
      <c r="D223" s="197">
        <f>'Budget Detail FY 2013-17'!M398</f>
        <v>0</v>
      </c>
      <c r="E223" s="197">
        <f>'Budget Detail FY 2013-17'!N398</f>
        <v>5000</v>
      </c>
      <c r="F223" s="197">
        <f>'Budget Detail FY 2013-17'!O398</f>
        <v>5000</v>
      </c>
      <c r="G223" s="197">
        <f>'Budget Detail FY 2013-17'!P398</f>
        <v>5000</v>
      </c>
      <c r="H223" s="197">
        <f>'Budget Detail FY 2013-17'!Q398</f>
        <v>5000</v>
      </c>
      <c r="I223" s="197">
        <f>'Budget Detail FY 2013-17'!R398</f>
        <v>5000</v>
      </c>
      <c r="J223" s="197">
        <f>'Budget Detail FY 2013-17'!S398</f>
        <v>5000</v>
      </c>
      <c r="K223" s="197">
        <f>'Budget Detail FY 2013-17'!T398</f>
        <v>5000</v>
      </c>
    </row>
    <row r="224" spans="2:11" ht="15">
      <c r="B224" s="152" t="s">
        <v>1313</v>
      </c>
      <c r="C224" s="197">
        <f>'Budget Detail FY 2013-17'!L400</f>
        <v>16153</v>
      </c>
      <c r="D224" s="197">
        <f>'Budget Detail FY 2013-17'!M400</f>
        <v>75000</v>
      </c>
      <c r="E224" s="197">
        <f>'Budget Detail FY 2013-17'!N400</f>
        <v>64617</v>
      </c>
      <c r="F224" s="197">
        <f>'Budget Detail FY 2013-17'!O400</f>
        <v>52075</v>
      </c>
      <c r="G224" s="197">
        <f>'Budget Detail FY 2013-17'!P400</f>
        <v>50000</v>
      </c>
      <c r="H224" s="197">
        <f>'Budget Detail FY 2013-17'!Q400</f>
        <v>50000</v>
      </c>
      <c r="I224" s="197">
        <f>'Budget Detail FY 2013-17'!R400</f>
        <v>50000</v>
      </c>
      <c r="J224" s="197">
        <f>'Budget Detail FY 2013-17'!S400</f>
        <v>50000</v>
      </c>
      <c r="K224" s="197">
        <f>'Budget Detail FY 2013-17'!T400</f>
        <v>50000</v>
      </c>
    </row>
    <row r="225" spans="2:11" ht="15">
      <c r="B225" s="152" t="s">
        <v>1314</v>
      </c>
      <c r="C225" s="160">
        <f>SUM('Budget Detail FY 2013-17'!L401:L409)</f>
        <v>1644594</v>
      </c>
      <c r="D225" s="160">
        <f>SUM('Budget Detail FY 2013-17'!M401:M409)</f>
        <v>1516778</v>
      </c>
      <c r="E225" s="160">
        <f>SUM('Budget Detail FY 2013-17'!N401:N409)</f>
        <v>1293950</v>
      </c>
      <c r="F225" s="160">
        <f>SUM('Budget Detail FY 2013-17'!O401:O409)</f>
        <v>1297950</v>
      </c>
      <c r="G225" s="160">
        <f>SUM('Budget Detail FY 2013-17'!P401:P409)</f>
        <v>1516661</v>
      </c>
      <c r="H225" s="160">
        <f>SUM('Budget Detail FY 2013-17'!Q401:Q409)</f>
        <v>2517952</v>
      </c>
      <c r="I225" s="160">
        <f>SUM('Budget Detail FY 2013-17'!R401:R409)</f>
        <v>2596554</v>
      </c>
      <c r="J225" s="160">
        <f>SUM('Budget Detail FY 2013-17'!S401:S409)</f>
        <v>3072607</v>
      </c>
      <c r="K225" s="160">
        <f>SUM('Budget Detail FY 2013-17'!T401:T409)</f>
        <v>2992619</v>
      </c>
    </row>
    <row r="226" spans="2:11" ht="15.75" thickBot="1">
      <c r="B226" s="219" t="s">
        <v>1375</v>
      </c>
      <c r="C226" s="199">
        <f t="shared" ref="C226:K226" si="7">SUM(C220:C225)</f>
        <v>5628640</v>
      </c>
      <c r="D226" s="199">
        <f t="shared" si="7"/>
        <v>5024699</v>
      </c>
      <c r="E226" s="199">
        <f t="shared" si="7"/>
        <v>4805757</v>
      </c>
      <c r="F226" s="199">
        <f t="shared" si="7"/>
        <v>5149492</v>
      </c>
      <c r="G226" s="199">
        <f>SUM(G220:G225)</f>
        <v>4034550</v>
      </c>
      <c r="H226" s="199">
        <f t="shared" si="7"/>
        <v>5011530</v>
      </c>
      <c r="I226" s="199">
        <f t="shared" si="7"/>
        <v>5328862</v>
      </c>
      <c r="J226" s="199">
        <f t="shared" si="7"/>
        <v>5916892</v>
      </c>
      <c r="K226" s="199">
        <f t="shared" si="7"/>
        <v>5902345</v>
      </c>
    </row>
    <row r="227" spans="2:11" ht="15.75" thickTop="1">
      <c r="B227" s="141"/>
      <c r="C227" s="197"/>
      <c r="D227" s="197"/>
      <c r="E227" s="197"/>
      <c r="F227" s="197"/>
      <c r="G227" s="208"/>
      <c r="H227" s="208"/>
      <c r="I227" s="208"/>
      <c r="J227" s="208"/>
      <c r="K227" s="208"/>
    </row>
    <row r="228" spans="2:11" ht="15">
      <c r="B228" s="141"/>
      <c r="C228" s="197"/>
      <c r="D228" s="197"/>
      <c r="E228" s="197"/>
      <c r="F228" s="197"/>
      <c r="G228" s="208"/>
      <c r="H228" s="208"/>
      <c r="I228" s="208"/>
      <c r="J228" s="208"/>
      <c r="K228" s="208"/>
    </row>
    <row r="229" spans="2:11" ht="15">
      <c r="B229" s="141"/>
      <c r="C229" s="197"/>
      <c r="D229" s="197"/>
      <c r="E229" s="197"/>
      <c r="F229" s="197"/>
      <c r="G229" s="208"/>
      <c r="H229" s="208"/>
      <c r="I229" s="208"/>
      <c r="J229" s="208"/>
      <c r="K229" s="208"/>
    </row>
    <row r="230" spans="2:11" ht="15">
      <c r="B230" s="141"/>
      <c r="C230" s="197"/>
      <c r="D230" s="197"/>
      <c r="E230" s="197"/>
      <c r="F230" s="197"/>
      <c r="G230" s="208"/>
      <c r="H230" s="208"/>
      <c r="I230" s="208"/>
      <c r="J230" s="208"/>
      <c r="K230" s="208"/>
    </row>
    <row r="231" spans="2:11" ht="15">
      <c r="B231" s="141"/>
      <c r="C231" s="197"/>
      <c r="D231" s="197"/>
      <c r="E231" s="197"/>
      <c r="F231" s="197"/>
      <c r="G231" s="208"/>
      <c r="H231" s="208"/>
      <c r="I231" s="208"/>
      <c r="J231" s="208"/>
      <c r="K231" s="208"/>
    </row>
    <row r="232" spans="2:11" ht="15">
      <c r="B232" s="141"/>
      <c r="C232" s="197"/>
      <c r="D232" s="197"/>
      <c r="E232" s="197"/>
      <c r="F232" s="197"/>
      <c r="G232" s="208"/>
      <c r="H232" s="208"/>
      <c r="I232" s="208"/>
      <c r="J232" s="208"/>
      <c r="K232" s="208"/>
    </row>
    <row r="233" spans="2:11" ht="15">
      <c r="B233" s="141"/>
      <c r="C233" s="197"/>
      <c r="D233" s="197"/>
      <c r="E233" s="197"/>
      <c r="F233" s="197"/>
      <c r="G233" s="208"/>
      <c r="H233" s="208"/>
      <c r="I233" s="208"/>
      <c r="J233" s="208"/>
      <c r="K233" s="208"/>
    </row>
    <row r="234" spans="2:11" ht="12.75" customHeight="1">
      <c r="B234" s="141"/>
      <c r="C234" s="197"/>
      <c r="D234" s="197"/>
      <c r="E234" s="197"/>
      <c r="F234" s="197"/>
      <c r="G234" s="208"/>
      <c r="H234" s="208"/>
      <c r="I234" s="208"/>
      <c r="J234" s="208"/>
      <c r="K234" s="208"/>
    </row>
    <row r="235" spans="2:11" ht="18" customHeight="1">
      <c r="B235" s="141"/>
      <c r="C235" s="197"/>
      <c r="D235" s="197"/>
      <c r="E235" s="197"/>
      <c r="F235" s="197"/>
      <c r="G235" s="208"/>
      <c r="H235" s="208"/>
      <c r="I235" s="208"/>
      <c r="J235" s="208"/>
      <c r="K235" s="208"/>
    </row>
    <row r="236" spans="2:11" ht="15">
      <c r="B236" s="141"/>
      <c r="C236" s="197"/>
      <c r="D236" s="197"/>
      <c r="E236" s="197"/>
      <c r="F236" s="197"/>
      <c r="G236" s="208"/>
      <c r="H236" s="208"/>
      <c r="I236" s="208"/>
      <c r="J236" s="208"/>
      <c r="K236" s="208"/>
    </row>
    <row r="237" spans="2:11" ht="15">
      <c r="B237" s="141"/>
      <c r="C237" s="197"/>
      <c r="D237" s="197"/>
      <c r="E237" s="197"/>
      <c r="F237" s="197"/>
      <c r="G237" s="208"/>
      <c r="H237" s="208"/>
      <c r="I237" s="208"/>
      <c r="J237" s="208"/>
      <c r="K237" s="208"/>
    </row>
    <row r="238" spans="2:11" ht="15">
      <c r="B238" s="141"/>
      <c r="C238" s="197"/>
      <c r="D238" s="197"/>
      <c r="E238" s="197"/>
      <c r="F238" s="197"/>
      <c r="G238" s="208"/>
      <c r="H238" s="208"/>
      <c r="I238" s="208"/>
      <c r="J238" s="208"/>
      <c r="K238" s="208"/>
    </row>
    <row r="239" spans="2:11" ht="15">
      <c r="B239" s="141"/>
      <c r="C239" s="197"/>
      <c r="D239" s="197"/>
      <c r="E239" s="197"/>
      <c r="F239" s="197"/>
      <c r="G239" s="208"/>
      <c r="H239" s="208"/>
      <c r="I239" s="208"/>
      <c r="J239" s="208"/>
      <c r="K239" s="208"/>
    </row>
    <row r="240" spans="2:11" ht="15">
      <c r="B240" s="141"/>
      <c r="C240" s="197"/>
      <c r="D240" s="197"/>
      <c r="E240" s="197"/>
      <c r="F240" s="197"/>
      <c r="G240" s="208"/>
      <c r="H240" s="208"/>
      <c r="I240" s="208"/>
      <c r="J240" s="208"/>
      <c r="K240" s="208"/>
    </row>
    <row r="241" spans="2:11" ht="15">
      <c r="B241" s="141"/>
      <c r="C241" s="197"/>
      <c r="D241" s="197"/>
      <c r="E241" s="197"/>
      <c r="F241" s="197"/>
      <c r="G241" s="208"/>
      <c r="H241" s="208"/>
      <c r="I241" s="208"/>
      <c r="J241" s="208"/>
      <c r="K241" s="208"/>
    </row>
    <row r="242" spans="2:11" ht="15">
      <c r="B242" s="141"/>
      <c r="C242" s="197"/>
      <c r="D242" s="197"/>
      <c r="E242" s="197"/>
      <c r="F242" s="197"/>
      <c r="G242" s="208"/>
      <c r="H242" s="208"/>
      <c r="I242" s="208"/>
      <c r="J242" s="208"/>
      <c r="K242" s="208"/>
    </row>
    <row r="243" spans="2:11" ht="15">
      <c r="B243" s="184"/>
      <c r="C243" s="161"/>
      <c r="D243" s="161"/>
      <c r="E243" s="161"/>
      <c r="F243" s="161"/>
      <c r="G243" s="161"/>
      <c r="H243" s="161"/>
      <c r="I243" s="161"/>
      <c r="J243" s="161"/>
      <c r="K243" s="161"/>
    </row>
    <row r="244" spans="2:11" ht="15">
      <c r="B244" s="184"/>
      <c r="C244" s="161"/>
      <c r="D244" s="161"/>
      <c r="E244" s="161"/>
      <c r="F244" s="161"/>
      <c r="G244" s="161"/>
      <c r="H244" s="161"/>
      <c r="I244" s="161"/>
      <c r="J244" s="161"/>
      <c r="K244" s="161"/>
    </row>
    <row r="245" spans="2:11" ht="15">
      <c r="B245" s="184"/>
      <c r="C245" s="161"/>
      <c r="D245" s="161"/>
      <c r="E245" s="161"/>
      <c r="F245" s="161"/>
      <c r="G245" s="161"/>
      <c r="H245" s="161"/>
      <c r="I245" s="161"/>
      <c r="J245" s="161"/>
      <c r="K245" s="161"/>
    </row>
    <row r="246" spans="2:11" ht="15">
      <c r="B246" s="153"/>
      <c r="C246" s="161"/>
      <c r="D246" s="161"/>
      <c r="E246" s="161"/>
      <c r="F246" s="161"/>
      <c r="G246" s="161"/>
      <c r="H246" s="161"/>
      <c r="I246" s="161"/>
      <c r="J246" s="161"/>
      <c r="K246" s="161"/>
    </row>
    <row r="247" spans="2:11" ht="15">
      <c r="B247" s="146"/>
      <c r="C247" s="161"/>
      <c r="D247" s="161"/>
      <c r="E247" s="161"/>
      <c r="F247" s="161"/>
      <c r="G247" s="161"/>
      <c r="H247" s="161"/>
      <c r="I247" s="161"/>
      <c r="J247" s="161"/>
      <c r="K247" s="161"/>
    </row>
    <row r="248" spans="2:11" ht="15">
      <c r="B248" s="182"/>
      <c r="C248" s="161"/>
      <c r="D248" s="161"/>
      <c r="E248" s="161"/>
      <c r="F248" s="161"/>
      <c r="G248" s="161"/>
      <c r="H248" s="161"/>
      <c r="I248" s="161"/>
      <c r="J248" s="161"/>
      <c r="K248" s="161"/>
    </row>
    <row r="249" spans="2:11" ht="15">
      <c r="B249" s="152"/>
      <c r="C249" s="161"/>
      <c r="D249" s="161"/>
      <c r="E249" s="161"/>
      <c r="F249" s="161"/>
      <c r="G249" s="161"/>
      <c r="H249" s="161"/>
      <c r="I249" s="161"/>
      <c r="J249" s="161"/>
      <c r="K249" s="161"/>
    </row>
    <row r="250" spans="2:11" ht="15">
      <c r="B250" s="152"/>
      <c r="C250" s="161"/>
      <c r="D250" s="161"/>
      <c r="E250" s="161"/>
      <c r="F250" s="161"/>
      <c r="G250" s="161"/>
      <c r="H250" s="161"/>
      <c r="I250" s="161"/>
      <c r="J250" s="161"/>
      <c r="K250" s="161"/>
    </row>
    <row r="251" spans="2:11" ht="15">
      <c r="B251" s="152"/>
      <c r="C251" s="161"/>
      <c r="D251" s="161"/>
      <c r="E251" s="161"/>
      <c r="F251" s="161"/>
      <c r="G251" s="161"/>
      <c r="H251" s="161"/>
      <c r="I251" s="161"/>
      <c r="J251" s="161"/>
      <c r="K251" s="161"/>
    </row>
    <row r="252" spans="2:11" ht="15">
      <c r="B252" s="152"/>
      <c r="C252" s="161"/>
      <c r="D252" s="161"/>
      <c r="E252" s="161"/>
      <c r="F252" s="161"/>
      <c r="G252" s="161"/>
      <c r="H252" s="161"/>
      <c r="I252" s="161"/>
      <c r="J252" s="161"/>
      <c r="K252" s="161"/>
    </row>
    <row r="253" spans="2:11" ht="15">
      <c r="B253" s="153"/>
      <c r="C253" s="161"/>
      <c r="D253" s="161"/>
      <c r="E253" s="161"/>
      <c r="F253" s="161"/>
      <c r="G253" s="161"/>
      <c r="H253" s="161"/>
      <c r="I253" s="161"/>
      <c r="J253" s="161"/>
      <c r="K253" s="161"/>
    </row>
    <row r="254" spans="2:11" ht="15">
      <c r="B254" s="153"/>
      <c r="C254" s="161"/>
      <c r="D254" s="161"/>
      <c r="E254" s="161"/>
      <c r="F254" s="161"/>
      <c r="G254" s="161"/>
      <c r="H254" s="161"/>
      <c r="I254" s="161"/>
      <c r="J254" s="161"/>
      <c r="K254" s="161"/>
    </row>
    <row r="255" spans="2:11" ht="15">
      <c r="B255" s="154"/>
      <c r="C255" s="161"/>
      <c r="D255" s="161"/>
      <c r="E255" s="161"/>
      <c r="F255" s="161"/>
      <c r="G255" s="161"/>
      <c r="H255" s="161"/>
      <c r="I255" s="161"/>
      <c r="J255" s="161"/>
      <c r="K255" s="161"/>
    </row>
    <row r="256" spans="2:11" ht="15">
      <c r="B256" s="154"/>
      <c r="C256" s="161"/>
      <c r="D256" s="161"/>
      <c r="E256" s="161"/>
      <c r="F256" s="161"/>
      <c r="G256" s="161"/>
      <c r="H256" s="161"/>
      <c r="I256" s="161"/>
      <c r="J256" s="161"/>
      <c r="K256" s="161"/>
    </row>
    <row r="257" spans="2:11" ht="15">
      <c r="B257" s="182"/>
      <c r="C257" s="161"/>
      <c r="D257" s="161"/>
      <c r="E257" s="161"/>
      <c r="F257" s="161"/>
      <c r="G257" s="161"/>
      <c r="H257" s="161"/>
      <c r="I257" s="161"/>
      <c r="J257" s="161"/>
      <c r="K257" s="161"/>
    </row>
    <row r="258" spans="2:11" ht="15">
      <c r="B258" s="156"/>
      <c r="C258" s="161"/>
      <c r="D258" s="161"/>
      <c r="E258" s="161"/>
      <c r="F258" s="161"/>
      <c r="G258" s="161"/>
      <c r="H258" s="161"/>
      <c r="I258" s="161"/>
      <c r="J258" s="161"/>
      <c r="K258" s="161"/>
    </row>
    <row r="259" spans="2:11" ht="15">
      <c r="B259" s="156"/>
      <c r="C259" s="161"/>
      <c r="D259" s="161"/>
      <c r="E259" s="161"/>
      <c r="F259" s="161"/>
      <c r="G259" s="161"/>
      <c r="H259" s="161"/>
      <c r="I259" s="161"/>
      <c r="J259" s="161"/>
      <c r="K259" s="161"/>
    </row>
    <row r="260" spans="2:11" ht="15">
      <c r="B260" s="146"/>
      <c r="C260" s="161"/>
      <c r="D260" s="161"/>
      <c r="E260" s="161"/>
      <c r="F260" s="161"/>
      <c r="G260" s="161"/>
      <c r="H260" s="161"/>
      <c r="I260" s="161"/>
      <c r="J260" s="161"/>
      <c r="K260" s="161"/>
    </row>
    <row r="261" spans="2:11" ht="15">
      <c r="B261" s="146"/>
      <c r="C261" s="161"/>
      <c r="D261" s="161"/>
      <c r="E261" s="161"/>
      <c r="F261" s="161"/>
      <c r="G261" s="161"/>
      <c r="H261" s="161"/>
      <c r="I261" s="161"/>
      <c r="J261" s="161"/>
      <c r="K261" s="161"/>
    </row>
    <row r="262" spans="2:11" ht="15">
      <c r="B262" s="146"/>
      <c r="C262" s="161"/>
      <c r="D262" s="161"/>
      <c r="E262" s="161"/>
      <c r="F262" s="161"/>
      <c r="G262" s="161"/>
      <c r="H262" s="161"/>
      <c r="I262" s="161"/>
      <c r="J262" s="161"/>
      <c r="K262" s="161"/>
    </row>
    <row r="263" spans="2:11" ht="15">
      <c r="B263" s="146"/>
      <c r="C263" s="161"/>
      <c r="D263" s="161"/>
      <c r="E263" s="161"/>
      <c r="F263" s="161"/>
      <c r="G263" s="161"/>
      <c r="H263" s="161"/>
      <c r="I263" s="161"/>
      <c r="J263" s="161"/>
      <c r="K263" s="161"/>
    </row>
    <row r="264" spans="2:11" ht="15">
      <c r="B264" s="146"/>
      <c r="C264" s="161"/>
      <c r="D264" s="161"/>
      <c r="E264" s="161"/>
      <c r="F264" s="161"/>
      <c r="G264" s="161"/>
      <c r="H264" s="161"/>
      <c r="I264" s="161"/>
      <c r="J264" s="161"/>
      <c r="K264" s="161"/>
    </row>
    <row r="265" spans="2:11" ht="15">
      <c r="B265" s="146"/>
      <c r="C265" s="161"/>
      <c r="D265" s="161"/>
      <c r="E265" s="161"/>
      <c r="F265" s="161"/>
      <c r="G265" s="161"/>
      <c r="H265" s="161"/>
      <c r="I265" s="161"/>
      <c r="J265" s="161"/>
      <c r="K265" s="161"/>
    </row>
    <row r="266" spans="2:11" ht="15">
      <c r="B266" s="146"/>
      <c r="C266" s="161"/>
      <c r="D266" s="161"/>
      <c r="E266" s="161"/>
      <c r="F266" s="161"/>
      <c r="G266" s="161"/>
      <c r="H266" s="161"/>
      <c r="I266" s="161"/>
      <c r="J266" s="161"/>
      <c r="K266" s="161"/>
    </row>
    <row r="267" spans="2:11" ht="15">
      <c r="B267" s="146"/>
      <c r="C267" s="161"/>
      <c r="D267" s="161"/>
      <c r="E267" s="161"/>
      <c r="F267" s="161"/>
      <c r="G267" s="161"/>
      <c r="H267" s="161"/>
      <c r="I267" s="161"/>
      <c r="J267" s="161"/>
      <c r="K267" s="161"/>
    </row>
    <row r="268" spans="2:11" ht="15">
      <c r="B268" s="146"/>
      <c r="C268" s="161"/>
      <c r="D268" s="161"/>
      <c r="E268" s="161"/>
      <c r="F268" s="161"/>
      <c r="G268" s="161"/>
      <c r="H268" s="161"/>
      <c r="I268" s="161"/>
      <c r="J268" s="161"/>
      <c r="K268" s="161"/>
    </row>
    <row r="269" spans="2:11" ht="15">
      <c r="B269" s="146"/>
      <c r="C269" s="161"/>
      <c r="D269" s="161"/>
      <c r="E269" s="161"/>
      <c r="F269" s="161"/>
      <c r="G269" s="161"/>
      <c r="H269" s="161"/>
      <c r="I269" s="161"/>
      <c r="J269" s="161"/>
      <c r="K269" s="161"/>
    </row>
    <row r="272" spans="2:11" ht="18.75">
      <c r="B272" s="342"/>
      <c r="C272" s="342"/>
      <c r="D272" s="342"/>
      <c r="E272" s="342"/>
      <c r="F272" s="342"/>
      <c r="G272" s="342"/>
      <c r="H272" s="342"/>
      <c r="I272" s="342"/>
      <c r="J272" s="342"/>
      <c r="K272" s="342"/>
    </row>
    <row r="273" spans="2:11" ht="15">
      <c r="B273" s="176"/>
      <c r="C273" s="161"/>
      <c r="D273" s="161"/>
      <c r="E273" s="161"/>
      <c r="F273" s="161"/>
      <c r="G273" s="161"/>
      <c r="H273" s="161"/>
      <c r="I273" s="161"/>
      <c r="J273" s="161"/>
      <c r="K273" s="161"/>
    </row>
    <row r="274" spans="2:11">
      <c r="B274" s="341"/>
      <c r="C274" s="341"/>
      <c r="D274" s="341"/>
      <c r="E274" s="341"/>
      <c r="F274" s="341"/>
      <c r="G274" s="341"/>
      <c r="H274" s="341"/>
      <c r="I274" s="341"/>
      <c r="J274" s="341"/>
      <c r="K274" s="341"/>
    </row>
    <row r="275" spans="2:11" ht="20.25" customHeight="1">
      <c r="B275" s="341"/>
      <c r="C275" s="341"/>
      <c r="D275" s="341"/>
      <c r="E275" s="341"/>
      <c r="F275" s="341"/>
      <c r="G275" s="341"/>
      <c r="H275" s="341"/>
      <c r="I275" s="341"/>
      <c r="J275" s="341"/>
      <c r="K275" s="341"/>
    </row>
    <row r="276" spans="2:11" ht="15">
      <c r="B276" s="177"/>
      <c r="C276" s="178"/>
      <c r="D276" s="178"/>
      <c r="E276" s="178"/>
      <c r="F276" s="178"/>
      <c r="G276" s="178"/>
      <c r="H276" s="178"/>
      <c r="I276" s="161"/>
      <c r="J276" s="161"/>
      <c r="K276" s="161"/>
    </row>
    <row r="277" spans="2:11" ht="15">
      <c r="B277" s="179"/>
      <c r="C277" s="161"/>
      <c r="D277" s="161"/>
      <c r="E277" s="169"/>
      <c r="F277" s="169"/>
      <c r="G277" s="169"/>
      <c r="H277" s="161"/>
      <c r="I277" s="161"/>
      <c r="J277" s="161"/>
      <c r="K277" s="161"/>
    </row>
    <row r="278" spans="2:11" ht="15">
      <c r="B278" s="162"/>
      <c r="C278" s="169"/>
      <c r="D278" s="169"/>
      <c r="E278" s="169"/>
      <c r="F278" s="169"/>
      <c r="G278" s="169"/>
      <c r="H278" s="169"/>
      <c r="I278" s="169"/>
      <c r="J278" s="169"/>
      <c r="K278" s="169"/>
    </row>
    <row r="279" spans="2:11" ht="15">
      <c r="B279" s="146"/>
      <c r="C279" s="169"/>
      <c r="D279" s="169"/>
      <c r="E279" s="169"/>
      <c r="F279" s="181"/>
      <c r="G279" s="181"/>
      <c r="H279" s="181"/>
      <c r="I279" s="181"/>
      <c r="J279" s="181"/>
      <c r="K279" s="181"/>
    </row>
    <row r="280" spans="2:11" ht="15">
      <c r="B280" s="146"/>
      <c r="C280" s="169"/>
      <c r="D280" s="169"/>
      <c r="E280" s="161"/>
      <c r="F280" s="161"/>
      <c r="G280" s="161"/>
      <c r="H280" s="161"/>
      <c r="I280" s="161"/>
      <c r="J280" s="161"/>
      <c r="K280" s="161"/>
    </row>
    <row r="281" spans="2:11" ht="15">
      <c r="B281" s="182"/>
      <c r="C281" s="161"/>
      <c r="D281" s="161"/>
      <c r="E281" s="161"/>
      <c r="F281" s="161"/>
      <c r="G281" s="161"/>
      <c r="H281" s="161"/>
      <c r="I281" s="161"/>
      <c r="J281" s="161"/>
      <c r="K281" s="161"/>
    </row>
    <row r="282" spans="2:11" ht="15">
      <c r="B282" s="184"/>
      <c r="C282" s="161"/>
      <c r="D282" s="161"/>
      <c r="E282" s="161"/>
      <c r="F282" s="161"/>
      <c r="G282" s="161"/>
      <c r="H282" s="161"/>
      <c r="I282" s="161"/>
      <c r="J282" s="161"/>
      <c r="K282" s="161"/>
    </row>
    <row r="283" spans="2:11" ht="15">
      <c r="B283" s="184"/>
      <c r="C283" s="161"/>
      <c r="D283" s="161"/>
      <c r="E283" s="161"/>
      <c r="F283" s="161"/>
      <c r="G283" s="161"/>
      <c r="H283" s="161"/>
      <c r="I283" s="161"/>
      <c r="J283" s="161"/>
      <c r="K283" s="161"/>
    </row>
    <row r="284" spans="2:11" ht="15">
      <c r="B284" s="184"/>
      <c r="C284" s="161"/>
      <c r="D284" s="161"/>
      <c r="E284" s="161"/>
      <c r="F284" s="161"/>
      <c r="G284" s="161"/>
      <c r="H284" s="161"/>
      <c r="I284" s="161"/>
      <c r="J284" s="161"/>
      <c r="K284" s="161"/>
    </row>
    <row r="285" spans="2:11" ht="15">
      <c r="B285" s="184"/>
      <c r="C285" s="161"/>
      <c r="D285" s="161"/>
      <c r="E285" s="161"/>
      <c r="F285" s="161"/>
      <c r="G285" s="161"/>
      <c r="H285" s="161"/>
      <c r="I285" s="161"/>
      <c r="J285" s="161"/>
      <c r="K285" s="161"/>
    </row>
    <row r="286" spans="2:11" ht="15">
      <c r="B286" s="153"/>
      <c r="C286" s="161"/>
      <c r="D286" s="161"/>
      <c r="E286" s="161"/>
      <c r="F286" s="161"/>
      <c r="G286" s="161"/>
      <c r="H286" s="161"/>
      <c r="I286" s="161"/>
      <c r="J286" s="161"/>
      <c r="K286" s="161"/>
    </row>
    <row r="287" spans="2:11" ht="15">
      <c r="B287" s="146"/>
      <c r="C287" s="161"/>
      <c r="D287" s="161"/>
      <c r="E287" s="161"/>
      <c r="F287" s="161"/>
      <c r="G287" s="161"/>
      <c r="H287" s="161"/>
      <c r="I287" s="161"/>
      <c r="J287" s="161"/>
      <c r="K287" s="161"/>
    </row>
    <row r="288" spans="2:11" ht="15">
      <c r="B288" s="182"/>
      <c r="C288" s="161"/>
      <c r="D288" s="161"/>
      <c r="E288" s="161"/>
      <c r="F288" s="161"/>
      <c r="G288" s="161"/>
      <c r="H288" s="161"/>
      <c r="I288" s="161"/>
      <c r="J288" s="161"/>
      <c r="K288" s="161"/>
    </row>
    <row r="289" spans="2:11" ht="15">
      <c r="B289" s="152"/>
      <c r="C289" s="161"/>
      <c r="D289" s="161"/>
      <c r="E289" s="161"/>
      <c r="F289" s="161"/>
      <c r="G289" s="161"/>
      <c r="H289" s="161"/>
      <c r="I289" s="161"/>
      <c r="J289" s="161"/>
      <c r="K289" s="161"/>
    </row>
    <row r="290" spans="2:11" ht="15">
      <c r="B290" s="152"/>
      <c r="C290" s="161"/>
      <c r="D290" s="161"/>
      <c r="E290" s="161"/>
      <c r="F290" s="161"/>
      <c r="G290" s="161"/>
      <c r="H290" s="161"/>
      <c r="I290" s="161"/>
      <c r="J290" s="161"/>
      <c r="K290" s="161"/>
    </row>
    <row r="291" spans="2:11" ht="15">
      <c r="B291" s="153"/>
      <c r="C291" s="161"/>
      <c r="D291" s="161"/>
      <c r="E291" s="161"/>
      <c r="F291" s="161"/>
      <c r="G291" s="161"/>
      <c r="H291" s="161"/>
      <c r="I291" s="161"/>
      <c r="J291" s="161"/>
      <c r="K291" s="161"/>
    </row>
    <row r="292" spans="2:11" ht="15">
      <c r="B292" s="153"/>
      <c r="C292" s="161"/>
      <c r="D292" s="161"/>
      <c r="E292" s="161"/>
      <c r="F292" s="161"/>
      <c r="G292" s="161"/>
      <c r="H292" s="161"/>
      <c r="I292" s="161"/>
      <c r="J292" s="161"/>
      <c r="K292" s="161"/>
    </row>
    <row r="293" spans="2:11" ht="15">
      <c r="B293" s="154"/>
      <c r="C293" s="161"/>
      <c r="D293" s="161"/>
      <c r="E293" s="161"/>
      <c r="F293" s="161"/>
      <c r="G293" s="161"/>
      <c r="H293" s="161"/>
      <c r="I293" s="161"/>
      <c r="J293" s="161"/>
      <c r="K293" s="161"/>
    </row>
    <row r="294" spans="2:11" ht="15">
      <c r="B294" s="154"/>
      <c r="C294" s="161"/>
      <c r="D294" s="161"/>
      <c r="E294" s="161"/>
      <c r="F294" s="161"/>
      <c r="G294" s="161"/>
      <c r="H294" s="161"/>
      <c r="I294" s="161"/>
      <c r="J294" s="161"/>
      <c r="K294" s="161"/>
    </row>
    <row r="295" spans="2:11" ht="15">
      <c r="B295" s="182"/>
      <c r="C295" s="161"/>
      <c r="D295" s="161"/>
      <c r="E295" s="161"/>
      <c r="F295" s="161"/>
      <c r="G295" s="161"/>
      <c r="H295" s="161"/>
      <c r="I295" s="161"/>
      <c r="J295" s="161"/>
      <c r="K295" s="161"/>
    </row>
    <row r="296" spans="2:11" ht="15">
      <c r="B296" s="156"/>
      <c r="C296" s="161"/>
      <c r="D296" s="161"/>
      <c r="E296" s="161"/>
      <c r="F296" s="161"/>
      <c r="G296" s="161"/>
      <c r="H296" s="161"/>
      <c r="I296" s="161"/>
      <c r="J296" s="161"/>
      <c r="K296" s="161"/>
    </row>
    <row r="297" spans="2:11" ht="15">
      <c r="B297" s="146"/>
      <c r="C297" s="161"/>
      <c r="D297" s="161"/>
      <c r="E297" s="161"/>
      <c r="F297" s="161"/>
      <c r="G297" s="161"/>
      <c r="H297" s="161"/>
      <c r="I297" s="161"/>
      <c r="J297" s="161"/>
      <c r="K297" s="161"/>
    </row>
    <row r="298" spans="2:11" ht="15">
      <c r="B298" s="146"/>
      <c r="C298" s="161"/>
      <c r="D298" s="161"/>
      <c r="E298" s="161"/>
      <c r="F298" s="161"/>
      <c r="G298" s="161"/>
      <c r="H298" s="161"/>
      <c r="I298" s="161"/>
      <c r="J298" s="161"/>
      <c r="K298" s="161"/>
    </row>
    <row r="299" spans="2:11" ht="15">
      <c r="B299" s="146"/>
      <c r="C299" s="161"/>
      <c r="D299" s="161"/>
      <c r="E299" s="161"/>
      <c r="F299" s="161"/>
      <c r="G299" s="161"/>
      <c r="H299" s="161"/>
      <c r="I299" s="161"/>
      <c r="J299" s="161"/>
      <c r="K299" s="161"/>
    </row>
    <row r="300" spans="2:11" ht="15">
      <c r="B300" s="146"/>
      <c r="C300" s="161"/>
      <c r="D300" s="161"/>
      <c r="E300" s="161"/>
      <c r="F300" s="161"/>
      <c r="G300" s="161"/>
      <c r="H300" s="161"/>
      <c r="I300" s="161"/>
      <c r="J300" s="161"/>
      <c r="K300" s="161"/>
    </row>
    <row r="301" spans="2:11" ht="15">
      <c r="B301" s="146"/>
      <c r="C301" s="161"/>
      <c r="D301" s="161"/>
      <c r="E301" s="161"/>
      <c r="F301" s="161"/>
      <c r="G301" s="161"/>
      <c r="H301" s="161"/>
      <c r="I301" s="161"/>
      <c r="J301" s="161"/>
      <c r="K301" s="161"/>
    </row>
    <row r="302" spans="2:11" ht="15">
      <c r="B302" s="146"/>
      <c r="C302" s="161"/>
      <c r="D302" s="161"/>
      <c r="E302" s="161"/>
      <c r="F302" s="161"/>
      <c r="G302" s="161"/>
      <c r="H302" s="161"/>
      <c r="I302" s="161"/>
      <c r="J302" s="161"/>
      <c r="K302" s="161"/>
    </row>
    <row r="303" spans="2:11" ht="15">
      <c r="B303" s="146"/>
      <c r="C303" s="161"/>
      <c r="D303" s="161"/>
      <c r="E303" s="161"/>
      <c r="F303" s="161"/>
      <c r="G303" s="161"/>
      <c r="H303" s="161"/>
      <c r="I303" s="161"/>
      <c r="J303" s="161"/>
      <c r="K303" s="161"/>
    </row>
    <row r="304" spans="2:11" ht="15">
      <c r="B304" s="146"/>
      <c r="C304" s="161"/>
      <c r="D304" s="161"/>
      <c r="E304" s="161"/>
      <c r="F304" s="161"/>
      <c r="G304" s="161"/>
      <c r="H304" s="161"/>
      <c r="I304" s="161"/>
      <c r="J304" s="161"/>
      <c r="K304" s="161"/>
    </row>
    <row r="305" spans="2:11" ht="15">
      <c r="B305" s="146"/>
      <c r="C305" s="161"/>
      <c r="D305" s="161"/>
      <c r="E305" s="161"/>
      <c r="F305" s="161"/>
      <c r="G305" s="161"/>
      <c r="H305" s="161"/>
      <c r="I305" s="161"/>
      <c r="J305" s="161"/>
      <c r="K305" s="161"/>
    </row>
    <row r="306" spans="2:11" ht="15">
      <c r="B306" s="146"/>
      <c r="C306" s="161"/>
      <c r="D306" s="161"/>
      <c r="E306" s="161"/>
      <c r="F306" s="161"/>
      <c r="G306" s="161"/>
      <c r="H306" s="161"/>
      <c r="I306" s="161"/>
      <c r="J306" s="161"/>
      <c r="K306" s="161"/>
    </row>
    <row r="307" spans="2:11" ht="15">
      <c r="B307" s="146"/>
      <c r="C307" s="161"/>
      <c r="D307" s="161"/>
      <c r="E307" s="161"/>
      <c r="F307" s="161"/>
      <c r="G307" s="161"/>
      <c r="H307" s="161"/>
      <c r="I307" s="161"/>
      <c r="J307" s="161"/>
      <c r="K307" s="161"/>
    </row>
    <row r="309" spans="2:11" ht="18.75">
      <c r="B309" s="342"/>
      <c r="C309" s="342"/>
      <c r="D309" s="342"/>
      <c r="E309" s="342"/>
      <c r="F309" s="342"/>
      <c r="G309" s="342"/>
      <c r="H309" s="342"/>
      <c r="I309" s="342"/>
      <c r="J309" s="342"/>
      <c r="K309" s="342"/>
    </row>
    <row r="310" spans="2:11" ht="15">
      <c r="B310" s="176"/>
      <c r="C310" s="161"/>
      <c r="D310" s="161"/>
      <c r="E310" s="161"/>
      <c r="F310" s="161"/>
      <c r="G310" s="161"/>
      <c r="H310" s="161"/>
      <c r="I310" s="161"/>
      <c r="J310" s="161"/>
      <c r="K310" s="161"/>
    </row>
    <row r="311" spans="2:11" ht="15">
      <c r="B311" s="341"/>
      <c r="C311" s="341"/>
      <c r="D311" s="341"/>
      <c r="E311" s="341"/>
      <c r="F311" s="341"/>
      <c r="G311" s="341"/>
      <c r="H311" s="341"/>
      <c r="I311" s="341"/>
      <c r="J311" s="341"/>
      <c r="K311" s="341"/>
    </row>
    <row r="312" spans="2:11" ht="15">
      <c r="B312" s="177"/>
      <c r="C312" s="178"/>
      <c r="D312" s="178"/>
      <c r="E312" s="178"/>
      <c r="F312" s="178"/>
      <c r="G312" s="178"/>
      <c r="H312" s="178"/>
      <c r="I312" s="161"/>
      <c r="J312" s="161"/>
      <c r="K312" s="161"/>
    </row>
    <row r="313" spans="2:11" ht="15">
      <c r="B313" s="179"/>
      <c r="C313" s="161"/>
      <c r="D313" s="161"/>
      <c r="E313" s="169"/>
      <c r="F313" s="169"/>
      <c r="G313" s="169"/>
      <c r="H313" s="161"/>
      <c r="I313" s="161"/>
      <c r="J313" s="161"/>
      <c r="K313" s="161"/>
    </row>
    <row r="314" spans="2:11" ht="15">
      <c r="B314" s="162"/>
      <c r="C314" s="169"/>
      <c r="D314" s="169"/>
      <c r="E314" s="180"/>
      <c r="F314" s="169"/>
      <c r="G314" s="169"/>
      <c r="H314" s="169"/>
      <c r="I314" s="169"/>
      <c r="J314" s="169"/>
      <c r="K314" s="169"/>
    </row>
    <row r="315" spans="2:11" ht="15">
      <c r="B315" s="146"/>
      <c r="C315" s="169"/>
      <c r="D315" s="169"/>
      <c r="E315" s="169"/>
      <c r="F315" s="181"/>
      <c r="G315" s="181"/>
      <c r="H315" s="181"/>
      <c r="I315" s="181"/>
      <c r="J315" s="181"/>
      <c r="K315" s="181"/>
    </row>
    <row r="316" spans="2:11" ht="15">
      <c r="B316" s="146"/>
      <c r="C316" s="169"/>
      <c r="D316" s="169"/>
      <c r="E316" s="161"/>
      <c r="F316" s="161"/>
      <c r="G316" s="161"/>
      <c r="H316" s="161"/>
      <c r="I316" s="161"/>
      <c r="J316" s="161"/>
      <c r="K316" s="161"/>
    </row>
    <row r="317" spans="2:11" ht="15">
      <c r="B317" s="182"/>
      <c r="C317" s="161"/>
      <c r="D317" s="161"/>
      <c r="E317" s="161"/>
      <c r="F317" s="161"/>
      <c r="G317" s="161"/>
      <c r="H317" s="161"/>
      <c r="I317" s="161"/>
      <c r="J317" s="161"/>
      <c r="K317" s="161"/>
    </row>
    <row r="318" spans="2:11" ht="15">
      <c r="B318" s="184"/>
      <c r="C318" s="161"/>
      <c r="D318" s="161"/>
      <c r="E318" s="161"/>
      <c r="F318" s="161"/>
      <c r="G318" s="161"/>
      <c r="H318" s="161"/>
      <c r="I318" s="161"/>
      <c r="J318" s="161"/>
      <c r="K318" s="161"/>
    </row>
    <row r="319" spans="2:11" ht="15">
      <c r="B319" s="184"/>
      <c r="C319" s="161"/>
      <c r="D319" s="161"/>
      <c r="E319" s="161"/>
      <c r="F319" s="161"/>
      <c r="G319" s="161"/>
      <c r="H319" s="161"/>
      <c r="I319" s="161"/>
      <c r="J319" s="161"/>
      <c r="K319" s="161"/>
    </row>
    <row r="320" spans="2:11" ht="15">
      <c r="B320" s="184"/>
      <c r="C320" s="161"/>
      <c r="D320" s="161"/>
      <c r="E320" s="161"/>
      <c r="F320" s="161"/>
      <c r="G320" s="161"/>
      <c r="H320" s="161"/>
      <c r="I320" s="161"/>
      <c r="J320" s="161"/>
      <c r="K320" s="161"/>
    </row>
    <row r="321" spans="2:11" ht="15">
      <c r="B321" s="184"/>
      <c r="C321" s="161"/>
      <c r="D321" s="161"/>
      <c r="E321" s="161"/>
      <c r="F321" s="161"/>
      <c r="G321" s="161"/>
      <c r="H321" s="161"/>
      <c r="I321" s="161"/>
      <c r="J321" s="161"/>
      <c r="K321" s="161"/>
    </row>
    <row r="322" spans="2:11" ht="15">
      <c r="B322" s="184"/>
      <c r="C322" s="161"/>
      <c r="D322" s="161"/>
      <c r="E322" s="161"/>
      <c r="F322" s="161"/>
      <c r="G322" s="161"/>
      <c r="H322" s="161"/>
      <c r="I322" s="161"/>
      <c r="J322" s="161"/>
      <c r="K322" s="161"/>
    </row>
    <row r="323" spans="2:11" ht="15">
      <c r="B323" s="184"/>
      <c r="C323" s="161"/>
      <c r="D323" s="161"/>
      <c r="E323" s="161"/>
      <c r="F323" s="161"/>
      <c r="G323" s="161"/>
      <c r="H323" s="161"/>
      <c r="I323" s="161"/>
      <c r="J323" s="161"/>
      <c r="K323" s="161"/>
    </row>
    <row r="324" spans="2:11" ht="15">
      <c r="B324" s="153"/>
      <c r="C324" s="161"/>
      <c r="D324" s="161"/>
      <c r="E324" s="161"/>
      <c r="F324" s="161"/>
      <c r="G324" s="161"/>
      <c r="H324" s="161"/>
      <c r="I324" s="161"/>
      <c r="J324" s="161"/>
      <c r="K324" s="161"/>
    </row>
    <row r="325" spans="2:11" ht="15">
      <c r="B325" s="146"/>
      <c r="C325" s="161"/>
      <c r="D325" s="161"/>
      <c r="E325" s="161"/>
      <c r="F325" s="161"/>
      <c r="G325" s="161"/>
      <c r="H325" s="161"/>
      <c r="I325" s="161"/>
      <c r="J325" s="161"/>
      <c r="K325" s="161"/>
    </row>
    <row r="326" spans="2:11" ht="15">
      <c r="B326" s="182"/>
      <c r="C326" s="161"/>
      <c r="D326" s="161"/>
      <c r="E326" s="161"/>
      <c r="F326" s="161"/>
      <c r="G326" s="161"/>
      <c r="H326" s="161"/>
      <c r="I326" s="161"/>
      <c r="J326" s="161"/>
      <c r="K326" s="161"/>
    </row>
    <row r="327" spans="2:11" ht="15">
      <c r="B327" s="152"/>
      <c r="C327" s="161"/>
      <c r="D327" s="161"/>
      <c r="E327" s="161"/>
      <c r="F327" s="161"/>
      <c r="G327" s="161"/>
      <c r="H327" s="161"/>
      <c r="I327" s="161"/>
      <c r="J327" s="161"/>
      <c r="K327" s="161"/>
    </row>
    <row r="328" spans="2:11" ht="15">
      <c r="B328" s="152"/>
      <c r="C328" s="161"/>
      <c r="D328" s="161"/>
      <c r="E328" s="161"/>
      <c r="F328" s="161"/>
      <c r="G328" s="161"/>
      <c r="H328" s="161"/>
      <c r="I328" s="161"/>
      <c r="J328" s="161"/>
      <c r="K328" s="161"/>
    </row>
    <row r="329" spans="2:11" ht="15">
      <c r="B329" s="152"/>
      <c r="C329" s="161"/>
      <c r="D329" s="161"/>
      <c r="E329" s="161"/>
      <c r="F329" s="161"/>
      <c r="G329" s="161"/>
      <c r="H329" s="161"/>
      <c r="I329" s="161"/>
      <c r="J329" s="161"/>
      <c r="K329" s="161"/>
    </row>
    <row r="330" spans="2:11" ht="15">
      <c r="B330" s="153"/>
      <c r="C330" s="161"/>
      <c r="D330" s="161"/>
      <c r="E330" s="161"/>
      <c r="F330" s="161"/>
      <c r="G330" s="161"/>
      <c r="H330" s="161"/>
      <c r="I330" s="161"/>
      <c r="J330" s="161"/>
      <c r="K330" s="161"/>
    </row>
    <row r="331" spans="2:11" ht="15">
      <c r="B331" s="153"/>
      <c r="C331" s="161"/>
      <c r="D331" s="161"/>
      <c r="E331" s="161"/>
      <c r="F331" s="161"/>
      <c r="G331" s="161"/>
      <c r="H331" s="161"/>
      <c r="I331" s="161"/>
      <c r="J331" s="161"/>
      <c r="K331" s="161"/>
    </row>
    <row r="332" spans="2:11" ht="15">
      <c r="B332" s="154"/>
      <c r="C332" s="161"/>
      <c r="D332" s="161"/>
      <c r="E332" s="161"/>
      <c r="F332" s="161"/>
      <c r="G332" s="161"/>
      <c r="H332" s="161"/>
      <c r="I332" s="161"/>
      <c r="J332" s="161"/>
      <c r="K332" s="161"/>
    </row>
    <row r="333" spans="2:11" ht="15">
      <c r="B333" s="154"/>
      <c r="C333" s="161"/>
      <c r="D333" s="161"/>
      <c r="E333" s="161"/>
      <c r="F333" s="161"/>
      <c r="G333" s="161"/>
      <c r="H333" s="161"/>
      <c r="I333" s="161"/>
      <c r="J333" s="161"/>
      <c r="K333" s="161"/>
    </row>
    <row r="334" spans="2:11" ht="15">
      <c r="B334" s="182"/>
      <c r="C334" s="161"/>
      <c r="D334" s="161"/>
      <c r="E334" s="161"/>
      <c r="F334" s="161"/>
      <c r="G334" s="161"/>
      <c r="H334" s="161"/>
      <c r="I334" s="161"/>
      <c r="J334" s="161"/>
      <c r="K334" s="161"/>
    </row>
    <row r="335" spans="2:11" ht="15">
      <c r="B335" s="156"/>
      <c r="C335" s="161"/>
      <c r="D335" s="161"/>
      <c r="E335" s="161"/>
      <c r="F335" s="161"/>
      <c r="G335" s="161"/>
      <c r="H335" s="161"/>
      <c r="I335" s="161"/>
      <c r="J335" s="161"/>
      <c r="K335" s="161"/>
    </row>
    <row r="336" spans="2:11" ht="15">
      <c r="B336" s="156"/>
      <c r="C336" s="161"/>
      <c r="D336" s="161"/>
      <c r="E336" s="161"/>
      <c r="F336" s="161"/>
      <c r="G336" s="161"/>
      <c r="H336" s="161"/>
      <c r="I336" s="161"/>
      <c r="J336" s="161"/>
      <c r="K336" s="161"/>
    </row>
    <row r="337" spans="2:11" ht="15">
      <c r="B337" s="146"/>
      <c r="C337" s="161"/>
      <c r="D337" s="161"/>
      <c r="E337" s="161"/>
      <c r="F337" s="161"/>
      <c r="G337" s="161"/>
      <c r="H337" s="161"/>
      <c r="I337" s="161"/>
      <c r="J337" s="161"/>
      <c r="K337" s="161"/>
    </row>
    <row r="338" spans="2:11" ht="15">
      <c r="B338" s="146"/>
      <c r="C338" s="161"/>
      <c r="D338" s="161"/>
      <c r="E338" s="161"/>
      <c r="F338" s="161"/>
      <c r="G338" s="161"/>
      <c r="H338" s="161"/>
      <c r="I338" s="161"/>
      <c r="J338" s="161"/>
      <c r="K338" s="161"/>
    </row>
    <row r="339" spans="2:11" ht="15">
      <c r="B339" s="146"/>
      <c r="C339" s="161"/>
      <c r="D339" s="161"/>
      <c r="E339" s="161"/>
      <c r="F339" s="161"/>
      <c r="G339" s="161"/>
      <c r="H339" s="161"/>
      <c r="I339" s="161"/>
      <c r="J339" s="161"/>
      <c r="K339" s="161"/>
    </row>
    <row r="340" spans="2:11" ht="15">
      <c r="B340" s="146"/>
      <c r="C340" s="161"/>
      <c r="D340" s="161"/>
      <c r="E340" s="161"/>
      <c r="F340" s="161"/>
      <c r="G340" s="161"/>
      <c r="H340" s="161"/>
      <c r="I340" s="161"/>
      <c r="J340" s="161"/>
      <c r="K340" s="161"/>
    </row>
    <row r="341" spans="2:11" ht="15">
      <c r="B341" s="146"/>
      <c r="C341" s="161"/>
      <c r="D341" s="161"/>
      <c r="E341" s="161"/>
      <c r="F341" s="161"/>
      <c r="G341" s="161"/>
      <c r="H341" s="161"/>
      <c r="I341" s="161"/>
      <c r="J341" s="161"/>
      <c r="K341" s="161"/>
    </row>
    <row r="342" spans="2:11" ht="15">
      <c r="B342" s="146"/>
      <c r="C342" s="161"/>
      <c r="D342" s="161"/>
      <c r="E342" s="161"/>
      <c r="F342" s="161"/>
      <c r="G342" s="161"/>
      <c r="H342" s="161"/>
      <c r="I342" s="161"/>
      <c r="J342" s="161"/>
      <c r="K342" s="161"/>
    </row>
    <row r="343" spans="2:11" ht="15">
      <c r="B343" s="146"/>
      <c r="C343" s="161"/>
      <c r="D343" s="161"/>
      <c r="E343" s="161"/>
      <c r="F343" s="161"/>
      <c r="G343" s="161"/>
      <c r="H343" s="161"/>
      <c r="I343" s="161"/>
      <c r="J343" s="161"/>
      <c r="K343" s="161"/>
    </row>
    <row r="344" spans="2:11" ht="15">
      <c r="B344" s="146"/>
      <c r="C344" s="161"/>
      <c r="D344" s="161"/>
      <c r="E344" s="161"/>
      <c r="F344" s="161"/>
      <c r="G344" s="161"/>
      <c r="H344" s="161"/>
      <c r="I344" s="161"/>
      <c r="J344" s="161"/>
      <c r="K344" s="161"/>
    </row>
    <row r="345" spans="2:11" ht="15">
      <c r="B345" s="146"/>
      <c r="C345" s="161"/>
      <c r="D345" s="161"/>
      <c r="E345" s="161"/>
      <c r="F345" s="161"/>
      <c r="G345" s="161"/>
      <c r="H345" s="161"/>
      <c r="I345" s="161"/>
      <c r="J345" s="161"/>
      <c r="K345" s="161"/>
    </row>
    <row r="346" spans="2:11" ht="15">
      <c r="B346" s="146"/>
      <c r="C346" s="161"/>
      <c r="D346" s="161"/>
      <c r="E346" s="161"/>
      <c r="F346" s="161"/>
      <c r="G346" s="161"/>
      <c r="H346" s="161"/>
      <c r="I346" s="161"/>
      <c r="J346" s="161"/>
      <c r="K346" s="161"/>
    </row>
    <row r="349" spans="2:11" ht="18.75">
      <c r="B349" s="342"/>
      <c r="C349" s="342"/>
      <c r="D349" s="342"/>
      <c r="E349" s="342"/>
      <c r="F349" s="342"/>
      <c r="G349" s="342"/>
      <c r="H349" s="342"/>
      <c r="I349" s="342"/>
      <c r="J349" s="342"/>
      <c r="K349" s="342"/>
    </row>
    <row r="350" spans="2:11" ht="15">
      <c r="B350" s="176"/>
      <c r="C350" s="161"/>
      <c r="D350" s="161"/>
      <c r="E350" s="161"/>
      <c r="F350" s="161"/>
      <c r="G350" s="161"/>
      <c r="H350" s="161"/>
      <c r="I350" s="161"/>
      <c r="J350" s="161"/>
      <c r="K350" s="161"/>
    </row>
    <row r="351" spans="2:11">
      <c r="B351" s="341"/>
      <c r="C351" s="341"/>
      <c r="D351" s="341"/>
      <c r="E351" s="341"/>
      <c r="F351" s="341"/>
      <c r="G351" s="341"/>
      <c r="H351" s="341"/>
      <c r="I351" s="341"/>
      <c r="J351" s="341"/>
      <c r="K351" s="341"/>
    </row>
    <row r="352" spans="2:11" ht="20.25" customHeight="1">
      <c r="B352" s="341"/>
      <c r="C352" s="341"/>
      <c r="D352" s="341"/>
      <c r="E352" s="341"/>
      <c r="F352" s="341"/>
      <c r="G352" s="341"/>
      <c r="H352" s="341"/>
      <c r="I352" s="341"/>
      <c r="J352" s="341"/>
      <c r="K352" s="341"/>
    </row>
    <row r="353" spans="2:11" ht="15">
      <c r="B353" s="177"/>
      <c r="C353" s="178"/>
      <c r="D353" s="178"/>
      <c r="E353" s="178"/>
      <c r="F353" s="178"/>
      <c r="G353" s="178"/>
      <c r="H353" s="178"/>
      <c r="I353" s="178"/>
      <c r="J353" s="178"/>
      <c r="K353" s="178"/>
    </row>
    <row r="354" spans="2:11" ht="15">
      <c r="B354" s="179"/>
      <c r="C354" s="161"/>
      <c r="D354" s="161"/>
      <c r="E354" s="169"/>
      <c r="F354" s="161"/>
      <c r="G354" s="169"/>
      <c r="H354" s="161"/>
      <c r="I354" s="161"/>
      <c r="J354" s="161"/>
      <c r="K354" s="161"/>
    </row>
    <row r="355" spans="2:11" ht="15">
      <c r="B355" s="162"/>
      <c r="C355" s="169"/>
      <c r="D355" s="169"/>
      <c r="E355" s="169"/>
      <c r="F355" s="169"/>
      <c r="G355" s="169"/>
      <c r="H355" s="169"/>
      <c r="I355" s="169"/>
      <c r="J355" s="169"/>
      <c r="K355" s="169"/>
    </row>
    <row r="356" spans="2:11" ht="15">
      <c r="B356" s="146"/>
      <c r="C356" s="169"/>
      <c r="D356" s="169"/>
      <c r="E356" s="169"/>
      <c r="F356" s="181"/>
      <c r="G356" s="181"/>
      <c r="H356" s="181"/>
      <c r="I356" s="181"/>
      <c r="J356" s="181"/>
      <c r="K356" s="181"/>
    </row>
    <row r="357" spans="2:11" ht="15">
      <c r="B357" s="146"/>
      <c r="C357" s="169"/>
      <c r="D357" s="169"/>
      <c r="E357" s="161"/>
      <c r="F357" s="161"/>
      <c r="G357" s="161"/>
      <c r="H357" s="161"/>
      <c r="I357" s="161"/>
      <c r="J357" s="161"/>
      <c r="K357" s="161"/>
    </row>
    <row r="358" spans="2:11" ht="15">
      <c r="B358" s="182"/>
      <c r="C358" s="161"/>
      <c r="D358" s="161"/>
      <c r="E358" s="161"/>
      <c r="F358" s="161"/>
      <c r="G358" s="161"/>
      <c r="H358" s="161"/>
      <c r="I358" s="161"/>
      <c r="J358" s="161"/>
      <c r="K358" s="161"/>
    </row>
    <row r="359" spans="2:11" ht="15">
      <c r="B359" s="183"/>
      <c r="C359" s="161"/>
      <c r="D359" s="161"/>
      <c r="E359" s="161"/>
      <c r="F359" s="161"/>
      <c r="G359" s="161"/>
      <c r="H359" s="161"/>
      <c r="I359" s="161"/>
      <c r="J359" s="161"/>
      <c r="K359" s="161"/>
    </row>
    <row r="360" spans="2:11" ht="15">
      <c r="B360" s="183"/>
      <c r="C360" s="161"/>
      <c r="D360" s="161"/>
      <c r="E360" s="161"/>
      <c r="F360" s="161"/>
      <c r="G360" s="161"/>
      <c r="H360" s="161"/>
      <c r="I360" s="161"/>
      <c r="J360" s="161"/>
      <c r="K360" s="161"/>
    </row>
    <row r="361" spans="2:11" ht="15">
      <c r="B361" s="184"/>
      <c r="C361" s="161"/>
      <c r="D361" s="161"/>
      <c r="E361" s="161"/>
      <c r="F361" s="161"/>
      <c r="G361" s="161"/>
      <c r="H361" s="161"/>
      <c r="I361" s="161"/>
      <c r="J361" s="161"/>
      <c r="K361" s="161"/>
    </row>
    <row r="362" spans="2:11" ht="15">
      <c r="B362" s="184"/>
      <c r="C362" s="161"/>
      <c r="D362" s="161"/>
      <c r="E362" s="161"/>
      <c r="F362" s="161"/>
      <c r="G362" s="161"/>
      <c r="H362" s="161"/>
      <c r="I362" s="161"/>
      <c r="J362" s="161"/>
      <c r="K362" s="161"/>
    </row>
    <row r="363" spans="2:11" ht="15">
      <c r="B363" s="153"/>
      <c r="C363" s="161"/>
      <c r="D363" s="161"/>
      <c r="E363" s="161"/>
      <c r="F363" s="161"/>
      <c r="G363" s="161"/>
      <c r="H363" s="161"/>
      <c r="I363" s="161"/>
      <c r="J363" s="161"/>
      <c r="K363" s="161"/>
    </row>
    <row r="364" spans="2:11" ht="15">
      <c r="B364" s="146"/>
      <c r="C364" s="161"/>
      <c r="D364" s="161"/>
      <c r="E364" s="161"/>
      <c r="F364" s="161"/>
      <c r="G364" s="161"/>
      <c r="H364" s="161"/>
      <c r="I364" s="161"/>
      <c r="J364" s="161"/>
      <c r="K364" s="161"/>
    </row>
    <row r="365" spans="2:11" ht="15">
      <c r="B365" s="182"/>
      <c r="C365" s="161"/>
      <c r="D365" s="161"/>
      <c r="E365" s="161"/>
      <c r="F365" s="161"/>
      <c r="G365" s="161"/>
      <c r="H365" s="161"/>
      <c r="I365" s="161"/>
      <c r="J365" s="161"/>
      <c r="K365" s="161"/>
    </row>
    <row r="366" spans="2:11" ht="15">
      <c r="B366" s="152"/>
      <c r="C366" s="161"/>
      <c r="D366" s="161"/>
      <c r="E366" s="161"/>
      <c r="F366" s="161"/>
      <c r="G366" s="161"/>
      <c r="H366" s="161"/>
      <c r="I366" s="161"/>
      <c r="J366" s="161"/>
      <c r="K366" s="161"/>
    </row>
    <row r="367" spans="2:11" ht="15">
      <c r="B367" s="152"/>
      <c r="C367" s="161"/>
      <c r="D367" s="161"/>
      <c r="E367" s="161"/>
      <c r="F367" s="161"/>
      <c r="G367" s="161"/>
      <c r="H367" s="161"/>
      <c r="I367" s="161"/>
      <c r="J367" s="161"/>
      <c r="K367" s="161"/>
    </row>
    <row r="368" spans="2:11" ht="15">
      <c r="B368" s="153"/>
      <c r="C368" s="161"/>
      <c r="D368" s="161"/>
      <c r="E368" s="161"/>
      <c r="F368" s="161"/>
      <c r="G368" s="161"/>
      <c r="H368" s="161"/>
      <c r="I368" s="161"/>
      <c r="J368" s="161"/>
      <c r="K368" s="161"/>
    </row>
    <row r="369" spans="2:11" ht="15">
      <c r="B369" s="153"/>
      <c r="C369" s="161"/>
      <c r="D369" s="161"/>
      <c r="E369" s="161"/>
      <c r="F369" s="161"/>
      <c r="G369" s="161"/>
      <c r="H369" s="161"/>
      <c r="I369" s="161"/>
      <c r="J369" s="161"/>
      <c r="K369" s="161"/>
    </row>
    <row r="370" spans="2:11" ht="15">
      <c r="B370" s="154"/>
      <c r="C370" s="161"/>
      <c r="D370" s="161"/>
      <c r="E370" s="161"/>
      <c r="F370" s="161"/>
      <c r="G370" s="161"/>
      <c r="H370" s="161"/>
      <c r="I370" s="161"/>
      <c r="J370" s="161"/>
      <c r="K370" s="161"/>
    </row>
    <row r="371" spans="2:11" ht="15">
      <c r="B371" s="154"/>
      <c r="C371" s="161"/>
      <c r="D371" s="161"/>
      <c r="E371" s="161"/>
      <c r="F371" s="161"/>
      <c r="G371" s="161"/>
      <c r="H371" s="161"/>
      <c r="I371" s="161"/>
      <c r="J371" s="161"/>
      <c r="K371" s="161"/>
    </row>
    <row r="372" spans="2:11" ht="15">
      <c r="B372" s="182"/>
      <c r="C372" s="161"/>
      <c r="D372" s="161"/>
      <c r="E372" s="161"/>
      <c r="F372" s="161"/>
      <c r="G372" s="161"/>
      <c r="H372" s="161"/>
      <c r="I372" s="161"/>
      <c r="J372" s="161"/>
      <c r="K372" s="161"/>
    </row>
    <row r="373" spans="2:11" ht="15">
      <c r="B373" s="156"/>
      <c r="C373" s="161"/>
      <c r="D373" s="161"/>
      <c r="E373" s="161"/>
      <c r="F373" s="161"/>
      <c r="G373" s="161"/>
      <c r="H373" s="161"/>
      <c r="I373" s="161"/>
      <c r="J373" s="161"/>
      <c r="K373" s="161"/>
    </row>
    <row r="374" spans="2:11" ht="15">
      <c r="B374" s="156"/>
      <c r="C374" s="161"/>
      <c r="D374" s="161"/>
      <c r="E374" s="161"/>
      <c r="F374" s="161"/>
      <c r="G374" s="161"/>
      <c r="H374" s="161"/>
      <c r="I374" s="161"/>
      <c r="J374" s="161"/>
      <c r="K374" s="161"/>
    </row>
    <row r="375" spans="2:11" ht="15">
      <c r="B375" s="146"/>
      <c r="C375" s="161"/>
      <c r="D375" s="161"/>
      <c r="E375" s="161"/>
      <c r="F375" s="161"/>
      <c r="G375" s="161"/>
      <c r="H375" s="161"/>
      <c r="I375" s="161"/>
      <c r="J375" s="161"/>
      <c r="K375" s="161"/>
    </row>
    <row r="376" spans="2:11" ht="15">
      <c r="B376" s="146"/>
      <c r="C376" s="161"/>
      <c r="D376" s="161"/>
      <c r="E376" s="161"/>
      <c r="F376" s="161"/>
      <c r="G376" s="161"/>
      <c r="H376" s="161"/>
      <c r="I376" s="161"/>
      <c r="J376" s="161"/>
      <c r="K376" s="161"/>
    </row>
    <row r="377" spans="2:11" ht="15">
      <c r="B377" s="146"/>
      <c r="C377" s="161"/>
      <c r="D377" s="161"/>
      <c r="E377" s="161"/>
      <c r="F377" s="161"/>
      <c r="G377" s="161"/>
      <c r="H377" s="161"/>
      <c r="I377" s="161"/>
      <c r="J377" s="161"/>
      <c r="K377" s="161"/>
    </row>
    <row r="378" spans="2:11" ht="15">
      <c r="B378" s="146"/>
      <c r="C378" s="161"/>
      <c r="D378" s="161"/>
      <c r="E378" s="161"/>
      <c r="F378" s="161"/>
      <c r="G378" s="161"/>
      <c r="H378" s="161"/>
      <c r="I378" s="161"/>
      <c r="J378" s="161"/>
      <c r="K378" s="161"/>
    </row>
    <row r="379" spans="2:11" ht="15">
      <c r="B379" s="146"/>
      <c r="C379" s="161"/>
      <c r="D379" s="161"/>
      <c r="E379" s="161"/>
      <c r="F379" s="161"/>
      <c r="G379" s="161"/>
      <c r="H379" s="161"/>
      <c r="I379" s="161"/>
      <c r="J379" s="161"/>
      <c r="K379" s="161"/>
    </row>
    <row r="380" spans="2:11" ht="15">
      <c r="B380" s="146"/>
      <c r="C380" s="161"/>
      <c r="D380" s="161"/>
      <c r="E380" s="161"/>
      <c r="F380" s="161"/>
      <c r="G380" s="161"/>
      <c r="H380" s="161"/>
      <c r="I380" s="161"/>
      <c r="J380" s="161"/>
      <c r="K380" s="161"/>
    </row>
    <row r="381" spans="2:11" ht="15">
      <c r="B381" s="146"/>
      <c r="C381" s="161"/>
      <c r="D381" s="161"/>
      <c r="E381" s="161"/>
      <c r="F381" s="161"/>
      <c r="G381" s="161"/>
      <c r="H381" s="161"/>
      <c r="I381" s="161"/>
      <c r="J381" s="161"/>
      <c r="K381" s="161"/>
    </row>
    <row r="382" spans="2:11" ht="15">
      <c r="B382" s="146"/>
      <c r="C382" s="161"/>
      <c r="D382" s="161"/>
      <c r="E382" s="161"/>
      <c r="F382" s="161"/>
      <c r="G382" s="161"/>
      <c r="H382" s="161"/>
      <c r="I382" s="161"/>
      <c r="J382" s="161"/>
      <c r="K382" s="161"/>
    </row>
    <row r="383" spans="2:11" ht="15">
      <c r="B383" s="146"/>
      <c r="C383" s="161"/>
      <c r="D383" s="161"/>
      <c r="E383" s="161"/>
      <c r="F383" s="161"/>
      <c r="G383" s="161"/>
      <c r="H383" s="161"/>
      <c r="I383" s="161"/>
      <c r="J383" s="161"/>
      <c r="K383" s="161"/>
    </row>
    <row r="384" spans="2:11" ht="15">
      <c r="B384" s="146"/>
      <c r="C384" s="161"/>
      <c r="D384" s="161"/>
      <c r="E384" s="161"/>
      <c r="F384" s="161"/>
      <c r="G384" s="161"/>
      <c r="H384" s="161"/>
      <c r="I384" s="161"/>
      <c r="J384" s="161"/>
      <c r="K384" s="161"/>
    </row>
    <row r="387" spans="2:11" ht="18.75">
      <c r="B387" s="342"/>
      <c r="C387" s="342"/>
      <c r="D387" s="342"/>
      <c r="E387" s="342"/>
      <c r="F387" s="342"/>
      <c r="G387" s="342"/>
      <c r="H387" s="342"/>
      <c r="I387" s="342"/>
      <c r="J387" s="342"/>
      <c r="K387" s="342"/>
    </row>
    <row r="388" spans="2:11" ht="15">
      <c r="B388" s="176"/>
      <c r="C388" s="161"/>
      <c r="D388" s="161"/>
      <c r="E388" s="161"/>
      <c r="F388" s="161"/>
      <c r="G388" s="161"/>
      <c r="H388" s="161"/>
      <c r="I388" s="161"/>
      <c r="J388" s="161"/>
      <c r="K388" s="161"/>
    </row>
    <row r="389" spans="2:11">
      <c r="B389" s="341"/>
      <c r="C389" s="341"/>
      <c r="D389" s="341"/>
      <c r="E389" s="341"/>
      <c r="F389" s="341"/>
      <c r="G389" s="341"/>
      <c r="H389" s="341"/>
      <c r="I389" s="341"/>
      <c r="J389" s="341"/>
      <c r="K389" s="341"/>
    </row>
    <row r="390" spans="2:11" ht="18" customHeight="1">
      <c r="B390" s="341"/>
      <c r="C390" s="341"/>
      <c r="D390" s="341"/>
      <c r="E390" s="341"/>
      <c r="F390" s="341"/>
      <c r="G390" s="341"/>
      <c r="H390" s="341"/>
      <c r="I390" s="341"/>
      <c r="J390" s="341"/>
      <c r="K390" s="341"/>
    </row>
    <row r="391" spans="2:11" ht="15">
      <c r="B391" s="177"/>
      <c r="C391" s="178"/>
      <c r="D391" s="178"/>
      <c r="E391" s="178"/>
      <c r="F391" s="178"/>
      <c r="G391" s="161"/>
      <c r="H391" s="161"/>
      <c r="I391" s="161"/>
      <c r="J391" s="161"/>
      <c r="K391" s="161"/>
    </row>
    <row r="392" spans="2:11" ht="15">
      <c r="B392" s="179"/>
      <c r="C392" s="161"/>
      <c r="D392" s="161"/>
      <c r="E392" s="180"/>
      <c r="F392" s="161"/>
      <c r="G392" s="169"/>
      <c r="H392" s="161"/>
      <c r="I392" s="161"/>
      <c r="J392" s="161"/>
      <c r="K392" s="161"/>
    </row>
    <row r="393" spans="2:11" ht="15">
      <c r="B393" s="162"/>
      <c r="C393" s="169"/>
      <c r="D393" s="169"/>
      <c r="E393" s="169"/>
      <c r="F393" s="169"/>
      <c r="G393" s="169"/>
      <c r="H393" s="169"/>
      <c r="I393" s="169"/>
      <c r="J393" s="169"/>
      <c r="K393" s="169"/>
    </row>
    <row r="394" spans="2:11" ht="15">
      <c r="B394" s="146"/>
      <c r="C394" s="169"/>
      <c r="D394" s="169"/>
      <c r="E394" s="169"/>
      <c r="F394" s="181"/>
      <c r="G394" s="181"/>
      <c r="H394" s="181"/>
      <c r="I394" s="181"/>
      <c r="J394" s="181"/>
      <c r="K394" s="181"/>
    </row>
    <row r="395" spans="2:11" ht="15">
      <c r="B395" s="146"/>
      <c r="C395" s="169"/>
      <c r="D395" s="169"/>
      <c r="E395" s="161"/>
      <c r="F395" s="161"/>
      <c r="G395" s="161"/>
      <c r="H395" s="161"/>
      <c r="I395" s="161"/>
      <c r="J395" s="161"/>
      <c r="K395" s="161"/>
    </row>
    <row r="396" spans="2:11" ht="15">
      <c r="B396" s="182"/>
      <c r="C396" s="161"/>
      <c r="D396" s="161"/>
      <c r="E396" s="161"/>
      <c r="F396" s="161"/>
      <c r="G396" s="161"/>
      <c r="H396" s="161"/>
      <c r="I396" s="161"/>
      <c r="J396" s="161"/>
      <c r="K396" s="161"/>
    </row>
    <row r="397" spans="2:11" ht="15">
      <c r="B397" s="184"/>
      <c r="C397" s="161"/>
      <c r="D397" s="161"/>
      <c r="E397" s="161"/>
      <c r="F397" s="161"/>
      <c r="G397" s="161"/>
      <c r="H397" s="161"/>
      <c r="I397" s="161"/>
      <c r="J397" s="161"/>
      <c r="K397" s="161"/>
    </row>
    <row r="398" spans="2:11" ht="15">
      <c r="B398" s="184"/>
      <c r="C398" s="161"/>
      <c r="D398" s="161"/>
      <c r="E398" s="161"/>
      <c r="F398" s="161"/>
      <c r="G398" s="161"/>
      <c r="H398" s="161"/>
      <c r="I398" s="161"/>
      <c r="J398" s="161"/>
      <c r="K398" s="161"/>
    </row>
    <row r="399" spans="2:11" ht="15">
      <c r="B399" s="184"/>
      <c r="C399" s="161"/>
      <c r="D399" s="161"/>
      <c r="E399" s="161"/>
      <c r="F399" s="161"/>
      <c r="G399" s="161"/>
      <c r="H399" s="161"/>
      <c r="I399" s="161"/>
      <c r="J399" s="161"/>
      <c r="K399" s="161"/>
    </row>
    <row r="400" spans="2:11" ht="15">
      <c r="B400" s="184"/>
      <c r="C400" s="161"/>
      <c r="D400" s="161"/>
      <c r="E400" s="161"/>
      <c r="F400" s="161"/>
      <c r="G400" s="161"/>
      <c r="H400" s="161"/>
      <c r="I400" s="161"/>
      <c r="J400" s="161"/>
      <c r="K400" s="161"/>
    </row>
    <row r="401" spans="2:11" ht="15">
      <c r="B401" s="184"/>
      <c r="C401" s="161"/>
      <c r="D401" s="161"/>
      <c r="E401" s="161"/>
      <c r="F401" s="161"/>
      <c r="G401" s="161"/>
      <c r="H401" s="161"/>
      <c r="I401" s="161"/>
      <c r="J401" s="161"/>
      <c r="K401" s="161"/>
    </row>
    <row r="402" spans="2:11" ht="15">
      <c r="B402" s="184"/>
      <c r="C402" s="161"/>
      <c r="D402" s="161"/>
      <c r="E402" s="161"/>
      <c r="F402" s="161"/>
      <c r="G402" s="161"/>
      <c r="H402" s="161"/>
      <c r="I402" s="161"/>
      <c r="J402" s="161"/>
      <c r="K402" s="161"/>
    </row>
    <row r="403" spans="2:11" ht="15">
      <c r="B403" s="153"/>
      <c r="C403" s="161"/>
      <c r="D403" s="161"/>
      <c r="E403" s="161"/>
      <c r="F403" s="161"/>
      <c r="G403" s="161"/>
      <c r="H403" s="161"/>
      <c r="I403" s="161"/>
      <c r="J403" s="161"/>
      <c r="K403" s="161"/>
    </row>
    <row r="404" spans="2:11" ht="15">
      <c r="B404" s="146"/>
      <c r="C404" s="161"/>
      <c r="D404" s="161"/>
      <c r="E404" s="161"/>
      <c r="F404" s="161"/>
      <c r="G404" s="161"/>
      <c r="H404" s="161"/>
      <c r="I404" s="161"/>
      <c r="J404" s="161"/>
      <c r="K404" s="161"/>
    </row>
    <row r="405" spans="2:11" ht="15">
      <c r="B405" s="182"/>
      <c r="C405" s="161"/>
      <c r="D405" s="161"/>
      <c r="E405" s="161"/>
      <c r="F405" s="161"/>
      <c r="G405" s="161"/>
      <c r="H405" s="161"/>
      <c r="I405" s="161"/>
      <c r="J405" s="161"/>
      <c r="K405" s="161"/>
    </row>
    <row r="406" spans="2:11" ht="15">
      <c r="B406" s="152"/>
      <c r="C406" s="161"/>
      <c r="D406" s="161"/>
      <c r="E406" s="161"/>
      <c r="F406" s="161"/>
      <c r="G406" s="161"/>
      <c r="H406" s="161"/>
      <c r="I406" s="161"/>
      <c r="J406" s="161"/>
      <c r="K406" s="161"/>
    </row>
    <row r="407" spans="2:11" ht="15">
      <c r="B407" s="152"/>
      <c r="C407" s="161"/>
      <c r="D407" s="161"/>
      <c r="E407" s="161"/>
      <c r="F407" s="161"/>
      <c r="G407" s="161"/>
      <c r="H407" s="161"/>
      <c r="I407" s="161"/>
      <c r="J407" s="161"/>
      <c r="K407" s="161"/>
    </row>
    <row r="408" spans="2:11" ht="15">
      <c r="B408" s="152"/>
      <c r="C408" s="161"/>
      <c r="D408" s="161"/>
      <c r="E408" s="161"/>
      <c r="F408" s="161"/>
      <c r="G408" s="161"/>
      <c r="H408" s="161"/>
      <c r="I408" s="161"/>
      <c r="J408" s="161"/>
      <c r="K408" s="161"/>
    </row>
    <row r="409" spans="2:11" ht="15">
      <c r="B409" s="152"/>
      <c r="C409" s="161"/>
      <c r="D409" s="161"/>
      <c r="E409" s="161"/>
      <c r="F409" s="161"/>
      <c r="G409" s="161"/>
      <c r="H409" s="161"/>
      <c r="I409" s="161"/>
      <c r="J409" s="161"/>
      <c r="K409" s="161"/>
    </row>
    <row r="410" spans="2:11" ht="15">
      <c r="B410" s="152"/>
      <c r="C410" s="161"/>
      <c r="D410" s="161"/>
      <c r="E410" s="161"/>
      <c r="F410" s="161"/>
      <c r="G410" s="161"/>
      <c r="H410" s="161"/>
      <c r="I410" s="161"/>
      <c r="J410" s="161"/>
      <c r="K410" s="161"/>
    </row>
    <row r="411" spans="2:11" ht="15">
      <c r="B411" s="152"/>
      <c r="C411" s="161"/>
      <c r="D411" s="161"/>
      <c r="E411" s="161"/>
      <c r="F411" s="161"/>
      <c r="G411" s="161"/>
      <c r="H411" s="161"/>
      <c r="I411" s="161"/>
      <c r="J411" s="161"/>
      <c r="K411" s="161"/>
    </row>
    <row r="412" spans="2:11" ht="15">
      <c r="B412" s="152"/>
      <c r="C412" s="161"/>
      <c r="D412" s="161"/>
      <c r="E412" s="161"/>
      <c r="F412" s="161"/>
      <c r="G412" s="161"/>
      <c r="H412" s="161"/>
      <c r="I412" s="161"/>
      <c r="J412" s="161"/>
      <c r="K412" s="161"/>
    </row>
    <row r="413" spans="2:11" ht="15">
      <c r="B413" s="152"/>
      <c r="C413" s="161"/>
      <c r="D413" s="161"/>
      <c r="E413" s="161"/>
      <c r="F413" s="161"/>
      <c r="G413" s="161"/>
      <c r="H413" s="161"/>
      <c r="I413" s="161"/>
      <c r="J413" s="161"/>
      <c r="K413" s="161"/>
    </row>
    <row r="414" spans="2:11" ht="15">
      <c r="B414" s="152"/>
      <c r="C414" s="161"/>
      <c r="D414" s="161"/>
      <c r="E414" s="161"/>
      <c r="F414" s="161"/>
      <c r="G414" s="161"/>
      <c r="H414" s="161"/>
      <c r="I414" s="161"/>
      <c r="J414" s="161"/>
      <c r="K414" s="161"/>
    </row>
    <row r="415" spans="2:11" ht="15">
      <c r="B415" s="153"/>
      <c r="C415" s="161"/>
      <c r="D415" s="161"/>
      <c r="E415" s="161"/>
      <c r="F415" s="161"/>
      <c r="G415" s="161"/>
      <c r="H415" s="161"/>
      <c r="I415" s="161"/>
      <c r="J415" s="161"/>
      <c r="K415" s="161"/>
    </row>
    <row r="416" spans="2:11" ht="15">
      <c r="B416" s="153"/>
      <c r="C416" s="161"/>
      <c r="D416" s="161"/>
      <c r="E416" s="161"/>
      <c r="F416" s="161"/>
      <c r="G416" s="161"/>
      <c r="H416" s="161"/>
      <c r="I416" s="161"/>
      <c r="J416" s="161"/>
      <c r="K416" s="161"/>
    </row>
    <row r="417" spans="2:11" ht="15">
      <c r="B417" s="154"/>
      <c r="C417" s="161"/>
      <c r="D417" s="161"/>
      <c r="E417" s="161"/>
      <c r="F417" s="161"/>
      <c r="G417" s="161"/>
      <c r="H417" s="161"/>
      <c r="I417" s="161"/>
      <c r="J417" s="161"/>
      <c r="K417" s="161"/>
    </row>
    <row r="418" spans="2:11" ht="15">
      <c r="B418" s="154"/>
      <c r="C418" s="161"/>
      <c r="D418" s="161"/>
      <c r="E418" s="161"/>
      <c r="F418" s="161"/>
      <c r="G418" s="161"/>
      <c r="H418" s="161"/>
      <c r="I418" s="161"/>
      <c r="J418" s="161"/>
      <c r="K418" s="161"/>
    </row>
    <row r="419" spans="2:11" ht="15">
      <c r="B419" s="182"/>
      <c r="C419" s="161"/>
      <c r="D419" s="3"/>
      <c r="E419" s="3"/>
      <c r="F419" s="3"/>
      <c r="G419" s="3"/>
      <c r="H419" s="3"/>
      <c r="I419" s="3"/>
      <c r="J419" s="3"/>
      <c r="K419" s="3"/>
    </row>
    <row r="420" spans="2:11" ht="15">
      <c r="B420" s="156"/>
      <c r="C420" s="161"/>
      <c r="D420" s="161"/>
      <c r="E420" s="161"/>
      <c r="F420" s="161"/>
      <c r="G420" s="161"/>
      <c r="H420" s="161"/>
      <c r="I420" s="161"/>
      <c r="J420" s="161"/>
      <c r="K420" s="161"/>
    </row>
    <row r="421" spans="2:11" ht="15">
      <c r="B421" s="156"/>
      <c r="C421" s="161"/>
      <c r="D421" s="161"/>
      <c r="E421" s="161"/>
      <c r="F421" s="161"/>
      <c r="G421" s="161"/>
      <c r="H421" s="161"/>
      <c r="I421" s="161"/>
      <c r="J421" s="161"/>
      <c r="K421" s="161"/>
    </row>
    <row r="422" spans="2:11" ht="15">
      <c r="B422" s="146"/>
      <c r="C422" s="161"/>
      <c r="D422" s="161"/>
      <c r="E422" s="161"/>
      <c r="F422" s="161"/>
      <c r="G422" s="161"/>
      <c r="H422" s="161"/>
      <c r="I422" s="161"/>
      <c r="J422" s="161"/>
      <c r="K422" s="161"/>
    </row>
    <row r="423" spans="2:11" ht="15">
      <c r="B423" s="146"/>
      <c r="C423" s="161"/>
      <c r="D423" s="161"/>
      <c r="E423" s="161"/>
      <c r="F423" s="161"/>
      <c r="G423" s="161"/>
      <c r="H423" s="161"/>
      <c r="I423" s="161"/>
      <c r="J423" s="161"/>
      <c r="K423" s="161"/>
    </row>
    <row r="424" spans="2:11" ht="15">
      <c r="B424" s="146"/>
      <c r="C424" s="161"/>
      <c r="D424" s="161"/>
      <c r="E424" s="161"/>
      <c r="F424" s="161"/>
      <c r="G424" s="161"/>
      <c r="H424" s="161"/>
      <c r="I424" s="161"/>
      <c r="J424" s="161"/>
      <c r="K424" s="161"/>
    </row>
    <row r="425" spans="2:11" ht="15">
      <c r="B425" s="146"/>
      <c r="C425" s="161"/>
      <c r="D425" s="161"/>
      <c r="E425" s="161"/>
      <c r="F425" s="161"/>
      <c r="G425" s="161"/>
      <c r="H425" s="161"/>
      <c r="I425" s="161"/>
      <c r="J425" s="161"/>
      <c r="K425" s="161"/>
    </row>
    <row r="426" spans="2:11" ht="15">
      <c r="B426" s="146"/>
      <c r="C426" s="161"/>
      <c r="D426" s="161"/>
      <c r="E426" s="161"/>
      <c r="F426" s="161"/>
      <c r="G426" s="161"/>
      <c r="H426" s="161"/>
      <c r="I426" s="161"/>
      <c r="J426" s="161"/>
      <c r="K426" s="161"/>
    </row>
    <row r="427" spans="2:11" ht="15">
      <c r="B427" s="146"/>
      <c r="C427" s="161"/>
      <c r="D427" s="161"/>
      <c r="E427" s="161"/>
      <c r="F427" s="161"/>
      <c r="G427" s="161"/>
      <c r="H427" s="161"/>
      <c r="I427" s="161"/>
      <c r="J427" s="161"/>
      <c r="K427" s="161"/>
    </row>
    <row r="428" spans="2:11" ht="15">
      <c r="B428" s="146"/>
      <c r="C428" s="161"/>
      <c r="D428" s="161"/>
      <c r="E428" s="161"/>
      <c r="F428" s="161"/>
      <c r="G428" s="161"/>
      <c r="H428" s="161"/>
      <c r="I428" s="161"/>
      <c r="J428" s="161"/>
      <c r="K428" s="161"/>
    </row>
    <row r="429" spans="2:11" ht="15">
      <c r="B429" s="146"/>
      <c r="C429" s="161"/>
      <c r="D429" s="161"/>
      <c r="E429" s="161"/>
      <c r="F429" s="161"/>
      <c r="G429" s="161"/>
      <c r="H429" s="161"/>
      <c r="I429" s="161"/>
      <c r="J429" s="161"/>
      <c r="K429" s="161"/>
    </row>
    <row r="430" spans="2:11" ht="15">
      <c r="B430" s="146"/>
      <c r="C430" s="161"/>
      <c r="D430" s="161"/>
      <c r="E430" s="161"/>
      <c r="F430" s="161"/>
      <c r="G430" s="161"/>
      <c r="H430" s="161"/>
      <c r="I430" s="161"/>
      <c r="J430" s="161"/>
      <c r="K430" s="161"/>
    </row>
    <row r="431" spans="2:11" ht="15">
      <c r="B431" s="146"/>
      <c r="C431" s="161"/>
      <c r="D431" s="161"/>
      <c r="E431" s="161"/>
      <c r="F431" s="161"/>
      <c r="G431" s="161"/>
      <c r="H431" s="161"/>
      <c r="I431" s="161"/>
      <c r="J431" s="161"/>
      <c r="K431" s="161"/>
    </row>
    <row r="432" spans="2:11" ht="15">
      <c r="B432" s="146"/>
      <c r="C432" s="161"/>
      <c r="D432" s="161"/>
      <c r="E432" s="161"/>
      <c r="F432" s="161"/>
      <c r="G432" s="161"/>
      <c r="H432" s="161"/>
      <c r="I432" s="161"/>
      <c r="J432" s="161"/>
      <c r="K432" s="161"/>
    </row>
    <row r="435" spans="2:11" ht="18.75">
      <c r="B435" s="342"/>
      <c r="C435" s="342"/>
      <c r="D435" s="342"/>
      <c r="E435" s="342"/>
      <c r="F435" s="342"/>
      <c r="G435" s="342"/>
      <c r="H435" s="342"/>
      <c r="I435" s="342"/>
      <c r="J435" s="342"/>
      <c r="K435" s="342"/>
    </row>
    <row r="436" spans="2:11" ht="15">
      <c r="B436" s="176"/>
      <c r="C436" s="161"/>
      <c r="D436" s="161"/>
      <c r="E436" s="161"/>
      <c r="F436" s="161"/>
      <c r="G436" s="161"/>
      <c r="H436" s="161"/>
      <c r="I436" s="161"/>
      <c r="J436" s="161"/>
      <c r="K436" s="161"/>
    </row>
    <row r="437" spans="2:11">
      <c r="B437" s="341"/>
      <c r="C437" s="341"/>
      <c r="D437" s="341"/>
      <c r="E437" s="341"/>
      <c r="F437" s="341"/>
      <c r="G437" s="341"/>
      <c r="H437" s="341"/>
      <c r="I437" s="341"/>
      <c r="J437" s="341"/>
      <c r="K437" s="341"/>
    </row>
    <row r="438" spans="2:11" ht="18" customHeight="1">
      <c r="B438" s="341"/>
      <c r="C438" s="341"/>
      <c r="D438" s="341"/>
      <c r="E438" s="341"/>
      <c r="F438" s="341"/>
      <c r="G438" s="341"/>
      <c r="H438" s="341"/>
      <c r="I438" s="341"/>
      <c r="J438" s="341"/>
      <c r="K438" s="341"/>
    </row>
    <row r="439" spans="2:11" ht="15">
      <c r="B439" s="177"/>
      <c r="C439" s="178"/>
      <c r="D439" s="178"/>
      <c r="E439" s="178"/>
      <c r="F439" s="178"/>
      <c r="G439" s="161"/>
      <c r="H439" s="161"/>
      <c r="I439" s="161"/>
      <c r="J439" s="161"/>
      <c r="K439" s="161"/>
    </row>
    <row r="440" spans="2:11" ht="15">
      <c r="B440" s="179"/>
      <c r="C440" s="161"/>
      <c r="D440" s="161"/>
      <c r="E440" s="169"/>
      <c r="F440" s="169"/>
      <c r="G440" s="169"/>
      <c r="H440" s="161"/>
      <c r="I440" s="161"/>
      <c r="J440" s="161"/>
      <c r="K440" s="161"/>
    </row>
    <row r="441" spans="2:11" ht="15">
      <c r="B441" s="162"/>
      <c r="C441" s="169"/>
      <c r="D441" s="169"/>
      <c r="E441" s="169"/>
      <c r="F441" s="169"/>
      <c r="G441" s="169"/>
      <c r="H441" s="169"/>
      <c r="I441" s="169"/>
      <c r="J441" s="169"/>
      <c r="K441" s="169"/>
    </row>
    <row r="442" spans="2:11" ht="15">
      <c r="B442" s="146"/>
      <c r="C442" s="169"/>
      <c r="D442" s="169"/>
      <c r="E442" s="169"/>
      <c r="F442" s="181"/>
      <c r="G442" s="181"/>
      <c r="H442" s="181"/>
      <c r="I442" s="181"/>
      <c r="J442" s="181"/>
      <c r="K442" s="181"/>
    </row>
    <row r="443" spans="2:11" ht="15">
      <c r="B443" s="146"/>
      <c r="C443" s="169"/>
      <c r="D443" s="169"/>
      <c r="E443" s="161"/>
      <c r="F443" s="161"/>
      <c r="G443" s="161"/>
      <c r="H443" s="161"/>
      <c r="I443" s="161"/>
      <c r="J443" s="161"/>
      <c r="K443" s="161"/>
    </row>
    <row r="444" spans="2:11" ht="15">
      <c r="B444" s="182"/>
      <c r="C444" s="161"/>
      <c r="D444" s="161"/>
      <c r="E444" s="161"/>
      <c r="F444" s="161"/>
      <c r="G444" s="161"/>
      <c r="H444" s="161"/>
      <c r="I444" s="161"/>
      <c r="J444" s="161"/>
      <c r="K444" s="161"/>
    </row>
    <row r="445" spans="2:11" ht="15">
      <c r="B445" s="184"/>
      <c r="C445" s="161"/>
      <c r="D445" s="161"/>
      <c r="E445" s="161"/>
      <c r="F445" s="161"/>
      <c r="G445" s="161"/>
      <c r="H445" s="161"/>
      <c r="I445" s="161"/>
      <c r="J445" s="161"/>
      <c r="K445" s="161"/>
    </row>
    <row r="446" spans="2:11" ht="15">
      <c r="B446" s="184"/>
      <c r="C446" s="161"/>
      <c r="D446" s="161"/>
      <c r="E446" s="161"/>
      <c r="F446" s="161"/>
      <c r="G446" s="161"/>
      <c r="H446" s="161"/>
      <c r="I446" s="161"/>
      <c r="J446" s="161"/>
      <c r="K446" s="161"/>
    </row>
    <row r="447" spans="2:11" ht="15">
      <c r="B447" s="184"/>
      <c r="C447" s="161"/>
      <c r="D447" s="161"/>
      <c r="E447" s="161"/>
      <c r="F447" s="161"/>
      <c r="G447" s="161"/>
      <c r="H447" s="161"/>
      <c r="I447" s="161"/>
      <c r="J447" s="161"/>
      <c r="K447" s="161"/>
    </row>
    <row r="448" spans="2:11" ht="15">
      <c r="B448" s="184"/>
      <c r="C448" s="161"/>
      <c r="D448" s="161"/>
      <c r="E448" s="161"/>
      <c r="F448" s="161"/>
      <c r="G448" s="161"/>
      <c r="H448" s="161"/>
      <c r="I448" s="161"/>
      <c r="J448" s="161"/>
      <c r="K448" s="161"/>
    </row>
    <row r="449" spans="2:11" ht="15">
      <c r="B449" s="184"/>
      <c r="C449" s="161"/>
      <c r="D449" s="161"/>
      <c r="E449" s="161"/>
      <c r="F449" s="161"/>
      <c r="G449" s="161"/>
      <c r="H449" s="161"/>
      <c r="I449" s="161"/>
      <c r="J449" s="161"/>
      <c r="K449" s="161"/>
    </row>
    <row r="450" spans="2:11" ht="15">
      <c r="B450" s="153"/>
      <c r="C450" s="161"/>
      <c r="D450" s="161"/>
      <c r="E450" s="161"/>
      <c r="F450" s="161"/>
      <c r="G450" s="161"/>
      <c r="H450" s="161"/>
      <c r="I450" s="161"/>
      <c r="J450" s="161"/>
      <c r="K450" s="161"/>
    </row>
    <row r="451" spans="2:11" ht="15">
      <c r="B451" s="146"/>
      <c r="C451" s="161"/>
      <c r="D451" s="161"/>
      <c r="E451" s="161"/>
      <c r="F451" s="161"/>
      <c r="G451" s="161"/>
      <c r="H451" s="161"/>
      <c r="I451" s="161"/>
      <c r="J451" s="161"/>
      <c r="K451" s="161"/>
    </row>
    <row r="452" spans="2:11" ht="15">
      <c r="B452" s="182"/>
      <c r="C452" s="161"/>
      <c r="D452" s="161"/>
      <c r="E452" s="161"/>
      <c r="F452" s="161"/>
      <c r="G452" s="161"/>
      <c r="H452" s="161"/>
      <c r="I452" s="161"/>
      <c r="J452" s="161"/>
      <c r="K452" s="161"/>
    </row>
    <row r="453" spans="2:11" ht="15">
      <c r="B453" s="152"/>
      <c r="C453" s="161"/>
      <c r="D453" s="161"/>
      <c r="E453" s="161"/>
      <c r="F453" s="161"/>
      <c r="G453" s="161"/>
      <c r="H453" s="161"/>
      <c r="I453" s="161"/>
      <c r="J453" s="161"/>
      <c r="K453" s="161"/>
    </row>
    <row r="454" spans="2:11" ht="15">
      <c r="B454" s="152"/>
      <c r="C454" s="161"/>
      <c r="D454" s="161"/>
      <c r="E454" s="161"/>
      <c r="F454" s="161"/>
      <c r="G454" s="161"/>
      <c r="H454" s="161"/>
      <c r="I454" s="161"/>
      <c r="J454" s="161"/>
      <c r="K454" s="161"/>
    </row>
    <row r="455" spans="2:11" ht="15">
      <c r="B455" s="152"/>
      <c r="C455" s="161"/>
      <c r="D455" s="161"/>
      <c r="E455" s="161"/>
      <c r="F455" s="161"/>
      <c r="G455" s="161"/>
      <c r="H455" s="161"/>
      <c r="I455" s="161"/>
      <c r="J455" s="161"/>
      <c r="K455" s="161"/>
    </row>
    <row r="456" spans="2:11" ht="15">
      <c r="B456" s="152"/>
      <c r="C456" s="161"/>
      <c r="D456" s="161"/>
      <c r="E456" s="161"/>
      <c r="F456" s="161"/>
      <c r="G456" s="161"/>
      <c r="H456" s="161"/>
      <c r="I456" s="161"/>
      <c r="J456" s="161"/>
      <c r="K456" s="161"/>
    </row>
    <row r="457" spans="2:11" ht="15">
      <c r="B457" s="152"/>
      <c r="C457" s="161"/>
      <c r="D457" s="161"/>
      <c r="E457" s="161"/>
      <c r="F457" s="161"/>
      <c r="G457" s="161"/>
      <c r="H457" s="161"/>
      <c r="I457" s="161"/>
      <c r="J457" s="161"/>
      <c r="K457" s="161"/>
    </row>
    <row r="458" spans="2:11" ht="15">
      <c r="B458" s="152"/>
      <c r="C458" s="161"/>
      <c r="D458" s="161"/>
      <c r="E458" s="161"/>
      <c r="F458" s="161"/>
      <c r="G458" s="161"/>
      <c r="H458" s="161"/>
      <c r="I458" s="161"/>
      <c r="J458" s="161"/>
      <c r="K458" s="161"/>
    </row>
    <row r="459" spans="2:11" ht="15">
      <c r="B459" s="152"/>
      <c r="C459" s="161"/>
      <c r="D459" s="161"/>
      <c r="E459" s="161"/>
      <c r="F459" s="161"/>
      <c r="G459" s="161"/>
      <c r="H459" s="161"/>
      <c r="I459" s="161"/>
      <c r="J459" s="161"/>
      <c r="K459" s="161"/>
    </row>
    <row r="460" spans="2:11" ht="15">
      <c r="B460" s="152"/>
      <c r="C460" s="161"/>
      <c r="D460" s="161"/>
      <c r="E460" s="161"/>
      <c r="F460" s="161"/>
      <c r="G460" s="161"/>
      <c r="H460" s="161"/>
      <c r="I460" s="161"/>
      <c r="J460" s="161"/>
      <c r="K460" s="161"/>
    </row>
    <row r="461" spans="2:11" ht="15">
      <c r="B461" s="152"/>
      <c r="C461" s="161"/>
      <c r="D461" s="161"/>
      <c r="E461" s="161"/>
      <c r="F461" s="161"/>
      <c r="G461" s="161"/>
      <c r="H461" s="161"/>
      <c r="I461" s="161"/>
      <c r="J461" s="161"/>
      <c r="K461" s="161"/>
    </row>
    <row r="462" spans="2:11" ht="15">
      <c r="B462" s="153"/>
      <c r="C462" s="161"/>
      <c r="D462" s="161"/>
      <c r="E462" s="161"/>
      <c r="F462" s="161"/>
      <c r="G462" s="161"/>
      <c r="H462" s="161"/>
      <c r="I462" s="161"/>
      <c r="J462" s="161"/>
      <c r="K462" s="161"/>
    </row>
    <row r="463" spans="2:11" ht="15">
      <c r="B463" s="153"/>
      <c r="C463" s="161"/>
      <c r="D463" s="161"/>
      <c r="E463" s="161"/>
      <c r="F463" s="161"/>
      <c r="G463" s="161"/>
      <c r="H463" s="161"/>
      <c r="I463" s="161"/>
      <c r="J463" s="161"/>
      <c r="K463" s="161"/>
    </row>
    <row r="464" spans="2:11" ht="15">
      <c r="B464" s="154"/>
      <c r="C464" s="161"/>
      <c r="D464" s="161"/>
      <c r="E464" s="161"/>
      <c r="F464" s="161"/>
      <c r="G464" s="161"/>
      <c r="H464" s="161"/>
      <c r="I464" s="161"/>
      <c r="J464" s="161"/>
      <c r="K464" s="161"/>
    </row>
    <row r="465" spans="2:11" ht="15">
      <c r="B465" s="154"/>
      <c r="C465" s="161"/>
      <c r="D465" s="161"/>
      <c r="E465" s="161"/>
      <c r="F465" s="161"/>
      <c r="G465" s="161"/>
      <c r="H465" s="161"/>
      <c r="I465" s="161"/>
      <c r="J465" s="161"/>
      <c r="K465" s="161"/>
    </row>
    <row r="466" spans="2:11" ht="15">
      <c r="B466" s="182"/>
      <c r="C466" s="161"/>
      <c r="D466" s="161"/>
      <c r="E466" s="161"/>
      <c r="F466" s="161"/>
      <c r="G466" s="161"/>
      <c r="H466" s="161"/>
      <c r="I466" s="161"/>
      <c r="J466" s="161"/>
      <c r="K466" s="161"/>
    </row>
    <row r="467" spans="2:11" ht="15">
      <c r="B467" s="156"/>
      <c r="C467" s="161"/>
      <c r="D467" s="161"/>
      <c r="E467" s="161"/>
      <c r="F467" s="161"/>
      <c r="G467" s="161"/>
      <c r="H467" s="161"/>
      <c r="I467" s="161"/>
      <c r="J467" s="161"/>
      <c r="K467" s="161"/>
    </row>
    <row r="468" spans="2:11" ht="15">
      <c r="B468" s="156"/>
      <c r="C468" s="161"/>
      <c r="D468" s="161"/>
      <c r="E468" s="161"/>
      <c r="F468" s="161"/>
      <c r="G468" s="161"/>
      <c r="H468" s="161"/>
      <c r="I468" s="161"/>
      <c r="J468" s="161"/>
      <c r="K468" s="161"/>
    </row>
    <row r="469" spans="2:11" ht="15">
      <c r="B469" s="146"/>
      <c r="C469" s="161"/>
      <c r="D469" s="161"/>
      <c r="E469" s="161"/>
      <c r="F469" s="161"/>
      <c r="G469" s="161"/>
      <c r="H469" s="161"/>
      <c r="I469" s="161"/>
      <c r="J469" s="161"/>
      <c r="K469" s="161"/>
    </row>
    <row r="470" spans="2:11" ht="15">
      <c r="B470" s="146"/>
      <c r="C470" s="161"/>
      <c r="D470" s="161"/>
      <c r="E470" s="161"/>
      <c r="F470" s="161"/>
      <c r="G470" s="161"/>
      <c r="H470" s="161"/>
      <c r="I470" s="161"/>
      <c r="J470" s="161"/>
      <c r="K470" s="161"/>
    </row>
    <row r="471" spans="2:11" ht="15">
      <c r="B471" s="146"/>
      <c r="C471" s="161"/>
      <c r="D471" s="161"/>
      <c r="E471" s="161"/>
      <c r="F471" s="161"/>
      <c r="G471" s="161"/>
      <c r="H471" s="161"/>
      <c r="I471" s="161"/>
      <c r="J471" s="161"/>
      <c r="K471" s="161"/>
    </row>
    <row r="472" spans="2:11" ht="15">
      <c r="B472" s="146"/>
      <c r="C472" s="161"/>
      <c r="D472" s="161"/>
      <c r="E472" s="161"/>
      <c r="F472" s="161"/>
      <c r="G472" s="161"/>
      <c r="H472" s="161"/>
      <c r="I472" s="161"/>
      <c r="J472" s="161"/>
      <c r="K472" s="161"/>
    </row>
    <row r="473" spans="2:11" ht="15">
      <c r="B473" s="146"/>
      <c r="C473" s="161"/>
      <c r="D473" s="161"/>
      <c r="E473" s="161"/>
      <c r="F473" s="161"/>
      <c r="G473" s="161"/>
      <c r="H473" s="161"/>
      <c r="I473" s="161"/>
      <c r="J473" s="161"/>
      <c r="K473" s="161"/>
    </row>
    <row r="474" spans="2:11" ht="15">
      <c r="B474" s="146"/>
      <c r="C474" s="161"/>
      <c r="D474" s="161"/>
      <c r="E474" s="161"/>
      <c r="F474" s="161"/>
      <c r="G474" s="161"/>
      <c r="H474" s="161"/>
      <c r="I474" s="161"/>
      <c r="J474" s="161"/>
      <c r="K474" s="161"/>
    </row>
    <row r="475" spans="2:11" ht="15">
      <c r="B475" s="146"/>
      <c r="C475" s="161"/>
      <c r="D475" s="161"/>
      <c r="E475" s="161"/>
      <c r="F475" s="161"/>
      <c r="G475" s="161"/>
      <c r="H475" s="161"/>
      <c r="I475" s="161"/>
      <c r="J475" s="161"/>
      <c r="K475" s="161"/>
    </row>
    <row r="476" spans="2:11" ht="15">
      <c r="B476" s="146"/>
      <c r="C476" s="161"/>
      <c r="D476" s="161"/>
      <c r="E476" s="161"/>
      <c r="F476" s="161"/>
      <c r="G476" s="161"/>
      <c r="H476" s="161"/>
      <c r="I476" s="161"/>
      <c r="J476" s="161"/>
      <c r="K476" s="161"/>
    </row>
    <row r="477" spans="2:11" ht="15">
      <c r="B477" s="146"/>
      <c r="C477" s="161"/>
      <c r="D477" s="161"/>
      <c r="E477" s="161"/>
      <c r="F477" s="161"/>
      <c r="G477" s="161"/>
      <c r="H477" s="161"/>
      <c r="I477" s="161"/>
      <c r="J477" s="161"/>
      <c r="K477" s="161"/>
    </row>
    <row r="478" spans="2:11" ht="15">
      <c r="B478" s="146"/>
      <c r="C478" s="161"/>
      <c r="D478" s="161"/>
      <c r="E478" s="161"/>
      <c r="F478" s="161"/>
      <c r="G478" s="161"/>
      <c r="H478" s="161"/>
      <c r="I478" s="161"/>
      <c r="J478" s="161"/>
      <c r="K478" s="161"/>
    </row>
    <row r="481" spans="2:11" ht="18.75">
      <c r="B481" s="342"/>
      <c r="C481" s="342"/>
      <c r="D481" s="342"/>
      <c r="E481" s="342"/>
      <c r="F481" s="342"/>
      <c r="G481" s="342"/>
      <c r="H481" s="342"/>
      <c r="I481" s="342"/>
      <c r="J481" s="342"/>
      <c r="K481" s="342"/>
    </row>
    <row r="482" spans="2:11" ht="15">
      <c r="B482" s="176"/>
      <c r="C482" s="161"/>
      <c r="D482" s="161"/>
      <c r="E482" s="161"/>
      <c r="F482" s="161"/>
      <c r="G482" s="161"/>
      <c r="H482" s="161"/>
      <c r="I482" s="161"/>
      <c r="J482" s="161"/>
      <c r="K482" s="161"/>
    </row>
    <row r="483" spans="2:11">
      <c r="B483" s="343"/>
      <c r="C483" s="343"/>
      <c r="D483" s="343"/>
      <c r="E483" s="343"/>
      <c r="F483" s="343"/>
      <c r="G483" s="343"/>
      <c r="H483" s="343"/>
      <c r="I483" s="343"/>
      <c r="J483" s="343"/>
      <c r="K483" s="343"/>
    </row>
    <row r="484" spans="2:11">
      <c r="B484" s="343"/>
      <c r="C484" s="343"/>
      <c r="D484" s="343"/>
      <c r="E484" s="343"/>
      <c r="F484" s="343"/>
      <c r="G484" s="343"/>
      <c r="H484" s="343"/>
      <c r="I484" s="343"/>
      <c r="J484" s="343"/>
      <c r="K484" s="343"/>
    </row>
    <row r="485" spans="2:11" ht="18.75" customHeight="1">
      <c r="B485" s="343"/>
      <c r="C485" s="343"/>
      <c r="D485" s="343"/>
      <c r="E485" s="343"/>
      <c r="F485" s="343"/>
      <c r="G485" s="343"/>
      <c r="H485" s="343"/>
      <c r="I485" s="343"/>
      <c r="J485" s="343"/>
      <c r="K485" s="343"/>
    </row>
    <row r="486" spans="2:11" ht="15">
      <c r="B486" s="179"/>
      <c r="C486" s="161"/>
      <c r="D486" s="161"/>
      <c r="E486" s="169"/>
      <c r="F486" s="169"/>
      <c r="G486" s="169"/>
      <c r="H486" s="161"/>
      <c r="I486" s="161"/>
      <c r="J486" s="161"/>
      <c r="K486" s="161"/>
    </row>
    <row r="487" spans="2:11" ht="15">
      <c r="B487" s="162"/>
      <c r="C487" s="169"/>
      <c r="D487" s="169"/>
      <c r="E487" s="169"/>
      <c r="F487" s="169"/>
      <c r="G487" s="169"/>
      <c r="H487" s="169"/>
      <c r="I487" s="169"/>
      <c r="J487" s="169"/>
      <c r="K487" s="169"/>
    </row>
    <row r="488" spans="2:11" ht="15">
      <c r="B488" s="146"/>
      <c r="C488" s="169"/>
      <c r="D488" s="169"/>
      <c r="E488" s="169"/>
      <c r="F488" s="181"/>
      <c r="G488" s="181"/>
      <c r="H488" s="181"/>
      <c r="I488" s="181"/>
      <c r="J488" s="181"/>
      <c r="K488" s="181"/>
    </row>
    <row r="489" spans="2:11" ht="15">
      <c r="B489" s="146"/>
      <c r="C489" s="169"/>
      <c r="D489" s="169"/>
      <c r="E489" s="161"/>
      <c r="F489" s="161"/>
      <c r="G489" s="161"/>
      <c r="H489" s="161"/>
      <c r="I489" s="161"/>
      <c r="J489" s="161"/>
      <c r="K489" s="161"/>
    </row>
    <row r="490" spans="2:11" ht="15">
      <c r="B490" s="182"/>
      <c r="C490" s="161"/>
      <c r="D490" s="161"/>
      <c r="E490" s="161"/>
      <c r="F490" s="161"/>
      <c r="G490" s="161"/>
      <c r="H490" s="161"/>
      <c r="I490" s="161"/>
      <c r="J490" s="161"/>
      <c r="K490" s="161"/>
    </row>
    <row r="491" spans="2:11" ht="15">
      <c r="B491" s="184"/>
      <c r="C491" s="161"/>
      <c r="D491" s="161"/>
      <c r="E491" s="161"/>
      <c r="F491" s="161"/>
      <c r="G491" s="161"/>
      <c r="H491" s="161"/>
      <c r="I491" s="161"/>
      <c r="J491" s="161"/>
      <c r="K491" s="161"/>
    </row>
    <row r="492" spans="2:11" ht="15">
      <c r="B492" s="184"/>
      <c r="C492" s="161"/>
      <c r="D492" s="161"/>
      <c r="E492" s="161"/>
      <c r="F492" s="161"/>
      <c r="G492" s="161"/>
      <c r="H492" s="161"/>
      <c r="I492" s="161"/>
      <c r="J492" s="161"/>
      <c r="K492" s="161"/>
    </row>
    <row r="493" spans="2:11" ht="15">
      <c r="B493" s="153"/>
      <c r="C493" s="161"/>
      <c r="D493" s="161"/>
      <c r="E493" s="161"/>
      <c r="F493" s="161"/>
      <c r="G493" s="161"/>
      <c r="H493" s="161"/>
      <c r="I493" s="161"/>
      <c r="J493" s="161"/>
      <c r="K493" s="161"/>
    </row>
    <row r="494" spans="2:11" ht="15">
      <c r="B494" s="146"/>
      <c r="C494" s="161"/>
      <c r="D494" s="161"/>
      <c r="E494" s="161"/>
      <c r="F494" s="161"/>
      <c r="G494" s="161"/>
      <c r="H494" s="161"/>
      <c r="I494" s="161"/>
      <c r="J494" s="161"/>
      <c r="K494" s="161"/>
    </row>
    <row r="495" spans="2:11" ht="15">
      <c r="B495" s="182"/>
      <c r="C495" s="161"/>
      <c r="D495" s="161"/>
      <c r="E495" s="161"/>
      <c r="F495" s="161"/>
      <c r="G495" s="161"/>
      <c r="H495" s="161"/>
      <c r="I495" s="161"/>
      <c r="J495" s="161"/>
      <c r="K495" s="161"/>
    </row>
    <row r="496" spans="2:11" ht="15">
      <c r="B496" s="152"/>
      <c r="C496" s="161"/>
      <c r="D496" s="161"/>
      <c r="E496" s="161"/>
      <c r="F496" s="161"/>
      <c r="G496" s="161"/>
      <c r="H496" s="161"/>
      <c r="I496" s="161"/>
      <c r="J496" s="161"/>
      <c r="K496" s="161"/>
    </row>
    <row r="497" spans="2:11" ht="15">
      <c r="B497" s="152"/>
      <c r="C497" s="161"/>
      <c r="D497" s="161"/>
      <c r="E497" s="161"/>
      <c r="F497" s="161"/>
      <c r="G497" s="161"/>
      <c r="H497" s="161"/>
      <c r="I497" s="161"/>
      <c r="J497" s="161"/>
      <c r="K497" s="161"/>
    </row>
    <row r="498" spans="2:11" ht="15">
      <c r="B498" s="153"/>
      <c r="C498" s="161"/>
      <c r="D498" s="161"/>
      <c r="E498" s="161"/>
      <c r="F498" s="161"/>
      <c r="G498" s="161"/>
      <c r="H498" s="161"/>
      <c r="I498" s="161"/>
      <c r="J498" s="161"/>
      <c r="K498" s="161"/>
    </row>
    <row r="499" spans="2:11" ht="15">
      <c r="B499" s="153"/>
      <c r="C499" s="161"/>
      <c r="D499" s="161"/>
      <c r="E499" s="161"/>
      <c r="F499" s="161"/>
      <c r="G499" s="161"/>
      <c r="H499" s="161"/>
      <c r="I499" s="161"/>
      <c r="J499" s="161"/>
      <c r="K499" s="161"/>
    </row>
    <row r="500" spans="2:11" ht="15">
      <c r="B500" s="154"/>
      <c r="C500" s="161"/>
      <c r="D500" s="161"/>
      <c r="E500" s="161"/>
      <c r="F500" s="161"/>
      <c r="G500" s="161"/>
      <c r="H500" s="161"/>
      <c r="I500" s="161"/>
      <c r="J500" s="161"/>
      <c r="K500" s="161"/>
    </row>
    <row r="501" spans="2:11" ht="15">
      <c r="B501" s="154"/>
      <c r="C501" s="161"/>
      <c r="D501" s="161"/>
      <c r="E501" s="161"/>
      <c r="F501" s="161"/>
      <c r="G501" s="161"/>
      <c r="H501" s="161"/>
      <c r="I501" s="161"/>
      <c r="J501" s="161"/>
      <c r="K501" s="161"/>
    </row>
    <row r="502" spans="2:11" ht="15">
      <c r="B502" s="182"/>
      <c r="C502" s="161"/>
      <c r="D502" s="161"/>
      <c r="E502" s="161"/>
      <c r="F502" s="161"/>
      <c r="G502" s="161"/>
      <c r="H502" s="161"/>
      <c r="I502" s="161"/>
      <c r="J502" s="161"/>
      <c r="K502" s="161"/>
    </row>
    <row r="503" spans="2:11" ht="15">
      <c r="B503" s="156"/>
      <c r="C503" s="161"/>
      <c r="D503" s="161"/>
      <c r="E503" s="161"/>
      <c r="F503" s="161"/>
      <c r="G503" s="161"/>
      <c r="H503" s="161"/>
      <c r="I503" s="161"/>
      <c r="J503" s="161"/>
      <c r="K503" s="161"/>
    </row>
    <row r="504" spans="2:11" ht="15">
      <c r="B504" s="156"/>
      <c r="C504" s="161"/>
      <c r="D504" s="161"/>
      <c r="E504" s="161"/>
      <c r="F504" s="161"/>
      <c r="G504" s="161"/>
      <c r="H504" s="161"/>
      <c r="I504" s="161"/>
      <c r="J504" s="161"/>
      <c r="K504" s="161"/>
    </row>
    <row r="505" spans="2:11" ht="15">
      <c r="B505" s="146"/>
      <c r="C505" s="161"/>
      <c r="D505" s="161"/>
      <c r="E505" s="161"/>
      <c r="F505" s="161"/>
      <c r="G505" s="161"/>
      <c r="H505" s="161"/>
      <c r="I505" s="161"/>
      <c r="J505" s="161"/>
      <c r="K505" s="161"/>
    </row>
    <row r="506" spans="2:11" ht="15">
      <c r="B506" s="146"/>
      <c r="C506" s="161"/>
      <c r="D506" s="161"/>
      <c r="E506" s="161"/>
      <c r="F506" s="161"/>
      <c r="G506" s="161"/>
      <c r="H506" s="161"/>
      <c r="I506" s="161"/>
      <c r="J506" s="161"/>
      <c r="K506" s="161"/>
    </row>
    <row r="507" spans="2:11" ht="15">
      <c r="B507" s="146"/>
      <c r="C507" s="161"/>
      <c r="D507" s="161"/>
      <c r="E507" s="161"/>
      <c r="F507" s="161"/>
      <c r="G507" s="161"/>
      <c r="H507" s="161"/>
      <c r="I507" s="161"/>
      <c r="J507" s="161"/>
      <c r="K507" s="161"/>
    </row>
    <row r="508" spans="2:11" ht="15">
      <c r="B508" s="146"/>
      <c r="C508" s="161"/>
      <c r="D508" s="161"/>
      <c r="E508" s="161"/>
      <c r="F508" s="161"/>
      <c r="G508" s="161"/>
      <c r="H508" s="161"/>
      <c r="I508" s="161"/>
      <c r="J508" s="161"/>
      <c r="K508" s="161"/>
    </row>
    <row r="509" spans="2:11" ht="15">
      <c r="B509" s="146"/>
      <c r="C509" s="161"/>
      <c r="D509" s="161"/>
      <c r="E509" s="161"/>
      <c r="F509" s="161"/>
      <c r="G509" s="161"/>
      <c r="H509" s="161"/>
      <c r="I509" s="161"/>
      <c r="J509" s="161"/>
      <c r="K509" s="161"/>
    </row>
    <row r="510" spans="2:11" ht="15">
      <c r="B510" s="146"/>
      <c r="C510" s="161"/>
      <c r="D510" s="161"/>
      <c r="E510" s="161"/>
      <c r="F510" s="161"/>
      <c r="G510" s="161"/>
      <c r="H510" s="161"/>
      <c r="I510" s="161"/>
      <c r="J510" s="161"/>
      <c r="K510" s="161"/>
    </row>
    <row r="511" spans="2:11" ht="15">
      <c r="B511" s="146"/>
      <c r="C511" s="161"/>
      <c r="D511" s="161"/>
      <c r="E511" s="161"/>
      <c r="F511" s="161"/>
      <c r="G511" s="161"/>
      <c r="H511" s="161"/>
      <c r="I511" s="161"/>
      <c r="J511" s="161"/>
      <c r="K511" s="161"/>
    </row>
    <row r="512" spans="2:11" ht="15">
      <c r="B512" s="146"/>
      <c r="C512" s="161"/>
      <c r="D512" s="161"/>
      <c r="E512" s="161"/>
      <c r="F512" s="161"/>
      <c r="G512" s="161"/>
      <c r="H512" s="161"/>
      <c r="I512" s="161"/>
      <c r="J512" s="161"/>
      <c r="K512" s="161"/>
    </row>
    <row r="513" spans="2:11" ht="15">
      <c r="B513" s="146"/>
      <c r="C513" s="161"/>
      <c r="D513" s="161"/>
      <c r="E513" s="161"/>
      <c r="F513" s="161"/>
      <c r="G513" s="161"/>
      <c r="H513" s="161"/>
      <c r="I513" s="161"/>
      <c r="J513" s="161"/>
      <c r="K513" s="161"/>
    </row>
    <row r="514" spans="2:11" ht="15">
      <c r="B514" s="146"/>
      <c r="C514" s="161"/>
      <c r="D514" s="161"/>
      <c r="E514" s="161"/>
      <c r="F514" s="161"/>
      <c r="G514" s="161"/>
      <c r="H514" s="161"/>
      <c r="I514" s="161"/>
      <c r="J514" s="161"/>
      <c r="K514" s="161"/>
    </row>
    <row r="517" spans="2:11" ht="18.75">
      <c r="B517" s="342"/>
      <c r="C517" s="342"/>
      <c r="D517" s="342"/>
      <c r="E517" s="342"/>
      <c r="F517" s="342"/>
      <c r="G517" s="342"/>
      <c r="H517" s="342"/>
      <c r="I517" s="342"/>
      <c r="J517" s="342"/>
      <c r="K517" s="342"/>
    </row>
    <row r="518" spans="2:11" ht="15">
      <c r="B518" s="176"/>
      <c r="C518" s="161"/>
      <c r="D518" s="161"/>
      <c r="E518" s="161"/>
      <c r="F518" s="161"/>
      <c r="G518" s="161"/>
      <c r="H518" s="161"/>
      <c r="I518" s="161"/>
      <c r="J518" s="161"/>
      <c r="K518" s="161"/>
    </row>
    <row r="519" spans="2:11">
      <c r="B519" s="341"/>
      <c r="C519" s="341"/>
      <c r="D519" s="341"/>
      <c r="E519" s="341"/>
      <c r="F519" s="341"/>
      <c r="G519" s="341"/>
      <c r="H519" s="341"/>
      <c r="I519" s="341"/>
      <c r="J519" s="341"/>
      <c r="K519" s="341"/>
    </row>
    <row r="520" spans="2:11">
      <c r="B520" s="341"/>
      <c r="C520" s="341"/>
      <c r="D520" s="341"/>
      <c r="E520" s="341"/>
      <c r="F520" s="341"/>
      <c r="G520" s="341"/>
      <c r="H520" s="341"/>
      <c r="I520" s="341"/>
      <c r="J520" s="341"/>
      <c r="K520" s="341"/>
    </row>
    <row r="521" spans="2:11">
      <c r="B521" s="341"/>
      <c r="C521" s="341"/>
      <c r="D521" s="341"/>
      <c r="E521" s="341"/>
      <c r="F521" s="341"/>
      <c r="G521" s="341"/>
      <c r="H521" s="341"/>
      <c r="I521" s="341"/>
      <c r="J521" s="341"/>
      <c r="K521" s="341"/>
    </row>
    <row r="522" spans="2:11" ht="23.25" customHeight="1">
      <c r="B522" s="341"/>
      <c r="C522" s="341"/>
      <c r="D522" s="341"/>
      <c r="E522" s="341"/>
      <c r="F522" s="341"/>
      <c r="G522" s="341"/>
      <c r="H522" s="341"/>
      <c r="I522" s="341"/>
      <c r="J522" s="341"/>
      <c r="K522" s="341"/>
    </row>
    <row r="523" spans="2:11" ht="15">
      <c r="B523" s="179"/>
      <c r="C523" s="161"/>
      <c r="D523" s="161"/>
      <c r="E523" s="169"/>
      <c r="F523" s="169"/>
      <c r="G523" s="169"/>
      <c r="H523" s="161"/>
      <c r="I523" s="161"/>
      <c r="J523" s="161"/>
      <c r="K523" s="161"/>
    </row>
    <row r="524" spans="2:11" ht="15">
      <c r="B524" s="162"/>
      <c r="C524" s="169"/>
      <c r="D524" s="169"/>
      <c r="E524" s="169"/>
      <c r="F524" s="169"/>
      <c r="G524" s="169"/>
      <c r="H524" s="169"/>
      <c r="I524" s="169"/>
      <c r="J524" s="169"/>
      <c r="K524" s="169"/>
    </row>
    <row r="525" spans="2:11" ht="15">
      <c r="B525" s="146"/>
      <c r="C525" s="169"/>
      <c r="D525" s="169"/>
      <c r="E525" s="169"/>
      <c r="F525" s="181"/>
      <c r="G525" s="181"/>
      <c r="H525" s="181"/>
      <c r="I525" s="181"/>
      <c r="J525" s="181"/>
      <c r="K525" s="181"/>
    </row>
    <row r="526" spans="2:11" ht="15">
      <c r="B526" s="146"/>
      <c r="C526" s="169"/>
      <c r="D526" s="169"/>
      <c r="E526" s="161"/>
      <c r="F526" s="161"/>
      <c r="G526" s="161"/>
      <c r="H526" s="161"/>
      <c r="I526" s="161"/>
      <c r="J526" s="161"/>
      <c r="K526" s="161"/>
    </row>
    <row r="527" spans="2:11" ht="15">
      <c r="B527" s="182"/>
      <c r="C527" s="161"/>
      <c r="D527" s="161"/>
      <c r="E527" s="161"/>
      <c r="F527" s="161"/>
      <c r="G527" s="161"/>
      <c r="H527" s="161"/>
      <c r="I527" s="161"/>
      <c r="J527" s="161"/>
      <c r="K527" s="161"/>
    </row>
    <row r="528" spans="2:11" ht="15">
      <c r="B528" s="183"/>
      <c r="C528" s="161"/>
      <c r="D528" s="161"/>
      <c r="E528" s="161"/>
      <c r="F528" s="161"/>
      <c r="G528" s="161"/>
      <c r="H528" s="161"/>
      <c r="I528" s="161"/>
      <c r="J528" s="161"/>
      <c r="K528" s="161"/>
    </row>
    <row r="529" spans="2:11" ht="15">
      <c r="B529" s="184"/>
      <c r="C529" s="161"/>
      <c r="D529" s="161"/>
      <c r="E529" s="161"/>
      <c r="F529" s="161"/>
      <c r="G529" s="161"/>
      <c r="H529" s="161"/>
      <c r="I529" s="161"/>
      <c r="J529" s="161"/>
      <c r="K529" s="161"/>
    </row>
    <row r="530" spans="2:11" ht="15">
      <c r="B530" s="184"/>
      <c r="C530" s="161"/>
      <c r="D530" s="161"/>
      <c r="E530" s="161"/>
      <c r="F530" s="161"/>
      <c r="G530" s="161"/>
      <c r="H530" s="161"/>
      <c r="I530" s="161"/>
      <c r="J530" s="161"/>
      <c r="K530" s="161"/>
    </row>
    <row r="531" spans="2:11" ht="15">
      <c r="B531" s="184"/>
      <c r="C531" s="161"/>
      <c r="D531" s="161"/>
      <c r="E531" s="161"/>
      <c r="F531" s="161"/>
      <c r="G531" s="161"/>
      <c r="H531" s="161"/>
      <c r="I531" s="161"/>
      <c r="J531" s="161"/>
      <c r="K531" s="161"/>
    </row>
    <row r="532" spans="2:11" ht="15">
      <c r="B532" s="184"/>
      <c r="C532" s="161"/>
      <c r="D532" s="161"/>
      <c r="E532" s="161"/>
      <c r="F532" s="161"/>
      <c r="G532" s="161"/>
      <c r="H532" s="161"/>
      <c r="I532" s="161"/>
      <c r="J532" s="161"/>
      <c r="K532" s="161"/>
    </row>
    <row r="533" spans="2:11" ht="15">
      <c r="B533" s="184"/>
      <c r="C533" s="161"/>
      <c r="D533" s="161"/>
      <c r="E533" s="161"/>
      <c r="F533" s="161"/>
      <c r="G533" s="161"/>
      <c r="H533" s="161"/>
      <c r="I533" s="161"/>
      <c r="J533" s="161"/>
      <c r="K533" s="161"/>
    </row>
    <row r="534" spans="2:11" ht="15">
      <c r="B534" s="153"/>
      <c r="C534" s="161"/>
      <c r="D534" s="161"/>
      <c r="E534" s="161"/>
      <c r="F534" s="161"/>
      <c r="G534" s="161"/>
      <c r="H534" s="161"/>
      <c r="I534" s="161"/>
      <c r="J534" s="161"/>
      <c r="K534" s="161"/>
    </row>
    <row r="535" spans="2:11" ht="15">
      <c r="B535" s="146"/>
      <c r="C535" s="161"/>
      <c r="D535" s="161"/>
      <c r="E535" s="161"/>
      <c r="F535" s="161"/>
      <c r="G535" s="161"/>
      <c r="H535" s="161"/>
      <c r="I535" s="161"/>
      <c r="J535" s="161"/>
      <c r="K535" s="161"/>
    </row>
    <row r="536" spans="2:11" ht="15">
      <c r="B536" s="182"/>
      <c r="C536" s="161"/>
      <c r="D536" s="161"/>
      <c r="E536" s="161"/>
      <c r="F536" s="161"/>
      <c r="G536" s="161"/>
      <c r="H536" s="161"/>
      <c r="I536" s="161"/>
      <c r="J536" s="161"/>
      <c r="K536" s="161"/>
    </row>
    <row r="537" spans="2:11" ht="15">
      <c r="B537" s="152"/>
      <c r="C537" s="161"/>
      <c r="D537" s="161"/>
      <c r="E537" s="161"/>
      <c r="F537" s="161"/>
      <c r="G537" s="161"/>
      <c r="H537" s="161"/>
      <c r="I537" s="161"/>
      <c r="J537" s="161"/>
      <c r="K537" s="161"/>
    </row>
    <row r="538" spans="2:11" ht="15">
      <c r="B538" s="152"/>
      <c r="C538" s="161"/>
      <c r="D538" s="161"/>
      <c r="E538" s="161"/>
      <c r="F538" s="161"/>
      <c r="G538" s="161"/>
      <c r="H538" s="161"/>
      <c r="I538" s="161"/>
      <c r="J538" s="161"/>
      <c r="K538" s="161"/>
    </row>
    <row r="539" spans="2:11" ht="15">
      <c r="B539" s="152"/>
      <c r="C539" s="161"/>
      <c r="D539" s="161"/>
      <c r="E539" s="161"/>
      <c r="F539" s="161"/>
      <c r="G539" s="161"/>
      <c r="H539" s="161"/>
      <c r="I539" s="161"/>
      <c r="J539" s="161"/>
      <c r="K539" s="161"/>
    </row>
    <row r="540" spans="2:11" ht="15">
      <c r="B540" s="152"/>
      <c r="C540" s="161"/>
      <c r="D540" s="161"/>
      <c r="E540" s="161"/>
      <c r="F540" s="161"/>
      <c r="G540" s="161"/>
      <c r="H540" s="161"/>
      <c r="I540" s="161"/>
      <c r="J540" s="161"/>
      <c r="K540" s="161"/>
    </row>
    <row r="541" spans="2:11" ht="15">
      <c r="B541" s="152"/>
      <c r="C541" s="161"/>
      <c r="D541" s="161"/>
      <c r="E541" s="161"/>
      <c r="F541" s="161"/>
      <c r="G541" s="161"/>
      <c r="H541" s="161"/>
      <c r="I541" s="161"/>
      <c r="J541" s="161"/>
      <c r="K541" s="161"/>
    </row>
    <row r="542" spans="2:11" ht="15">
      <c r="B542" s="153"/>
      <c r="C542" s="161"/>
      <c r="D542" s="161"/>
      <c r="E542" s="161"/>
      <c r="F542" s="161"/>
      <c r="G542" s="161"/>
      <c r="H542" s="161"/>
      <c r="I542" s="161"/>
      <c r="J542" s="161"/>
      <c r="K542" s="161"/>
    </row>
    <row r="543" spans="2:11" ht="15">
      <c r="B543" s="153"/>
      <c r="C543" s="161"/>
      <c r="D543" s="161"/>
      <c r="E543" s="161"/>
      <c r="F543" s="161"/>
      <c r="G543" s="161"/>
      <c r="H543" s="161"/>
      <c r="I543" s="161"/>
      <c r="J543" s="161"/>
      <c r="K543" s="161"/>
    </row>
    <row r="544" spans="2:11" ht="15">
      <c r="B544" s="154"/>
      <c r="C544" s="161"/>
      <c r="D544" s="161"/>
      <c r="E544" s="161"/>
      <c r="F544" s="161"/>
      <c r="G544" s="161"/>
      <c r="H544" s="161"/>
      <c r="I544" s="161"/>
      <c r="J544" s="161"/>
      <c r="K544" s="161"/>
    </row>
    <row r="545" spans="2:11" ht="15">
      <c r="B545" s="154"/>
      <c r="C545" s="161"/>
      <c r="D545" s="161"/>
      <c r="E545" s="161"/>
      <c r="F545" s="161"/>
      <c r="G545" s="161"/>
      <c r="H545" s="161"/>
      <c r="I545" s="161"/>
      <c r="J545" s="161"/>
      <c r="K545" s="161"/>
    </row>
    <row r="546" spans="2:11" ht="15">
      <c r="B546" s="182"/>
      <c r="C546" s="161"/>
      <c r="D546" s="161"/>
      <c r="E546" s="161"/>
      <c r="F546" s="161"/>
      <c r="G546" s="161"/>
      <c r="H546" s="161"/>
      <c r="I546" s="161"/>
      <c r="J546" s="161"/>
      <c r="K546" s="161"/>
    </row>
    <row r="547" spans="2:11" ht="15">
      <c r="B547" s="156"/>
      <c r="C547" s="161"/>
      <c r="D547" s="161"/>
      <c r="E547" s="161"/>
      <c r="F547" s="161"/>
      <c r="G547" s="161"/>
      <c r="H547" s="161"/>
      <c r="I547" s="161"/>
      <c r="J547" s="161"/>
      <c r="K547" s="161"/>
    </row>
    <row r="548" spans="2:11" ht="15">
      <c r="B548" s="156"/>
      <c r="C548" s="161"/>
      <c r="D548" s="161"/>
      <c r="E548" s="161"/>
      <c r="F548" s="161"/>
      <c r="G548" s="161"/>
      <c r="H548" s="161"/>
      <c r="I548" s="161"/>
      <c r="J548" s="161"/>
      <c r="K548" s="161"/>
    </row>
    <row r="549" spans="2:11" ht="15">
      <c r="B549" s="146"/>
      <c r="C549" s="161"/>
      <c r="D549" s="161"/>
      <c r="E549" s="161"/>
      <c r="F549" s="161"/>
      <c r="G549" s="161"/>
      <c r="H549" s="161"/>
      <c r="I549" s="161"/>
      <c r="J549" s="161"/>
      <c r="K549" s="161"/>
    </row>
    <row r="550" spans="2:11" ht="15">
      <c r="B550" s="146"/>
      <c r="C550" s="161"/>
      <c r="D550" s="161"/>
      <c r="E550" s="161"/>
      <c r="F550" s="161"/>
      <c r="G550" s="161"/>
      <c r="H550" s="161"/>
      <c r="I550" s="161"/>
      <c r="J550" s="161"/>
      <c r="K550" s="161"/>
    </row>
    <row r="551" spans="2:11" ht="15">
      <c r="B551" s="146"/>
      <c r="C551" s="161"/>
      <c r="D551" s="161"/>
      <c r="E551" s="161"/>
      <c r="F551" s="161"/>
      <c r="G551" s="161"/>
      <c r="H551" s="161"/>
      <c r="I551" s="161"/>
      <c r="J551" s="161"/>
      <c r="K551" s="161"/>
    </row>
    <row r="552" spans="2:11" ht="15">
      <c r="B552" s="146"/>
      <c r="C552" s="161"/>
      <c r="D552" s="161"/>
      <c r="E552" s="161"/>
      <c r="F552" s="161"/>
      <c r="G552" s="161"/>
      <c r="H552" s="161"/>
      <c r="I552" s="161"/>
      <c r="J552" s="161"/>
      <c r="K552" s="161"/>
    </row>
    <row r="553" spans="2:11" ht="15">
      <c r="B553" s="146"/>
      <c r="C553" s="161"/>
      <c r="D553" s="161"/>
      <c r="E553" s="161"/>
      <c r="F553" s="161"/>
      <c r="G553" s="161"/>
      <c r="H553" s="161"/>
      <c r="I553" s="161"/>
      <c r="J553" s="161"/>
      <c r="K553" s="161"/>
    </row>
    <row r="554" spans="2:11" ht="15">
      <c r="B554" s="146"/>
      <c r="C554" s="161"/>
      <c r="D554" s="161"/>
      <c r="E554" s="161"/>
      <c r="F554" s="161"/>
      <c r="G554" s="161"/>
      <c r="H554" s="161"/>
      <c r="I554" s="161"/>
      <c r="J554" s="161"/>
      <c r="K554" s="161"/>
    </row>
    <row r="555" spans="2:11" ht="15">
      <c r="B555" s="146"/>
      <c r="C555" s="161"/>
      <c r="D555" s="161"/>
      <c r="E555" s="161"/>
      <c r="F555" s="161"/>
      <c r="G555" s="161"/>
      <c r="H555" s="161"/>
      <c r="I555" s="161"/>
      <c r="J555" s="161"/>
      <c r="K555" s="161"/>
    </row>
    <row r="556" spans="2:11" ht="15">
      <c r="B556" s="146"/>
      <c r="C556" s="161"/>
      <c r="D556" s="161"/>
      <c r="E556" s="161"/>
      <c r="F556" s="161"/>
      <c r="G556" s="161"/>
      <c r="H556" s="161"/>
      <c r="I556" s="161"/>
      <c r="J556" s="161"/>
      <c r="K556" s="161"/>
    </row>
    <row r="557" spans="2:11" ht="15">
      <c r="B557" s="146"/>
      <c r="C557" s="161"/>
      <c r="D557" s="161"/>
      <c r="E557" s="161"/>
      <c r="F557" s="161"/>
      <c r="G557" s="161"/>
      <c r="H557" s="161"/>
      <c r="I557" s="161"/>
      <c r="J557" s="161"/>
      <c r="K557" s="161"/>
    </row>
    <row r="558" spans="2:11" ht="15">
      <c r="B558" s="146"/>
      <c r="C558" s="161"/>
      <c r="D558" s="161"/>
      <c r="E558" s="161"/>
      <c r="F558" s="161"/>
      <c r="G558" s="161"/>
      <c r="H558" s="161"/>
      <c r="I558" s="161"/>
      <c r="J558" s="161"/>
      <c r="K558" s="161"/>
    </row>
    <row r="559" spans="2:11" ht="15">
      <c r="B559" s="146"/>
      <c r="C559" s="161"/>
      <c r="D559" s="161"/>
      <c r="E559" s="161"/>
      <c r="F559" s="161"/>
      <c r="G559" s="161"/>
      <c r="H559" s="161"/>
      <c r="I559" s="161"/>
      <c r="J559" s="161"/>
      <c r="K559" s="161"/>
    </row>
    <row r="562" spans="2:11" ht="18.75">
      <c r="B562" s="342"/>
      <c r="C562" s="342"/>
      <c r="D562" s="342"/>
      <c r="E562" s="342"/>
      <c r="F562" s="342"/>
      <c r="G562" s="342"/>
      <c r="H562" s="342"/>
      <c r="I562" s="342"/>
      <c r="J562" s="342"/>
      <c r="K562" s="342"/>
    </row>
    <row r="563" spans="2:11" ht="15">
      <c r="B563" s="176"/>
      <c r="C563" s="161"/>
      <c r="D563" s="161"/>
      <c r="E563" s="161"/>
      <c r="F563" s="161"/>
      <c r="G563" s="161"/>
      <c r="H563" s="161"/>
      <c r="I563" s="161"/>
      <c r="J563" s="161"/>
      <c r="K563" s="161"/>
    </row>
    <row r="564" spans="2:11">
      <c r="B564" s="341"/>
      <c r="C564" s="341"/>
      <c r="D564" s="341"/>
      <c r="E564" s="341"/>
      <c r="F564" s="341"/>
      <c r="G564" s="341"/>
      <c r="H564" s="341"/>
      <c r="I564" s="341"/>
      <c r="J564" s="341"/>
      <c r="K564" s="341"/>
    </row>
    <row r="565" spans="2:11">
      <c r="B565" s="341"/>
      <c r="C565" s="341"/>
      <c r="D565" s="341"/>
      <c r="E565" s="341"/>
      <c r="F565" s="341"/>
      <c r="G565" s="341"/>
      <c r="H565" s="341"/>
      <c r="I565" s="341"/>
      <c r="J565" s="341"/>
      <c r="K565" s="341"/>
    </row>
    <row r="566" spans="2:11">
      <c r="B566" s="341"/>
      <c r="C566" s="341"/>
      <c r="D566" s="341"/>
      <c r="E566" s="341"/>
      <c r="F566" s="341"/>
      <c r="G566" s="341"/>
      <c r="H566" s="341"/>
      <c r="I566" s="341"/>
      <c r="J566" s="341"/>
      <c r="K566" s="341"/>
    </row>
    <row r="567" spans="2:11">
      <c r="B567" s="341"/>
      <c r="C567" s="341"/>
      <c r="D567" s="341"/>
      <c r="E567" s="341"/>
      <c r="F567" s="341"/>
      <c r="G567" s="341"/>
      <c r="H567" s="341"/>
      <c r="I567" s="341"/>
      <c r="J567" s="341"/>
      <c r="K567" s="341"/>
    </row>
    <row r="568" spans="2:11" ht="15">
      <c r="B568" s="177"/>
      <c r="C568" s="178"/>
      <c r="D568" s="178"/>
      <c r="E568" s="178"/>
      <c r="F568" s="178"/>
      <c r="G568" s="178"/>
      <c r="H568" s="178"/>
      <c r="I568" s="161"/>
      <c r="J568" s="161"/>
      <c r="K568" s="161"/>
    </row>
    <row r="569" spans="2:11" ht="15">
      <c r="B569" s="179"/>
      <c r="C569" s="161"/>
      <c r="D569" s="161"/>
      <c r="E569" s="169"/>
      <c r="F569" s="169"/>
      <c r="G569" s="169"/>
      <c r="H569" s="161"/>
      <c r="I569" s="161"/>
      <c r="J569" s="161"/>
      <c r="K569" s="161"/>
    </row>
    <row r="570" spans="2:11" ht="15">
      <c r="B570" s="162"/>
      <c r="C570" s="169"/>
      <c r="D570" s="169"/>
      <c r="E570" s="169"/>
      <c r="F570" s="169"/>
      <c r="G570" s="169"/>
      <c r="H570" s="169"/>
      <c r="I570" s="169"/>
      <c r="J570" s="169"/>
      <c r="K570" s="169"/>
    </row>
    <row r="571" spans="2:11" ht="15">
      <c r="B571" s="146"/>
      <c r="C571" s="169"/>
      <c r="D571" s="169"/>
      <c r="E571" s="169"/>
      <c r="F571" s="181"/>
      <c r="G571" s="181"/>
      <c r="H571" s="181"/>
      <c r="I571" s="181"/>
      <c r="J571" s="181"/>
      <c r="K571" s="181"/>
    </row>
    <row r="572" spans="2:11" ht="15">
      <c r="B572" s="146"/>
      <c r="C572" s="169"/>
      <c r="D572" s="169"/>
      <c r="E572" s="161"/>
      <c r="F572" s="161"/>
      <c r="G572" s="161"/>
      <c r="H572" s="161"/>
      <c r="I572" s="161"/>
      <c r="J572" s="161"/>
      <c r="K572" s="161"/>
    </row>
    <row r="573" spans="2:11" ht="15">
      <c r="B573" s="182"/>
      <c r="C573" s="161"/>
      <c r="D573" s="161"/>
      <c r="E573" s="161"/>
      <c r="F573" s="161"/>
      <c r="G573" s="161"/>
      <c r="H573" s="161"/>
      <c r="I573" s="161"/>
      <c r="J573" s="161"/>
      <c r="K573" s="161"/>
    </row>
    <row r="574" spans="2:11" ht="15">
      <c r="B574" s="184"/>
      <c r="C574" s="161"/>
      <c r="D574" s="161"/>
      <c r="E574" s="161"/>
      <c r="F574" s="161"/>
      <c r="G574" s="161"/>
      <c r="H574" s="161"/>
      <c r="I574" s="161"/>
      <c r="J574" s="161"/>
      <c r="K574" s="161"/>
    </row>
    <row r="575" spans="2:11" ht="15">
      <c r="B575" s="184"/>
      <c r="C575" s="161"/>
      <c r="D575" s="161"/>
      <c r="E575" s="161"/>
      <c r="F575" s="161"/>
      <c r="G575" s="161"/>
      <c r="H575" s="161"/>
      <c r="I575" s="161"/>
      <c r="J575" s="161"/>
      <c r="K575" s="161"/>
    </row>
    <row r="576" spans="2:11" ht="15">
      <c r="B576" s="153"/>
      <c r="C576" s="161"/>
      <c r="D576" s="161"/>
      <c r="E576" s="161"/>
      <c r="F576" s="161"/>
      <c r="G576" s="161"/>
      <c r="H576" s="161"/>
      <c r="I576" s="161"/>
      <c r="J576" s="161"/>
      <c r="K576" s="161"/>
    </row>
    <row r="577" spans="2:11" ht="15">
      <c r="B577" s="146"/>
      <c r="C577" s="161"/>
      <c r="D577" s="161"/>
      <c r="E577" s="161"/>
      <c r="F577" s="161"/>
      <c r="G577" s="161"/>
      <c r="H577" s="161"/>
      <c r="I577" s="161"/>
      <c r="J577" s="161"/>
      <c r="K577" s="161"/>
    </row>
    <row r="578" spans="2:11" ht="15">
      <c r="B578" s="182"/>
      <c r="C578" s="161"/>
      <c r="D578" s="161"/>
      <c r="E578" s="161"/>
      <c r="F578" s="161"/>
      <c r="G578" s="161"/>
      <c r="H578" s="161"/>
      <c r="I578" s="161"/>
      <c r="J578" s="161"/>
      <c r="K578" s="161"/>
    </row>
    <row r="579" spans="2:11" ht="15">
      <c r="B579" s="152"/>
      <c r="C579" s="161"/>
      <c r="D579" s="161"/>
      <c r="E579" s="161"/>
      <c r="F579" s="161"/>
      <c r="G579" s="161"/>
      <c r="H579" s="161"/>
      <c r="I579" s="161"/>
      <c r="J579" s="161"/>
      <c r="K579" s="161"/>
    </row>
    <row r="580" spans="2:11" ht="15">
      <c r="B580" s="152"/>
      <c r="C580" s="161"/>
      <c r="D580" s="161"/>
      <c r="E580" s="161"/>
      <c r="F580" s="161"/>
      <c r="G580" s="161"/>
      <c r="H580" s="161"/>
      <c r="I580" s="161"/>
      <c r="J580" s="161"/>
      <c r="K580" s="161"/>
    </row>
    <row r="581" spans="2:11" ht="15">
      <c r="B581" s="152"/>
      <c r="C581" s="161"/>
      <c r="D581" s="161"/>
      <c r="E581" s="161"/>
      <c r="F581" s="161"/>
      <c r="G581" s="161"/>
      <c r="H581" s="161"/>
      <c r="I581" s="161"/>
      <c r="J581" s="161"/>
      <c r="K581" s="161"/>
    </row>
    <row r="582" spans="2:11" ht="15">
      <c r="B582" s="152"/>
      <c r="C582" s="161"/>
      <c r="D582" s="161"/>
      <c r="E582" s="161"/>
      <c r="F582" s="161"/>
      <c r="G582" s="161"/>
      <c r="H582" s="161"/>
      <c r="I582" s="161"/>
      <c r="J582" s="161"/>
      <c r="K582" s="161"/>
    </row>
    <row r="583" spans="2:11" ht="15">
      <c r="B583" s="153"/>
      <c r="C583" s="161"/>
      <c r="D583" s="161"/>
      <c r="E583" s="161"/>
      <c r="F583" s="161"/>
      <c r="G583" s="161"/>
      <c r="H583" s="161"/>
      <c r="I583" s="161"/>
      <c r="J583" s="161"/>
      <c r="K583" s="161"/>
    </row>
    <row r="584" spans="2:11" ht="15">
      <c r="B584" s="153"/>
      <c r="C584" s="161"/>
      <c r="D584" s="161"/>
      <c r="E584" s="161"/>
      <c r="F584" s="161"/>
      <c r="G584" s="161"/>
      <c r="H584" s="161"/>
      <c r="I584" s="161"/>
      <c r="J584" s="161"/>
      <c r="K584" s="161"/>
    </row>
    <row r="585" spans="2:11" ht="15">
      <c r="B585" s="154"/>
      <c r="C585" s="161"/>
      <c r="D585" s="161"/>
      <c r="E585" s="161"/>
      <c r="F585" s="161"/>
      <c r="G585" s="161"/>
      <c r="H585" s="161"/>
      <c r="I585" s="161"/>
      <c r="J585" s="161"/>
      <c r="K585" s="161"/>
    </row>
    <row r="586" spans="2:11" ht="15">
      <c r="B586" s="154"/>
      <c r="C586" s="161"/>
      <c r="D586" s="161"/>
      <c r="E586" s="161"/>
      <c r="F586" s="161"/>
      <c r="G586" s="161"/>
      <c r="H586" s="161"/>
      <c r="I586" s="161"/>
      <c r="J586" s="161"/>
      <c r="K586" s="161"/>
    </row>
    <row r="587" spans="2:11" ht="15">
      <c r="B587" s="182"/>
      <c r="C587" s="161"/>
      <c r="D587" s="161"/>
      <c r="E587" s="161"/>
      <c r="F587" s="161"/>
      <c r="G587" s="161"/>
      <c r="H587" s="161"/>
      <c r="I587" s="161"/>
      <c r="J587" s="161"/>
      <c r="K587" s="161"/>
    </row>
    <row r="588" spans="2:11" ht="15">
      <c r="B588" s="156"/>
      <c r="C588" s="161"/>
      <c r="D588" s="161"/>
      <c r="E588" s="161"/>
      <c r="F588" s="161"/>
      <c r="G588" s="161"/>
      <c r="H588" s="161"/>
      <c r="I588" s="161"/>
      <c r="J588" s="161"/>
      <c r="K588" s="161"/>
    </row>
    <row r="589" spans="2:11" ht="15">
      <c r="B589" s="156"/>
      <c r="C589" s="161"/>
      <c r="D589" s="161"/>
      <c r="E589" s="161"/>
      <c r="F589" s="161"/>
      <c r="G589" s="161"/>
      <c r="H589" s="161"/>
      <c r="I589" s="161"/>
      <c r="J589" s="161"/>
      <c r="K589" s="161"/>
    </row>
    <row r="590" spans="2:11" ht="15">
      <c r="B590" s="146"/>
      <c r="C590" s="161"/>
      <c r="D590" s="161"/>
      <c r="E590" s="161"/>
      <c r="F590" s="161"/>
      <c r="G590" s="161"/>
      <c r="H590" s="161"/>
      <c r="I590" s="161"/>
      <c r="J590" s="161"/>
      <c r="K590" s="161"/>
    </row>
    <row r="591" spans="2:11" ht="15">
      <c r="B591" s="146"/>
      <c r="C591" s="161"/>
      <c r="D591" s="161"/>
      <c r="E591" s="161"/>
      <c r="F591" s="161"/>
      <c r="G591" s="161"/>
      <c r="H591" s="161"/>
      <c r="I591" s="161"/>
      <c r="J591" s="161"/>
      <c r="K591" s="161"/>
    </row>
    <row r="592" spans="2:11" ht="15">
      <c r="B592" s="146"/>
      <c r="C592" s="161"/>
      <c r="D592" s="161"/>
      <c r="E592" s="161"/>
      <c r="F592" s="161"/>
      <c r="G592" s="161"/>
      <c r="H592" s="161"/>
      <c r="I592" s="161"/>
      <c r="J592" s="161"/>
      <c r="K592" s="161"/>
    </row>
    <row r="593" spans="2:11" ht="15">
      <c r="B593" s="146"/>
      <c r="C593" s="161"/>
      <c r="D593" s="161"/>
      <c r="E593" s="161"/>
      <c r="F593" s="161"/>
      <c r="G593" s="161"/>
      <c r="H593" s="161"/>
      <c r="I593" s="161"/>
      <c r="J593" s="161"/>
      <c r="K593" s="161"/>
    </row>
    <row r="594" spans="2:11" ht="15">
      <c r="B594" s="146"/>
      <c r="C594" s="161"/>
      <c r="D594" s="161"/>
      <c r="E594" s="161"/>
      <c r="F594" s="161"/>
      <c r="G594" s="161"/>
      <c r="H594" s="161"/>
      <c r="I594" s="161"/>
      <c r="J594" s="161"/>
      <c r="K594" s="161"/>
    </row>
    <row r="595" spans="2:11" ht="15">
      <c r="B595" s="146"/>
      <c r="C595" s="161"/>
      <c r="D595" s="161"/>
      <c r="E595" s="161"/>
      <c r="F595" s="161"/>
      <c r="G595" s="161"/>
      <c r="H595" s="161"/>
      <c r="I595" s="161"/>
      <c r="J595" s="161"/>
      <c r="K595" s="161"/>
    </row>
    <row r="596" spans="2:11" ht="15">
      <c r="B596" s="146"/>
      <c r="C596" s="161"/>
      <c r="D596" s="161"/>
      <c r="E596" s="161"/>
      <c r="F596" s="161"/>
      <c r="G596" s="161"/>
      <c r="H596" s="161"/>
      <c r="I596" s="161"/>
      <c r="J596" s="161"/>
      <c r="K596" s="161"/>
    </row>
    <row r="597" spans="2:11" ht="15">
      <c r="B597" s="146"/>
      <c r="C597" s="161"/>
      <c r="D597" s="161"/>
      <c r="E597" s="161"/>
      <c r="F597" s="161"/>
      <c r="G597" s="161"/>
      <c r="H597" s="161"/>
      <c r="I597" s="161"/>
      <c r="J597" s="161"/>
      <c r="K597" s="161"/>
    </row>
    <row r="598" spans="2:11" ht="15">
      <c r="B598" s="146"/>
      <c r="C598" s="161"/>
      <c r="D598" s="161"/>
      <c r="E598" s="161"/>
      <c r="F598" s="161"/>
      <c r="G598" s="161"/>
      <c r="H598" s="161"/>
      <c r="I598" s="161"/>
      <c r="J598" s="161"/>
      <c r="K598" s="161"/>
    </row>
    <row r="599" spans="2:11" ht="15">
      <c r="B599" s="146"/>
      <c r="C599" s="161"/>
      <c r="D599" s="161"/>
      <c r="E599" s="161"/>
      <c r="F599" s="161"/>
      <c r="G599" s="161"/>
      <c r="H599" s="161"/>
      <c r="I599" s="161"/>
      <c r="J599" s="161"/>
      <c r="K599" s="161"/>
    </row>
    <row r="602" spans="2:11" ht="18.75">
      <c r="B602" s="342"/>
      <c r="C602" s="342"/>
      <c r="D602" s="342"/>
      <c r="E602" s="342"/>
      <c r="F602" s="342"/>
      <c r="G602" s="342"/>
      <c r="H602" s="342"/>
      <c r="I602" s="342"/>
      <c r="J602" s="342"/>
      <c r="K602" s="342"/>
    </row>
    <row r="603" spans="2:11" ht="15">
      <c r="B603" s="176"/>
      <c r="C603" s="161"/>
      <c r="D603" s="161"/>
      <c r="E603" s="161"/>
      <c r="F603" s="161"/>
      <c r="G603" s="161"/>
      <c r="H603" s="161"/>
      <c r="I603" s="161"/>
      <c r="J603" s="161"/>
      <c r="K603" s="161"/>
    </row>
    <row r="604" spans="2:11">
      <c r="B604" s="341"/>
      <c r="C604" s="341"/>
      <c r="D604" s="341"/>
      <c r="E604" s="341"/>
      <c r="F604" s="341"/>
      <c r="G604" s="341"/>
      <c r="H604" s="341"/>
      <c r="I604" s="341"/>
      <c r="J604" s="341"/>
      <c r="K604" s="341"/>
    </row>
    <row r="605" spans="2:11">
      <c r="B605" s="341"/>
      <c r="C605" s="341"/>
      <c r="D605" s="341"/>
      <c r="E605" s="341"/>
      <c r="F605" s="341"/>
      <c r="G605" s="341"/>
      <c r="H605" s="341"/>
      <c r="I605" s="341"/>
      <c r="J605" s="341"/>
      <c r="K605" s="341"/>
    </row>
    <row r="606" spans="2:11">
      <c r="B606" s="341"/>
      <c r="C606" s="341"/>
      <c r="D606" s="341"/>
      <c r="E606" s="341"/>
      <c r="F606" s="341"/>
      <c r="G606" s="341"/>
      <c r="H606" s="341"/>
      <c r="I606" s="341"/>
      <c r="J606" s="341"/>
      <c r="K606" s="341"/>
    </row>
    <row r="607" spans="2:11" ht="15">
      <c r="B607" s="179"/>
      <c r="C607" s="161"/>
      <c r="D607" s="161"/>
      <c r="E607" s="169"/>
      <c r="F607" s="161"/>
      <c r="G607" s="169"/>
      <c r="H607" s="161"/>
      <c r="I607" s="161"/>
      <c r="J607" s="161"/>
      <c r="K607" s="161"/>
    </row>
    <row r="608" spans="2:11" ht="15">
      <c r="B608" s="162"/>
      <c r="C608" s="169"/>
      <c r="D608" s="169"/>
      <c r="E608" s="169"/>
      <c r="F608" s="169"/>
      <c r="G608" s="169"/>
      <c r="H608" s="169"/>
      <c r="I608" s="169"/>
      <c r="J608" s="169"/>
      <c r="K608" s="169"/>
    </row>
    <row r="609" spans="2:11" ht="15">
      <c r="B609" s="146"/>
      <c r="C609" s="169"/>
      <c r="D609" s="169"/>
      <c r="E609" s="169"/>
      <c r="F609" s="181"/>
      <c r="G609" s="181"/>
      <c r="H609" s="181"/>
      <c r="I609" s="181"/>
      <c r="J609" s="181"/>
      <c r="K609" s="181"/>
    </row>
    <row r="610" spans="2:11" ht="15">
      <c r="B610" s="146"/>
      <c r="C610" s="169"/>
      <c r="D610" s="169"/>
      <c r="E610" s="161"/>
      <c r="F610" s="161"/>
      <c r="G610" s="161"/>
      <c r="H610" s="161"/>
      <c r="I610" s="161"/>
      <c r="J610" s="161"/>
      <c r="K610" s="161"/>
    </row>
    <row r="611" spans="2:11" ht="15">
      <c r="B611" s="182"/>
      <c r="C611" s="161"/>
      <c r="D611" s="161"/>
      <c r="E611" s="161"/>
      <c r="F611" s="161"/>
      <c r="G611" s="161"/>
      <c r="H611" s="161"/>
      <c r="I611" s="161"/>
      <c r="J611" s="161"/>
      <c r="K611" s="161"/>
    </row>
    <row r="612" spans="2:11" ht="15">
      <c r="B612" s="183"/>
      <c r="C612" s="161"/>
      <c r="D612" s="161"/>
      <c r="E612" s="161"/>
      <c r="F612" s="161"/>
      <c r="G612" s="161"/>
      <c r="H612" s="161"/>
      <c r="I612" s="161"/>
      <c r="J612" s="161"/>
      <c r="K612" s="161"/>
    </row>
    <row r="613" spans="2:11" ht="15">
      <c r="B613" s="183"/>
      <c r="C613" s="161"/>
      <c r="D613" s="161"/>
      <c r="E613" s="161"/>
      <c r="F613" s="161"/>
      <c r="G613" s="161"/>
      <c r="H613" s="161"/>
      <c r="I613" s="161"/>
      <c r="J613" s="161"/>
      <c r="K613" s="161"/>
    </row>
    <row r="614" spans="2:11" ht="15">
      <c r="B614" s="184"/>
      <c r="C614" s="161"/>
      <c r="D614" s="161"/>
      <c r="E614" s="161"/>
      <c r="F614" s="161"/>
      <c r="G614" s="161"/>
      <c r="H614" s="161"/>
      <c r="I614" s="161"/>
      <c r="J614" s="161"/>
      <c r="K614" s="161"/>
    </row>
    <row r="615" spans="2:11" ht="15">
      <c r="B615" s="184"/>
      <c r="C615" s="161"/>
      <c r="D615" s="161"/>
      <c r="E615" s="161"/>
      <c r="F615" s="161"/>
      <c r="G615" s="161"/>
      <c r="H615" s="161"/>
      <c r="I615" s="161"/>
      <c r="J615" s="161"/>
      <c r="K615" s="161"/>
    </row>
    <row r="616" spans="2:11" ht="15">
      <c r="B616" s="184"/>
      <c r="C616" s="161"/>
      <c r="D616" s="161"/>
      <c r="E616" s="161"/>
      <c r="F616" s="161"/>
      <c r="G616" s="161"/>
      <c r="H616" s="161"/>
      <c r="I616" s="161"/>
      <c r="J616" s="161"/>
      <c r="K616" s="161"/>
    </row>
    <row r="617" spans="2:11" ht="15">
      <c r="B617" s="184"/>
      <c r="C617" s="161"/>
      <c r="D617" s="161"/>
      <c r="E617" s="161"/>
      <c r="F617" s="161"/>
      <c r="G617" s="161"/>
      <c r="H617" s="161"/>
      <c r="I617" s="161"/>
      <c r="J617" s="161"/>
      <c r="K617" s="161"/>
    </row>
    <row r="618" spans="2:11" ht="15">
      <c r="B618" s="184"/>
      <c r="C618" s="161"/>
      <c r="D618" s="161"/>
      <c r="E618" s="161"/>
      <c r="F618" s="161"/>
      <c r="G618" s="161"/>
      <c r="H618" s="161"/>
      <c r="I618" s="161"/>
      <c r="J618" s="161"/>
      <c r="K618" s="161"/>
    </row>
    <row r="619" spans="2:11" ht="15">
      <c r="B619" s="184"/>
      <c r="C619" s="161"/>
      <c r="D619" s="161"/>
      <c r="E619" s="161"/>
      <c r="F619" s="161"/>
      <c r="G619" s="161"/>
      <c r="H619" s="161"/>
      <c r="I619" s="161"/>
      <c r="J619" s="161"/>
      <c r="K619" s="161"/>
    </row>
    <row r="620" spans="2:11" ht="15">
      <c r="B620" s="152"/>
      <c r="C620" s="161"/>
      <c r="D620" s="161"/>
      <c r="E620" s="161"/>
      <c r="F620" s="161"/>
      <c r="G620" s="161"/>
      <c r="H620" s="161"/>
      <c r="I620" s="161"/>
      <c r="J620" s="161"/>
      <c r="K620" s="161"/>
    </row>
    <row r="621" spans="2:11" ht="15">
      <c r="B621" s="153"/>
      <c r="C621" s="161"/>
      <c r="D621" s="161"/>
      <c r="E621" s="161"/>
      <c r="F621" s="161"/>
      <c r="G621" s="161"/>
      <c r="H621" s="161"/>
      <c r="I621" s="161"/>
      <c r="J621" s="161"/>
      <c r="K621" s="161"/>
    </row>
    <row r="622" spans="2:11" ht="15">
      <c r="B622" s="146"/>
      <c r="C622" s="161"/>
      <c r="D622" s="161"/>
      <c r="E622" s="161"/>
      <c r="F622" s="161"/>
      <c r="G622" s="161"/>
      <c r="H622" s="161"/>
      <c r="I622" s="161"/>
      <c r="J622" s="161"/>
      <c r="K622" s="161"/>
    </row>
    <row r="623" spans="2:11" ht="15">
      <c r="B623" s="182"/>
      <c r="C623" s="161"/>
      <c r="D623" s="161"/>
      <c r="E623" s="161"/>
      <c r="F623" s="161"/>
      <c r="G623" s="161"/>
      <c r="H623" s="161"/>
      <c r="I623" s="161"/>
      <c r="J623" s="161"/>
      <c r="K623" s="161"/>
    </row>
    <row r="624" spans="2:11" ht="15">
      <c r="B624" s="152"/>
      <c r="C624" s="161"/>
      <c r="D624" s="161"/>
      <c r="E624" s="161"/>
      <c r="F624" s="161"/>
      <c r="G624" s="161"/>
      <c r="H624" s="161"/>
      <c r="I624" s="161"/>
      <c r="J624" s="161"/>
      <c r="K624" s="161"/>
    </row>
    <row r="625" spans="2:11" ht="15">
      <c r="B625" s="152"/>
      <c r="C625" s="161"/>
      <c r="D625" s="161"/>
      <c r="E625" s="161"/>
      <c r="F625" s="161"/>
      <c r="G625" s="161"/>
      <c r="H625" s="161"/>
      <c r="I625" s="161"/>
      <c r="J625" s="161"/>
      <c r="K625" s="161"/>
    </row>
    <row r="626" spans="2:11" ht="15">
      <c r="B626" s="152"/>
      <c r="C626" s="161"/>
      <c r="D626" s="161"/>
      <c r="E626" s="161"/>
      <c r="F626" s="161"/>
      <c r="G626" s="161"/>
      <c r="H626" s="161"/>
      <c r="I626" s="161"/>
      <c r="J626" s="161"/>
      <c r="K626" s="161"/>
    </row>
    <row r="627" spans="2:11" ht="15">
      <c r="B627" s="152"/>
      <c r="C627" s="161"/>
      <c r="D627" s="161"/>
      <c r="E627" s="161"/>
      <c r="F627" s="161"/>
      <c r="G627" s="161"/>
      <c r="H627" s="161"/>
      <c r="I627" s="161"/>
      <c r="J627" s="161"/>
      <c r="K627" s="161"/>
    </row>
    <row r="628" spans="2:11" ht="15">
      <c r="B628" s="152"/>
      <c r="C628" s="161"/>
      <c r="D628" s="161"/>
      <c r="E628" s="161"/>
      <c r="F628" s="161"/>
      <c r="G628" s="161"/>
      <c r="H628" s="161"/>
      <c r="I628" s="161"/>
      <c r="J628" s="161"/>
      <c r="K628" s="161"/>
    </row>
    <row r="629" spans="2:11" ht="15">
      <c r="B629" s="152"/>
      <c r="C629" s="161"/>
      <c r="D629" s="161"/>
      <c r="E629" s="161"/>
      <c r="F629" s="161"/>
      <c r="G629" s="161"/>
      <c r="H629" s="161"/>
      <c r="I629" s="161"/>
      <c r="J629" s="161"/>
      <c r="K629" s="161"/>
    </row>
    <row r="630" spans="2:11" ht="15">
      <c r="B630" s="152"/>
      <c r="C630" s="161"/>
      <c r="D630" s="161"/>
      <c r="E630" s="161"/>
      <c r="F630" s="161"/>
      <c r="G630" s="161"/>
      <c r="H630" s="161"/>
      <c r="I630" s="161"/>
      <c r="J630" s="161"/>
      <c r="K630" s="161"/>
    </row>
    <row r="631" spans="2:11" ht="15">
      <c r="B631" s="153"/>
      <c r="C631" s="161"/>
      <c r="D631" s="161"/>
      <c r="E631" s="161"/>
      <c r="F631" s="161"/>
      <c r="G631" s="161"/>
      <c r="H631" s="161"/>
      <c r="I631" s="161"/>
      <c r="J631" s="161"/>
      <c r="K631" s="161"/>
    </row>
    <row r="632" spans="2:11" ht="15">
      <c r="B632" s="153"/>
      <c r="C632" s="161"/>
      <c r="D632" s="161"/>
      <c r="E632" s="161"/>
      <c r="F632" s="161"/>
      <c r="G632" s="161"/>
      <c r="H632" s="161"/>
      <c r="I632" s="161"/>
      <c r="J632" s="161"/>
      <c r="K632" s="161"/>
    </row>
    <row r="633" spans="2:11" ht="15">
      <c r="B633" s="154"/>
      <c r="C633" s="161"/>
      <c r="D633" s="161"/>
      <c r="E633" s="161"/>
      <c r="F633" s="161"/>
      <c r="G633" s="161"/>
      <c r="H633" s="161"/>
      <c r="I633" s="161"/>
      <c r="J633" s="161"/>
      <c r="K633" s="161"/>
    </row>
    <row r="634" spans="2:11" ht="15">
      <c r="B634" s="154"/>
      <c r="C634" s="161"/>
      <c r="D634" s="161"/>
      <c r="E634" s="161"/>
      <c r="F634" s="161"/>
      <c r="G634" s="161"/>
      <c r="H634" s="161"/>
      <c r="I634" s="161"/>
      <c r="J634" s="161"/>
      <c r="K634" s="161"/>
    </row>
    <row r="635" spans="2:11" ht="15">
      <c r="B635" s="182"/>
      <c r="C635" s="161"/>
      <c r="D635" s="161"/>
      <c r="E635" s="161"/>
      <c r="F635" s="161"/>
      <c r="G635" s="161"/>
      <c r="H635" s="161"/>
      <c r="I635" s="161"/>
      <c r="J635" s="161"/>
      <c r="K635" s="161"/>
    </row>
    <row r="636" spans="2:11" ht="15">
      <c r="B636" s="156"/>
      <c r="C636" s="161"/>
      <c r="D636" s="161"/>
      <c r="E636" s="161"/>
      <c r="F636" s="161"/>
      <c r="G636" s="161"/>
      <c r="H636" s="161"/>
      <c r="I636" s="161"/>
      <c r="J636" s="161"/>
      <c r="K636" s="161"/>
    </row>
    <row r="637" spans="2:11" ht="15">
      <c r="B637" s="156"/>
      <c r="C637" s="161"/>
      <c r="D637" s="161"/>
      <c r="E637" s="161"/>
      <c r="F637" s="161"/>
      <c r="G637" s="161"/>
      <c r="H637" s="161"/>
      <c r="I637" s="161"/>
      <c r="J637" s="161"/>
      <c r="K637" s="161"/>
    </row>
    <row r="638" spans="2:11" ht="15">
      <c r="B638" s="146"/>
      <c r="C638" s="161"/>
      <c r="D638" s="161"/>
      <c r="E638" s="161"/>
      <c r="F638" s="161"/>
      <c r="G638" s="161"/>
      <c r="H638" s="161"/>
      <c r="I638" s="161"/>
      <c r="J638" s="161"/>
      <c r="K638" s="161"/>
    </row>
    <row r="639" spans="2:11" ht="15">
      <c r="B639" s="146"/>
      <c r="C639" s="161"/>
      <c r="D639" s="161"/>
      <c r="E639" s="161"/>
      <c r="F639" s="161"/>
      <c r="G639" s="161"/>
      <c r="H639" s="161"/>
      <c r="I639" s="161"/>
      <c r="J639" s="161"/>
      <c r="K639" s="161"/>
    </row>
    <row r="640" spans="2:11" ht="15">
      <c r="B640" s="146"/>
      <c r="C640" s="161"/>
      <c r="D640" s="161"/>
      <c r="E640" s="161"/>
      <c r="F640" s="161"/>
      <c r="G640" s="161"/>
      <c r="H640" s="161"/>
      <c r="I640" s="161"/>
      <c r="J640" s="161"/>
      <c r="K640" s="161"/>
    </row>
    <row r="641" spans="2:11" ht="15">
      <c r="B641" s="146"/>
      <c r="C641" s="161"/>
      <c r="D641" s="161"/>
      <c r="E641" s="161"/>
      <c r="F641" s="161"/>
      <c r="G641" s="161"/>
      <c r="H641" s="161"/>
      <c r="I641" s="161"/>
      <c r="J641" s="161"/>
      <c r="K641" s="161"/>
    </row>
    <row r="642" spans="2:11" ht="15">
      <c r="B642" s="146"/>
      <c r="C642" s="161"/>
      <c r="D642" s="161"/>
      <c r="E642" s="161"/>
      <c r="F642" s="161"/>
      <c r="G642" s="161"/>
      <c r="H642" s="161"/>
      <c r="I642" s="161"/>
      <c r="J642" s="161"/>
      <c r="K642" s="161"/>
    </row>
    <row r="643" spans="2:11" ht="15">
      <c r="B643" s="146"/>
      <c r="C643" s="161"/>
      <c r="D643" s="161"/>
      <c r="E643" s="161"/>
      <c r="F643" s="161"/>
      <c r="G643" s="161"/>
      <c r="H643" s="161"/>
      <c r="I643" s="161"/>
      <c r="J643" s="161"/>
      <c r="K643" s="161"/>
    </row>
    <row r="644" spans="2:11" ht="15">
      <c r="B644" s="146"/>
      <c r="C644" s="161"/>
      <c r="D644" s="161"/>
      <c r="E644" s="161"/>
      <c r="F644" s="161"/>
      <c r="G644" s="161"/>
      <c r="H644" s="161"/>
      <c r="I644" s="161"/>
      <c r="J644" s="161"/>
      <c r="K644" s="161"/>
    </row>
    <row r="645" spans="2:11" ht="15">
      <c r="B645" s="146"/>
      <c r="C645" s="161"/>
      <c r="D645" s="161"/>
      <c r="E645" s="161"/>
      <c r="F645" s="161"/>
      <c r="G645" s="161"/>
      <c r="H645" s="161"/>
      <c r="I645" s="161"/>
      <c r="J645" s="161"/>
      <c r="K645" s="161"/>
    </row>
    <row r="646" spans="2:11" ht="15">
      <c r="B646" s="146"/>
      <c r="C646" s="161"/>
      <c r="D646" s="161"/>
      <c r="E646" s="161"/>
      <c r="F646" s="161"/>
      <c r="G646" s="161"/>
      <c r="H646" s="161"/>
      <c r="I646" s="161"/>
      <c r="J646" s="161"/>
      <c r="K646" s="161"/>
    </row>
    <row r="647" spans="2:11" ht="15">
      <c r="B647" s="146"/>
      <c r="C647" s="161"/>
      <c r="D647" s="161"/>
      <c r="E647" s="161"/>
      <c r="F647" s="161"/>
      <c r="G647" s="161"/>
      <c r="H647" s="161"/>
      <c r="I647" s="161"/>
      <c r="J647" s="161"/>
      <c r="K647" s="161"/>
    </row>
    <row r="648" spans="2:11" ht="15">
      <c r="B648" s="146"/>
      <c r="C648" s="161"/>
      <c r="D648" s="161"/>
      <c r="E648" s="161"/>
      <c r="F648" s="161"/>
      <c r="G648" s="161"/>
      <c r="H648" s="161"/>
      <c r="I648" s="161"/>
      <c r="J648" s="161"/>
      <c r="K648" s="161"/>
    </row>
    <row r="649" spans="2:11" ht="15">
      <c r="B649" s="146"/>
      <c r="C649" s="161"/>
      <c r="D649" s="161"/>
      <c r="E649" s="161"/>
      <c r="F649" s="161"/>
      <c r="G649" s="161"/>
      <c r="H649" s="161"/>
      <c r="I649" s="161"/>
      <c r="J649" s="161"/>
      <c r="K649" s="161"/>
    </row>
    <row r="651" spans="2:11" ht="18.75">
      <c r="B651" s="342"/>
      <c r="C651" s="342"/>
      <c r="D651" s="342"/>
      <c r="E651" s="342"/>
      <c r="F651" s="342"/>
      <c r="G651" s="342"/>
      <c r="H651" s="342"/>
      <c r="I651" s="342"/>
      <c r="J651" s="342"/>
      <c r="K651" s="342"/>
    </row>
    <row r="652" spans="2:11" ht="15">
      <c r="B652" s="176"/>
      <c r="C652" s="161"/>
      <c r="D652" s="161"/>
      <c r="E652" s="161"/>
      <c r="F652" s="161"/>
      <c r="G652" s="161"/>
      <c r="H652" s="161"/>
      <c r="I652" s="161"/>
      <c r="J652" s="161"/>
      <c r="K652" s="161"/>
    </row>
    <row r="653" spans="2:11">
      <c r="B653" s="341"/>
      <c r="C653" s="341"/>
      <c r="D653" s="341"/>
      <c r="E653" s="341"/>
      <c r="F653" s="341"/>
      <c r="G653" s="341"/>
      <c r="H653" s="341"/>
      <c r="I653" s="341"/>
      <c r="J653" s="341"/>
      <c r="K653" s="341"/>
    </row>
    <row r="654" spans="2:11">
      <c r="B654" s="341"/>
      <c r="C654" s="341"/>
      <c r="D654" s="341"/>
      <c r="E654" s="341"/>
      <c r="F654" s="341"/>
      <c r="G654" s="341"/>
      <c r="H654" s="341"/>
      <c r="I654" s="341"/>
      <c r="J654" s="341"/>
      <c r="K654" s="341"/>
    </row>
    <row r="655" spans="2:11" ht="15">
      <c r="B655" s="177"/>
      <c r="C655" s="178"/>
      <c r="D655" s="178"/>
      <c r="E655" s="178"/>
      <c r="F655" s="178"/>
      <c r="G655" s="178"/>
      <c r="H655" s="178"/>
      <c r="I655" s="161"/>
      <c r="J655" s="161"/>
      <c r="K655" s="161"/>
    </row>
    <row r="656" spans="2:11" ht="15">
      <c r="B656" s="179"/>
      <c r="C656" s="161"/>
      <c r="D656" s="161"/>
      <c r="E656" s="169"/>
      <c r="F656" s="161"/>
      <c r="G656" s="169"/>
      <c r="H656" s="161"/>
      <c r="I656" s="161"/>
      <c r="J656" s="161"/>
      <c r="K656" s="161"/>
    </row>
    <row r="657" spans="2:11" ht="15">
      <c r="B657" s="162"/>
      <c r="C657" s="169"/>
      <c r="D657" s="169"/>
      <c r="E657" s="180"/>
      <c r="F657" s="169"/>
      <c r="G657" s="169"/>
      <c r="H657" s="169"/>
      <c r="I657" s="169"/>
      <c r="J657" s="169"/>
      <c r="K657" s="169"/>
    </row>
    <row r="658" spans="2:11" ht="15">
      <c r="B658" s="146"/>
      <c r="C658" s="169"/>
      <c r="D658" s="169"/>
      <c r="E658" s="169"/>
      <c r="F658" s="181"/>
      <c r="G658" s="181"/>
      <c r="H658" s="181"/>
      <c r="I658" s="181"/>
      <c r="J658" s="181"/>
      <c r="K658" s="181"/>
    </row>
    <row r="659" spans="2:11" ht="15">
      <c r="B659" s="146"/>
      <c r="C659" s="169"/>
      <c r="D659" s="169"/>
      <c r="E659" s="161"/>
      <c r="F659" s="161"/>
      <c r="G659" s="161"/>
      <c r="H659" s="161"/>
      <c r="I659" s="161"/>
      <c r="J659" s="161"/>
      <c r="K659" s="161"/>
    </row>
    <row r="660" spans="2:11" ht="15">
      <c r="B660" s="182"/>
      <c r="C660" s="161"/>
      <c r="D660" s="161"/>
      <c r="E660" s="161"/>
      <c r="F660" s="161"/>
      <c r="G660" s="161"/>
      <c r="H660" s="161"/>
      <c r="I660" s="161"/>
      <c r="J660" s="161"/>
      <c r="K660" s="161"/>
    </row>
    <row r="661" spans="2:11" ht="15">
      <c r="B661" s="183"/>
      <c r="C661" s="161"/>
      <c r="D661" s="161"/>
      <c r="E661" s="161"/>
      <c r="F661" s="161"/>
      <c r="G661" s="161"/>
      <c r="H661" s="161"/>
      <c r="I661" s="161"/>
      <c r="J661" s="161"/>
      <c r="K661" s="161"/>
    </row>
    <row r="662" spans="2:11" ht="15">
      <c r="B662" s="184"/>
      <c r="C662" s="161"/>
      <c r="D662" s="161"/>
      <c r="E662" s="161"/>
      <c r="F662" s="161"/>
      <c r="G662" s="161"/>
      <c r="H662" s="161"/>
      <c r="I662" s="161"/>
      <c r="J662" s="161"/>
      <c r="K662" s="161"/>
    </row>
    <row r="663" spans="2:11" ht="15">
      <c r="B663" s="152"/>
      <c r="C663" s="161"/>
      <c r="D663" s="161"/>
      <c r="E663" s="161"/>
      <c r="F663" s="161"/>
      <c r="G663" s="161"/>
      <c r="H663" s="161"/>
      <c r="I663" s="161"/>
      <c r="J663" s="161"/>
      <c r="K663" s="161"/>
    </row>
    <row r="664" spans="2:11" ht="15">
      <c r="B664" s="153"/>
      <c r="C664" s="161"/>
      <c r="D664" s="161"/>
      <c r="E664" s="161"/>
      <c r="F664" s="161"/>
      <c r="G664" s="161"/>
      <c r="H664" s="161"/>
      <c r="I664" s="161"/>
      <c r="J664" s="161"/>
      <c r="K664" s="161"/>
    </row>
    <row r="665" spans="2:11" ht="15">
      <c r="B665" s="146"/>
      <c r="C665" s="161"/>
      <c r="D665" s="161"/>
      <c r="E665" s="161"/>
      <c r="F665" s="161"/>
      <c r="G665" s="161"/>
      <c r="H665" s="161"/>
      <c r="I665" s="161"/>
      <c r="J665" s="161"/>
      <c r="K665" s="161"/>
    </row>
    <row r="666" spans="2:11" ht="15">
      <c r="B666" s="182"/>
      <c r="C666" s="161"/>
      <c r="D666" s="161"/>
      <c r="E666" s="161"/>
      <c r="F666" s="161"/>
      <c r="G666" s="161"/>
      <c r="H666" s="161"/>
      <c r="I666" s="161"/>
      <c r="J666" s="161"/>
      <c r="K666" s="161"/>
    </row>
    <row r="667" spans="2:11" ht="15">
      <c r="B667" s="152"/>
      <c r="C667" s="161"/>
      <c r="D667" s="161"/>
      <c r="E667" s="161"/>
      <c r="F667" s="161"/>
      <c r="G667" s="161"/>
      <c r="H667" s="161"/>
      <c r="I667" s="161"/>
      <c r="J667" s="161"/>
      <c r="K667" s="161"/>
    </row>
    <row r="668" spans="2:11" ht="15">
      <c r="B668" s="153"/>
      <c r="C668" s="161"/>
      <c r="D668" s="161"/>
      <c r="E668" s="161"/>
      <c r="F668" s="161"/>
      <c r="G668" s="161"/>
      <c r="H668" s="161"/>
      <c r="I668" s="161"/>
      <c r="J668" s="161"/>
      <c r="K668" s="161"/>
    </row>
    <row r="669" spans="2:11" ht="15">
      <c r="B669" s="153"/>
      <c r="C669" s="161"/>
      <c r="D669" s="161"/>
      <c r="E669" s="161"/>
      <c r="F669" s="161"/>
      <c r="G669" s="161"/>
      <c r="H669" s="161"/>
      <c r="I669" s="161"/>
      <c r="J669" s="161"/>
      <c r="K669" s="161"/>
    </row>
    <row r="670" spans="2:11" ht="15">
      <c r="B670" s="154"/>
      <c r="C670" s="161"/>
      <c r="D670" s="161"/>
      <c r="E670" s="161"/>
      <c r="F670" s="161"/>
      <c r="G670" s="161"/>
      <c r="H670" s="161"/>
      <c r="I670" s="161"/>
      <c r="J670" s="161"/>
      <c r="K670" s="161"/>
    </row>
    <row r="671" spans="2:11" ht="15">
      <c r="B671" s="154"/>
      <c r="C671" s="161"/>
      <c r="D671" s="161"/>
      <c r="E671" s="161"/>
      <c r="F671" s="161"/>
      <c r="G671" s="161"/>
      <c r="H671" s="161"/>
      <c r="I671" s="161"/>
      <c r="J671" s="161"/>
      <c r="K671" s="161"/>
    </row>
    <row r="672" spans="2:11" ht="15">
      <c r="B672" s="182"/>
      <c r="C672" s="161"/>
      <c r="D672" s="161"/>
      <c r="E672" s="161"/>
      <c r="F672" s="161"/>
      <c r="G672" s="161"/>
      <c r="H672" s="161"/>
      <c r="I672" s="161"/>
      <c r="J672" s="161"/>
      <c r="K672" s="161"/>
    </row>
    <row r="673" spans="2:11" ht="15">
      <c r="B673" s="156"/>
      <c r="C673" s="161"/>
      <c r="D673" s="161"/>
      <c r="E673" s="161"/>
      <c r="F673" s="161"/>
      <c r="G673" s="161"/>
      <c r="H673" s="161"/>
      <c r="I673" s="161"/>
      <c r="J673" s="161"/>
      <c r="K673" s="161"/>
    </row>
    <row r="674" spans="2:11" ht="15">
      <c r="B674" s="156"/>
      <c r="C674" s="161"/>
      <c r="D674" s="161"/>
      <c r="E674" s="161"/>
      <c r="F674" s="161"/>
      <c r="G674" s="161"/>
      <c r="H674" s="161"/>
      <c r="I674" s="161"/>
      <c r="J674" s="161"/>
      <c r="K674" s="161"/>
    </row>
    <row r="675" spans="2:11" ht="15">
      <c r="B675" s="146"/>
      <c r="C675" s="161"/>
      <c r="D675" s="161"/>
      <c r="E675" s="161"/>
      <c r="F675" s="161"/>
      <c r="G675" s="161"/>
      <c r="H675" s="161"/>
      <c r="I675" s="161"/>
      <c r="J675" s="161"/>
      <c r="K675" s="161"/>
    </row>
    <row r="676" spans="2:11" ht="15">
      <c r="B676" s="146"/>
      <c r="C676" s="161"/>
      <c r="D676" s="161"/>
      <c r="E676" s="161"/>
      <c r="F676" s="161"/>
      <c r="G676" s="161"/>
      <c r="H676" s="161"/>
      <c r="I676" s="161"/>
      <c r="J676" s="161"/>
      <c r="K676" s="161"/>
    </row>
    <row r="677" spans="2:11" ht="15">
      <c r="B677" s="146"/>
      <c r="C677" s="161"/>
      <c r="D677" s="161"/>
      <c r="E677" s="161"/>
      <c r="F677" s="161"/>
      <c r="G677" s="161"/>
      <c r="H677" s="161"/>
      <c r="I677" s="161"/>
      <c r="J677" s="161"/>
      <c r="K677" s="161"/>
    </row>
    <row r="678" spans="2:11" ht="15">
      <c r="B678" s="146"/>
      <c r="C678" s="161"/>
      <c r="D678" s="161"/>
      <c r="E678" s="161"/>
      <c r="F678" s="161"/>
      <c r="G678" s="161"/>
      <c r="H678" s="161"/>
      <c r="I678" s="161"/>
      <c r="J678" s="161"/>
      <c r="K678" s="161"/>
    </row>
    <row r="679" spans="2:11" ht="15">
      <c r="B679" s="146"/>
      <c r="C679" s="161"/>
      <c r="D679" s="161"/>
      <c r="E679" s="161"/>
      <c r="F679" s="161"/>
      <c r="G679" s="161"/>
      <c r="H679" s="161"/>
      <c r="I679" s="161"/>
      <c r="J679" s="161"/>
      <c r="K679" s="161"/>
    </row>
    <row r="680" spans="2:11" ht="15">
      <c r="B680" s="146"/>
      <c r="C680" s="161"/>
      <c r="D680" s="161"/>
      <c r="E680" s="161"/>
      <c r="F680" s="161"/>
      <c r="G680" s="161"/>
      <c r="H680" s="161"/>
      <c r="I680" s="161"/>
      <c r="J680" s="161"/>
      <c r="K680" s="161"/>
    </row>
    <row r="681" spans="2:11" ht="15">
      <c r="B681" s="146"/>
      <c r="C681" s="161"/>
      <c r="D681" s="161"/>
      <c r="E681" s="161"/>
      <c r="F681" s="161"/>
      <c r="G681" s="161"/>
      <c r="H681" s="161"/>
      <c r="I681" s="161"/>
      <c r="J681" s="161"/>
      <c r="K681" s="161"/>
    </row>
    <row r="682" spans="2:11" ht="15">
      <c r="B682" s="146"/>
      <c r="C682" s="161"/>
      <c r="D682" s="161"/>
      <c r="E682" s="161"/>
      <c r="F682" s="161"/>
      <c r="G682" s="161"/>
      <c r="H682" s="161"/>
      <c r="I682" s="161"/>
      <c r="J682" s="161"/>
      <c r="K682" s="161"/>
    </row>
    <row r="683" spans="2:11" ht="15">
      <c r="B683" s="146"/>
      <c r="C683" s="161"/>
      <c r="D683" s="161"/>
      <c r="E683" s="161"/>
      <c r="F683" s="161"/>
      <c r="G683" s="161"/>
      <c r="H683" s="161"/>
      <c r="I683" s="161"/>
      <c r="J683" s="161"/>
      <c r="K683" s="161"/>
    </row>
    <row r="684" spans="2:11" ht="15">
      <c r="B684" s="146"/>
      <c r="C684" s="161"/>
      <c r="D684" s="161"/>
      <c r="E684" s="161"/>
      <c r="F684" s="161"/>
      <c r="G684" s="161"/>
      <c r="H684" s="161"/>
      <c r="I684" s="161"/>
      <c r="J684" s="161"/>
      <c r="K684" s="161"/>
    </row>
    <row r="685" spans="2:11" ht="15">
      <c r="B685" s="146"/>
      <c r="C685" s="161"/>
      <c r="D685" s="161"/>
      <c r="E685" s="161"/>
      <c r="F685" s="161"/>
      <c r="G685" s="161"/>
      <c r="H685" s="161"/>
      <c r="I685" s="161"/>
      <c r="J685" s="161"/>
      <c r="K685" s="161"/>
    </row>
    <row r="688" spans="2:11" ht="18.75">
      <c r="B688" s="342"/>
      <c r="C688" s="342"/>
      <c r="D688" s="342"/>
      <c r="E688" s="342"/>
      <c r="F688" s="342"/>
      <c r="G688" s="342"/>
      <c r="H688" s="342"/>
      <c r="I688" s="342"/>
      <c r="J688" s="342"/>
      <c r="K688" s="342"/>
    </row>
    <row r="689" spans="2:11" ht="15">
      <c r="B689" s="176"/>
      <c r="C689" s="161"/>
      <c r="D689" s="161"/>
      <c r="E689" s="161"/>
      <c r="F689" s="161"/>
      <c r="G689" s="161"/>
      <c r="H689" s="161"/>
      <c r="I689" s="161"/>
      <c r="J689" s="161"/>
      <c r="K689" s="161"/>
    </row>
    <row r="690" spans="2:11">
      <c r="B690" s="341"/>
      <c r="C690" s="341"/>
      <c r="D690" s="341"/>
      <c r="E690" s="341"/>
      <c r="F690" s="341"/>
      <c r="G690" s="341"/>
      <c r="H690" s="341"/>
      <c r="I690" s="341"/>
      <c r="J690" s="341"/>
      <c r="K690" s="341"/>
    </row>
    <row r="691" spans="2:11">
      <c r="B691" s="341"/>
      <c r="C691" s="341"/>
      <c r="D691" s="341"/>
      <c r="E691" s="341"/>
      <c r="F691" s="341"/>
      <c r="G691" s="341"/>
      <c r="H691" s="341"/>
      <c r="I691" s="341"/>
      <c r="J691" s="341"/>
      <c r="K691" s="341"/>
    </row>
    <row r="692" spans="2:11" ht="15">
      <c r="B692" s="177"/>
      <c r="C692" s="178"/>
      <c r="D692" s="178"/>
      <c r="E692" s="178"/>
      <c r="F692" s="178"/>
      <c r="G692" s="178"/>
      <c r="H692" s="178"/>
      <c r="I692" s="161"/>
      <c r="J692" s="161"/>
      <c r="K692" s="161"/>
    </row>
    <row r="693" spans="2:11" ht="15">
      <c r="B693" s="179"/>
      <c r="C693" s="161"/>
      <c r="D693" s="161"/>
      <c r="E693" s="169"/>
      <c r="F693" s="161"/>
      <c r="G693" s="169"/>
      <c r="H693" s="161"/>
      <c r="I693" s="161"/>
      <c r="J693" s="161"/>
      <c r="K693" s="161"/>
    </row>
    <row r="694" spans="2:11" ht="15">
      <c r="B694" s="162"/>
      <c r="C694" s="169"/>
      <c r="D694" s="169"/>
      <c r="E694" s="169"/>
      <c r="F694" s="169"/>
      <c r="G694" s="169"/>
      <c r="H694" s="169"/>
      <c r="I694" s="169"/>
      <c r="J694" s="169"/>
      <c r="K694" s="169"/>
    </row>
    <row r="695" spans="2:11" ht="15">
      <c r="B695" s="146"/>
      <c r="C695" s="169"/>
      <c r="D695" s="169"/>
      <c r="E695" s="169"/>
      <c r="F695" s="181"/>
      <c r="G695" s="181"/>
      <c r="H695" s="181"/>
      <c r="I695" s="181"/>
      <c r="J695" s="181"/>
      <c r="K695" s="181"/>
    </row>
    <row r="696" spans="2:11" ht="15">
      <c r="B696" s="146"/>
      <c r="C696" s="169"/>
      <c r="D696" s="169"/>
      <c r="E696" s="161"/>
      <c r="F696" s="161"/>
      <c r="G696" s="161"/>
      <c r="H696" s="161"/>
      <c r="I696" s="161"/>
      <c r="J696" s="161"/>
      <c r="K696" s="161"/>
    </row>
    <row r="697" spans="2:11" ht="15">
      <c r="B697" s="182"/>
      <c r="C697" s="161"/>
      <c r="D697" s="161"/>
      <c r="E697" s="161"/>
      <c r="F697" s="161"/>
      <c r="G697" s="161"/>
      <c r="H697" s="161"/>
      <c r="I697" s="161"/>
      <c r="J697" s="161"/>
      <c r="K697" s="161"/>
    </row>
    <row r="698" spans="2:11" ht="15">
      <c r="B698" s="184"/>
      <c r="C698" s="161"/>
      <c r="D698" s="161"/>
      <c r="E698" s="161"/>
      <c r="F698" s="161"/>
      <c r="G698" s="161"/>
      <c r="H698" s="161"/>
      <c r="I698" s="161"/>
      <c r="J698" s="161"/>
      <c r="K698" s="161"/>
    </row>
    <row r="699" spans="2:11" ht="15">
      <c r="B699" s="184"/>
      <c r="C699" s="161"/>
      <c r="D699" s="161"/>
      <c r="E699" s="161"/>
      <c r="F699" s="161"/>
      <c r="G699" s="161"/>
      <c r="H699" s="161"/>
      <c r="I699" s="161"/>
      <c r="J699" s="161"/>
      <c r="K699" s="161"/>
    </row>
    <row r="700" spans="2:11" ht="15">
      <c r="B700" s="184"/>
      <c r="C700" s="161"/>
      <c r="D700" s="161"/>
      <c r="E700" s="161"/>
      <c r="F700" s="161"/>
      <c r="G700" s="161"/>
      <c r="H700" s="161"/>
      <c r="I700" s="161"/>
      <c r="J700" s="161"/>
      <c r="K700" s="161"/>
    </row>
    <row r="701" spans="2:11" ht="15">
      <c r="B701" s="153"/>
      <c r="C701" s="161"/>
      <c r="D701" s="161"/>
      <c r="E701" s="161"/>
      <c r="F701" s="161"/>
      <c r="G701" s="161"/>
      <c r="H701" s="161"/>
      <c r="I701" s="161"/>
      <c r="J701" s="161"/>
      <c r="K701" s="161"/>
    </row>
    <row r="702" spans="2:11" ht="15">
      <c r="B702" s="146"/>
      <c r="C702" s="161"/>
      <c r="D702" s="161"/>
      <c r="E702" s="161"/>
      <c r="F702" s="161"/>
      <c r="G702" s="161"/>
      <c r="H702" s="161"/>
      <c r="I702" s="161"/>
      <c r="J702" s="161"/>
      <c r="K702" s="161"/>
    </row>
    <row r="703" spans="2:11" ht="15">
      <c r="B703" s="182"/>
      <c r="C703" s="161"/>
      <c r="D703" s="161"/>
      <c r="E703" s="161"/>
      <c r="F703" s="161"/>
      <c r="G703" s="161"/>
      <c r="H703" s="161"/>
      <c r="I703" s="161"/>
      <c r="J703" s="161"/>
      <c r="K703" s="161"/>
    </row>
    <row r="704" spans="2:11" ht="15">
      <c r="B704" s="152"/>
      <c r="C704" s="161"/>
      <c r="D704" s="161"/>
      <c r="E704" s="161"/>
      <c r="F704" s="161"/>
      <c r="G704" s="161"/>
      <c r="H704" s="161"/>
      <c r="I704" s="161"/>
      <c r="J704" s="161"/>
      <c r="K704" s="161"/>
    </row>
    <row r="705" spans="2:11" ht="15">
      <c r="B705" s="184"/>
      <c r="C705" s="161"/>
      <c r="D705" s="161"/>
      <c r="E705" s="161"/>
      <c r="F705" s="161"/>
      <c r="G705" s="161"/>
      <c r="H705" s="161"/>
      <c r="I705" s="161"/>
      <c r="J705" s="161"/>
      <c r="K705" s="161"/>
    </row>
    <row r="706" spans="2:11" ht="15">
      <c r="B706" s="153"/>
      <c r="C706" s="161"/>
      <c r="D706" s="161"/>
      <c r="E706" s="161"/>
      <c r="F706" s="161"/>
      <c r="G706" s="161"/>
      <c r="H706" s="161"/>
      <c r="I706" s="161"/>
      <c r="J706" s="161"/>
      <c r="K706" s="161"/>
    </row>
    <row r="707" spans="2:11" ht="15">
      <c r="B707" s="153"/>
      <c r="C707" s="161"/>
      <c r="D707" s="161"/>
      <c r="E707" s="161"/>
      <c r="F707" s="161"/>
      <c r="G707" s="161"/>
      <c r="H707" s="161"/>
      <c r="I707" s="161"/>
      <c r="J707" s="161"/>
      <c r="K707" s="161"/>
    </row>
    <row r="708" spans="2:11" ht="15">
      <c r="B708" s="154"/>
      <c r="C708" s="161"/>
      <c r="D708" s="161"/>
      <c r="E708" s="161"/>
      <c r="F708" s="161"/>
      <c r="G708" s="161"/>
      <c r="H708" s="161"/>
      <c r="I708" s="161"/>
      <c r="J708" s="161"/>
      <c r="K708" s="161"/>
    </row>
    <row r="709" spans="2:11" ht="15">
      <c r="B709" s="154"/>
      <c r="C709" s="161"/>
      <c r="D709" s="161"/>
      <c r="E709" s="161"/>
      <c r="F709" s="161"/>
      <c r="G709" s="161"/>
      <c r="H709" s="161"/>
      <c r="I709" s="161"/>
      <c r="J709" s="161"/>
      <c r="K709" s="161"/>
    </row>
    <row r="710" spans="2:11" ht="15">
      <c r="B710" s="182"/>
      <c r="C710" s="161"/>
      <c r="D710" s="161"/>
      <c r="E710" s="161"/>
      <c r="F710" s="161"/>
      <c r="G710" s="161"/>
      <c r="H710" s="161"/>
      <c r="I710" s="161"/>
      <c r="J710" s="161"/>
      <c r="K710" s="161"/>
    </row>
    <row r="711" spans="2:11" ht="15">
      <c r="B711" s="156"/>
      <c r="C711" s="161"/>
      <c r="D711" s="161"/>
      <c r="E711" s="161"/>
      <c r="F711" s="161"/>
      <c r="G711" s="161"/>
      <c r="H711" s="161"/>
      <c r="I711" s="161"/>
      <c r="J711" s="161"/>
      <c r="K711" s="161"/>
    </row>
    <row r="712" spans="2:11" ht="15">
      <c r="B712" s="156"/>
      <c r="C712" s="161"/>
      <c r="D712" s="161"/>
      <c r="E712" s="161"/>
      <c r="F712" s="161"/>
      <c r="G712" s="161"/>
      <c r="H712" s="161"/>
      <c r="I712" s="161"/>
      <c r="J712" s="161"/>
      <c r="K712" s="161"/>
    </row>
    <row r="713" spans="2:11" ht="15">
      <c r="B713" s="146"/>
      <c r="C713" s="161"/>
      <c r="D713" s="161"/>
      <c r="E713" s="161"/>
      <c r="F713" s="161"/>
      <c r="G713" s="161"/>
      <c r="H713" s="161"/>
      <c r="I713" s="161"/>
      <c r="J713" s="161"/>
      <c r="K713" s="161"/>
    </row>
    <row r="714" spans="2:11" ht="15">
      <c r="B714" s="146"/>
      <c r="C714" s="161"/>
      <c r="D714" s="161"/>
      <c r="E714" s="161"/>
      <c r="F714" s="161"/>
      <c r="G714" s="161"/>
      <c r="H714" s="161"/>
      <c r="I714" s="161"/>
      <c r="J714" s="161"/>
      <c r="K714" s="161"/>
    </row>
    <row r="715" spans="2:11" ht="15">
      <c r="B715" s="146"/>
      <c r="C715" s="161"/>
      <c r="D715" s="161"/>
      <c r="E715" s="161"/>
      <c r="F715" s="161"/>
      <c r="G715" s="161"/>
      <c r="H715" s="161"/>
      <c r="I715" s="161"/>
      <c r="J715" s="161"/>
      <c r="K715" s="161"/>
    </row>
    <row r="716" spans="2:11" ht="15">
      <c r="B716" s="146"/>
      <c r="C716" s="161"/>
      <c r="D716" s="161"/>
      <c r="E716" s="161"/>
      <c r="F716" s="161"/>
      <c r="G716" s="161"/>
      <c r="H716" s="161"/>
      <c r="I716" s="161"/>
      <c r="J716" s="161"/>
      <c r="K716" s="161"/>
    </row>
    <row r="717" spans="2:11" ht="15">
      <c r="B717" s="146"/>
      <c r="C717" s="161"/>
      <c r="D717" s="161"/>
      <c r="E717" s="161"/>
      <c r="F717" s="161"/>
      <c r="G717" s="161"/>
      <c r="H717" s="161"/>
      <c r="I717" s="161"/>
      <c r="J717" s="161"/>
      <c r="K717" s="161"/>
    </row>
    <row r="718" spans="2:11" ht="15">
      <c r="B718" s="146"/>
      <c r="C718" s="161"/>
      <c r="D718" s="161"/>
      <c r="E718" s="161"/>
      <c r="F718" s="161"/>
      <c r="G718" s="161"/>
      <c r="H718" s="161"/>
      <c r="I718" s="161"/>
      <c r="J718" s="161"/>
      <c r="K718" s="161"/>
    </row>
    <row r="719" spans="2:11" ht="15">
      <c r="B719" s="146"/>
      <c r="C719" s="161"/>
      <c r="D719" s="161"/>
      <c r="E719" s="161"/>
      <c r="F719" s="161"/>
      <c r="G719" s="161"/>
      <c r="H719" s="161"/>
      <c r="I719" s="161"/>
      <c r="J719" s="161"/>
      <c r="K719" s="161"/>
    </row>
    <row r="720" spans="2:11" ht="15">
      <c r="B720" s="146"/>
      <c r="C720" s="161"/>
      <c r="D720" s="161"/>
      <c r="E720" s="161"/>
      <c r="F720" s="161"/>
      <c r="G720" s="161"/>
      <c r="H720" s="161"/>
      <c r="I720" s="161"/>
      <c r="J720" s="161"/>
      <c r="K720" s="161"/>
    </row>
    <row r="721" spans="2:11" ht="15">
      <c r="B721" s="146"/>
      <c r="C721" s="161"/>
      <c r="D721" s="161"/>
      <c r="E721" s="161"/>
      <c r="F721" s="161"/>
      <c r="G721" s="161"/>
      <c r="H721" s="161"/>
      <c r="I721" s="161"/>
      <c r="J721" s="161"/>
      <c r="K721" s="161"/>
    </row>
    <row r="722" spans="2:11" ht="15">
      <c r="B722" s="146"/>
      <c r="C722" s="161"/>
      <c r="D722" s="161"/>
      <c r="E722" s="161"/>
      <c r="F722" s="161"/>
      <c r="G722" s="161"/>
      <c r="H722" s="161"/>
      <c r="I722" s="161"/>
      <c r="J722" s="161"/>
      <c r="K722" s="161"/>
    </row>
    <row r="723" spans="2:11" ht="15">
      <c r="B723" s="146"/>
      <c r="C723" s="161"/>
      <c r="D723" s="161"/>
      <c r="E723" s="161"/>
      <c r="F723" s="161"/>
      <c r="G723" s="161"/>
      <c r="H723" s="161"/>
      <c r="I723" s="161"/>
      <c r="J723" s="161"/>
      <c r="K723" s="161"/>
    </row>
    <row r="724" spans="2:11" ht="15">
      <c r="B724" s="146"/>
      <c r="C724" s="161"/>
      <c r="D724" s="161"/>
      <c r="E724" s="161"/>
      <c r="F724" s="161"/>
      <c r="G724" s="161"/>
      <c r="H724" s="161"/>
      <c r="I724" s="161"/>
      <c r="J724" s="161"/>
      <c r="K724" s="161"/>
    </row>
    <row r="726" spans="2:11" ht="18.75">
      <c r="B726" s="342"/>
      <c r="C726" s="342"/>
      <c r="D726" s="342"/>
      <c r="E726" s="342"/>
      <c r="F726" s="342"/>
      <c r="G726" s="342"/>
      <c r="H726" s="342"/>
      <c r="I726" s="342"/>
      <c r="J726" s="342"/>
      <c r="K726" s="342"/>
    </row>
    <row r="727" spans="2:11" ht="15">
      <c r="B727" s="176"/>
      <c r="C727" s="161"/>
      <c r="D727" s="161"/>
      <c r="E727" s="161"/>
      <c r="F727" s="161"/>
      <c r="G727" s="161"/>
      <c r="H727" s="161"/>
      <c r="I727" s="161"/>
      <c r="J727" s="161"/>
      <c r="K727" s="161"/>
    </row>
    <row r="728" spans="2:11">
      <c r="B728" s="341"/>
      <c r="C728" s="341"/>
      <c r="D728" s="341"/>
      <c r="E728" s="341"/>
      <c r="F728" s="341"/>
      <c r="G728" s="341"/>
      <c r="H728" s="341"/>
      <c r="I728" s="341"/>
      <c r="J728" s="341"/>
      <c r="K728" s="341"/>
    </row>
    <row r="729" spans="2:11" ht="18" customHeight="1">
      <c r="B729" s="341"/>
      <c r="C729" s="341"/>
      <c r="D729" s="341"/>
      <c r="E729" s="341"/>
      <c r="F729" s="341"/>
      <c r="G729" s="341"/>
      <c r="H729" s="341"/>
      <c r="I729" s="341"/>
      <c r="J729" s="341"/>
      <c r="K729" s="341"/>
    </row>
    <row r="730" spans="2:11" ht="15">
      <c r="B730" s="179"/>
      <c r="C730" s="161"/>
      <c r="D730" s="161"/>
      <c r="E730" s="180"/>
      <c r="F730" s="161"/>
      <c r="G730" s="169"/>
      <c r="H730" s="161"/>
      <c r="I730" s="161"/>
      <c r="J730" s="161"/>
      <c r="K730" s="161"/>
    </row>
    <row r="731" spans="2:11" ht="15">
      <c r="B731" s="162"/>
      <c r="C731" s="169"/>
      <c r="D731" s="169"/>
      <c r="E731" s="169"/>
      <c r="F731" s="169"/>
      <c r="G731" s="169"/>
      <c r="H731" s="169"/>
      <c r="I731" s="169"/>
      <c r="J731" s="169"/>
      <c r="K731" s="169"/>
    </row>
    <row r="732" spans="2:11" ht="15">
      <c r="B732" s="146"/>
      <c r="C732" s="169"/>
      <c r="D732" s="169"/>
      <c r="E732" s="169"/>
      <c r="F732" s="181"/>
      <c r="G732" s="181"/>
      <c r="H732" s="181"/>
      <c r="I732" s="181"/>
      <c r="J732" s="181"/>
      <c r="K732" s="181"/>
    </row>
    <row r="733" spans="2:11" ht="15">
      <c r="B733" s="146"/>
      <c r="C733" s="169"/>
      <c r="D733" s="169"/>
      <c r="E733" s="161"/>
      <c r="F733" s="161"/>
      <c r="G733" s="161"/>
      <c r="H733" s="161"/>
      <c r="I733" s="161"/>
      <c r="J733" s="161"/>
      <c r="K733" s="161"/>
    </row>
    <row r="734" spans="2:11" ht="15">
      <c r="B734" s="182"/>
      <c r="C734" s="161"/>
      <c r="D734" s="161"/>
      <c r="E734" s="161"/>
      <c r="F734" s="161"/>
      <c r="G734" s="161"/>
      <c r="H734" s="161"/>
      <c r="I734" s="161"/>
      <c r="J734" s="161"/>
      <c r="K734" s="161"/>
    </row>
    <row r="735" spans="2:11" ht="15">
      <c r="B735" s="183"/>
      <c r="C735" s="161"/>
      <c r="D735" s="161"/>
      <c r="E735" s="161"/>
      <c r="F735" s="161"/>
      <c r="G735" s="161"/>
      <c r="H735" s="161"/>
      <c r="I735" s="161"/>
      <c r="J735" s="161"/>
      <c r="K735" s="161"/>
    </row>
    <row r="736" spans="2:11" ht="15">
      <c r="B736" s="184"/>
      <c r="C736" s="161"/>
      <c r="D736" s="161"/>
      <c r="E736" s="161"/>
      <c r="F736" s="161"/>
      <c r="G736" s="161"/>
      <c r="H736" s="161"/>
      <c r="I736" s="161"/>
      <c r="J736" s="161"/>
      <c r="K736" s="161"/>
    </row>
    <row r="737" spans="2:11" ht="15">
      <c r="B737" s="153"/>
      <c r="C737" s="161"/>
      <c r="D737" s="161"/>
      <c r="E737" s="161"/>
      <c r="F737" s="161"/>
      <c r="G737" s="161"/>
      <c r="H737" s="161"/>
      <c r="I737" s="161"/>
      <c r="J737" s="161"/>
      <c r="K737" s="161"/>
    </row>
    <row r="738" spans="2:11" ht="15">
      <c r="B738" s="146"/>
      <c r="C738" s="161"/>
      <c r="D738" s="161"/>
      <c r="E738" s="161"/>
      <c r="F738" s="161"/>
      <c r="G738" s="161"/>
      <c r="H738" s="161"/>
      <c r="I738" s="161"/>
      <c r="J738" s="161"/>
      <c r="K738" s="161"/>
    </row>
    <row r="739" spans="2:11" ht="15">
      <c r="B739" s="182"/>
      <c r="C739" s="161"/>
      <c r="D739" s="161"/>
      <c r="E739" s="161"/>
      <c r="F739" s="161"/>
      <c r="G739" s="161"/>
      <c r="H739" s="161"/>
      <c r="I739" s="161"/>
      <c r="J739" s="161"/>
      <c r="K739" s="161"/>
    </row>
    <row r="740" spans="2:11" ht="15">
      <c r="B740" s="152"/>
      <c r="C740" s="161"/>
      <c r="D740" s="161"/>
      <c r="E740" s="161"/>
      <c r="F740" s="161"/>
      <c r="G740" s="161"/>
      <c r="H740" s="161"/>
      <c r="I740" s="161"/>
      <c r="J740" s="161"/>
      <c r="K740" s="161"/>
    </row>
    <row r="741" spans="2:11" ht="15">
      <c r="B741" s="152"/>
      <c r="C741" s="161"/>
      <c r="D741" s="161"/>
      <c r="E741" s="161"/>
      <c r="F741" s="161"/>
      <c r="G741" s="161"/>
      <c r="H741" s="161"/>
      <c r="I741" s="161"/>
      <c r="J741" s="161"/>
      <c r="K741" s="161"/>
    </row>
    <row r="742" spans="2:11" ht="15">
      <c r="B742" s="152"/>
      <c r="C742" s="161"/>
      <c r="D742" s="161"/>
      <c r="E742" s="161"/>
      <c r="F742" s="161"/>
      <c r="G742" s="161"/>
      <c r="H742" s="161"/>
      <c r="I742" s="161"/>
      <c r="J742" s="161"/>
      <c r="K742" s="161"/>
    </row>
    <row r="743" spans="2:11" ht="15">
      <c r="B743" s="152"/>
      <c r="C743" s="161"/>
      <c r="D743" s="161"/>
      <c r="E743" s="161"/>
      <c r="F743" s="161"/>
      <c r="G743" s="161"/>
      <c r="H743" s="161"/>
      <c r="I743" s="161"/>
      <c r="J743" s="161"/>
      <c r="K743" s="161"/>
    </row>
    <row r="744" spans="2:11" ht="15">
      <c r="B744" s="153"/>
      <c r="C744" s="161"/>
      <c r="D744" s="161"/>
      <c r="E744" s="161"/>
      <c r="F744" s="161"/>
      <c r="G744" s="161"/>
      <c r="H744" s="161"/>
      <c r="I744" s="161"/>
      <c r="J744" s="161"/>
      <c r="K744" s="161"/>
    </row>
    <row r="745" spans="2:11" ht="15">
      <c r="B745" s="153"/>
      <c r="C745" s="161"/>
      <c r="D745" s="161"/>
      <c r="E745" s="161"/>
      <c r="F745" s="161"/>
      <c r="G745" s="161"/>
      <c r="H745" s="161"/>
      <c r="I745" s="161"/>
      <c r="J745" s="161"/>
      <c r="K745" s="161"/>
    </row>
    <row r="746" spans="2:11" ht="15">
      <c r="B746" s="154"/>
      <c r="C746" s="161"/>
      <c r="D746" s="161"/>
      <c r="E746" s="161"/>
      <c r="F746" s="161"/>
      <c r="G746" s="161"/>
      <c r="H746" s="161"/>
      <c r="I746" s="161"/>
      <c r="J746" s="161"/>
      <c r="K746" s="161"/>
    </row>
    <row r="747" spans="2:11" ht="15">
      <c r="B747" s="154"/>
      <c r="C747" s="161"/>
      <c r="D747" s="161"/>
      <c r="E747" s="161"/>
      <c r="F747" s="161"/>
      <c r="G747" s="161"/>
      <c r="H747" s="161"/>
      <c r="I747" s="161"/>
      <c r="J747" s="161"/>
      <c r="K747" s="161"/>
    </row>
    <row r="748" spans="2:11" ht="15">
      <c r="B748" s="182"/>
      <c r="C748" s="161"/>
      <c r="D748" s="161"/>
      <c r="E748" s="161"/>
      <c r="F748" s="161"/>
      <c r="G748" s="161"/>
      <c r="H748" s="161"/>
      <c r="I748" s="161"/>
      <c r="J748" s="161"/>
      <c r="K748" s="161"/>
    </row>
    <row r="749" spans="2:11" ht="15">
      <c r="B749" s="156"/>
      <c r="C749" s="161"/>
      <c r="D749" s="161"/>
      <c r="E749" s="161"/>
      <c r="F749" s="161"/>
      <c r="G749" s="161"/>
      <c r="H749" s="161"/>
      <c r="I749" s="161"/>
      <c r="J749" s="161"/>
      <c r="K749" s="161"/>
    </row>
    <row r="750" spans="2:11" ht="15">
      <c r="B750" s="156"/>
      <c r="C750" s="161"/>
      <c r="D750" s="161"/>
      <c r="E750" s="161"/>
      <c r="F750" s="161"/>
      <c r="G750" s="161"/>
      <c r="H750" s="161"/>
      <c r="I750" s="161"/>
      <c r="J750" s="161"/>
      <c r="K750" s="161"/>
    </row>
    <row r="751" spans="2:11" ht="15">
      <c r="B751" s="146"/>
      <c r="C751" s="161"/>
      <c r="D751" s="161"/>
      <c r="E751" s="161"/>
      <c r="F751" s="161"/>
      <c r="G751" s="161"/>
      <c r="H751" s="161"/>
      <c r="I751" s="161"/>
      <c r="J751" s="161"/>
      <c r="K751" s="161"/>
    </row>
    <row r="752" spans="2:11" ht="15">
      <c r="B752" s="146"/>
      <c r="C752" s="161"/>
      <c r="D752" s="161"/>
      <c r="E752" s="161"/>
      <c r="F752" s="161"/>
      <c r="G752" s="161"/>
      <c r="H752" s="161"/>
      <c r="I752" s="161"/>
      <c r="J752" s="161"/>
      <c r="K752" s="161"/>
    </row>
    <row r="753" spans="2:11" ht="15">
      <c r="B753" s="146"/>
      <c r="C753" s="161"/>
      <c r="D753" s="161"/>
      <c r="E753" s="161"/>
      <c r="F753" s="161"/>
      <c r="G753" s="161"/>
      <c r="H753" s="161"/>
      <c r="I753" s="161"/>
      <c r="J753" s="161"/>
      <c r="K753" s="161"/>
    </row>
    <row r="754" spans="2:11" ht="15">
      <c r="B754" s="146"/>
      <c r="C754" s="161"/>
      <c r="D754" s="161"/>
      <c r="E754" s="161"/>
      <c r="F754" s="161"/>
      <c r="G754" s="161"/>
      <c r="H754" s="161"/>
      <c r="I754" s="161"/>
      <c r="J754" s="161"/>
      <c r="K754" s="161"/>
    </row>
    <row r="755" spans="2:11" ht="15">
      <c r="B755" s="146"/>
      <c r="C755" s="161"/>
      <c r="D755" s="161"/>
      <c r="E755" s="161"/>
      <c r="F755" s="161"/>
      <c r="G755" s="161"/>
      <c r="H755" s="161"/>
      <c r="I755" s="161"/>
      <c r="J755" s="161"/>
      <c r="K755" s="161"/>
    </row>
    <row r="756" spans="2:11" ht="15">
      <c r="B756" s="146"/>
      <c r="C756" s="161"/>
      <c r="D756" s="161"/>
      <c r="E756" s="161"/>
      <c r="F756" s="161"/>
      <c r="G756" s="161"/>
      <c r="H756" s="161"/>
      <c r="I756" s="161"/>
      <c r="J756" s="161"/>
      <c r="K756" s="161"/>
    </row>
    <row r="757" spans="2:11" ht="15">
      <c r="B757" s="146"/>
      <c r="C757" s="161"/>
      <c r="D757" s="161"/>
      <c r="E757" s="161"/>
      <c r="F757" s="161"/>
      <c r="G757" s="161"/>
      <c r="H757" s="161"/>
      <c r="I757" s="161"/>
      <c r="J757" s="161"/>
      <c r="K757" s="161"/>
    </row>
    <row r="758" spans="2:11" ht="15">
      <c r="B758" s="146"/>
      <c r="C758" s="161"/>
      <c r="D758" s="161"/>
      <c r="E758" s="161"/>
      <c r="F758" s="161"/>
      <c r="G758" s="161"/>
      <c r="H758" s="161"/>
      <c r="I758" s="161"/>
      <c r="J758" s="161"/>
      <c r="K758" s="161"/>
    </row>
    <row r="759" spans="2:11" ht="15">
      <c r="B759" s="146"/>
      <c r="C759" s="161"/>
      <c r="D759" s="161"/>
      <c r="E759" s="161"/>
      <c r="F759" s="161"/>
      <c r="G759" s="161"/>
      <c r="H759" s="161"/>
      <c r="I759" s="161"/>
      <c r="J759" s="161"/>
      <c r="K759" s="161"/>
    </row>
    <row r="760" spans="2:11" ht="15">
      <c r="B760" s="146"/>
      <c r="C760" s="161"/>
      <c r="D760" s="161"/>
      <c r="E760" s="161"/>
      <c r="F760" s="161"/>
      <c r="G760" s="161"/>
      <c r="H760" s="161"/>
      <c r="I760" s="161"/>
      <c r="J760" s="161"/>
      <c r="K760" s="161"/>
    </row>
    <row r="761" spans="2:11" ht="15">
      <c r="B761" s="146"/>
      <c r="C761" s="161"/>
      <c r="D761" s="161"/>
      <c r="E761" s="161"/>
      <c r="F761" s="161"/>
      <c r="G761" s="161"/>
      <c r="H761" s="161"/>
      <c r="I761" s="161"/>
      <c r="J761" s="161"/>
      <c r="K761" s="161"/>
    </row>
    <row r="763" spans="2:11" ht="18.75">
      <c r="B763" s="342"/>
      <c r="C763" s="342"/>
      <c r="D763" s="342"/>
      <c r="E763" s="342"/>
      <c r="F763" s="342"/>
      <c r="G763" s="342"/>
      <c r="H763" s="342"/>
      <c r="I763" s="342"/>
      <c r="J763" s="342"/>
      <c r="K763" s="342"/>
    </row>
    <row r="764" spans="2:11" ht="15">
      <c r="B764" s="176"/>
      <c r="C764" s="161"/>
      <c r="D764" s="161"/>
      <c r="E764" s="161"/>
      <c r="F764" s="161"/>
      <c r="G764" s="161"/>
      <c r="H764" s="161"/>
      <c r="I764" s="161"/>
      <c r="J764" s="161"/>
      <c r="K764" s="161"/>
    </row>
    <row r="765" spans="2:11">
      <c r="B765" s="341"/>
      <c r="C765" s="341"/>
      <c r="D765" s="341"/>
      <c r="E765" s="341"/>
      <c r="F765" s="341"/>
      <c r="G765" s="341"/>
      <c r="H765" s="341"/>
      <c r="I765" s="341"/>
      <c r="J765" s="341"/>
      <c r="K765" s="341"/>
    </row>
    <row r="766" spans="2:11" ht="18.75" customHeight="1">
      <c r="B766" s="341"/>
      <c r="C766" s="341"/>
      <c r="D766" s="341"/>
      <c r="E766" s="341"/>
      <c r="F766" s="341"/>
      <c r="G766" s="341"/>
      <c r="H766" s="341"/>
      <c r="I766" s="341"/>
      <c r="J766" s="341"/>
      <c r="K766" s="341"/>
    </row>
    <row r="767" spans="2:11" ht="15">
      <c r="B767" s="177"/>
      <c r="C767" s="178"/>
      <c r="D767" s="178"/>
      <c r="E767" s="178"/>
      <c r="F767" s="178"/>
      <c r="G767" s="178"/>
      <c r="H767" s="178"/>
      <c r="I767" s="178"/>
      <c r="J767" s="161"/>
      <c r="K767" s="161"/>
    </row>
    <row r="768" spans="2:11" ht="15">
      <c r="B768" s="179"/>
      <c r="C768" s="161"/>
      <c r="D768" s="161"/>
      <c r="E768" s="180"/>
      <c r="F768" s="180"/>
      <c r="G768" s="169"/>
      <c r="H768" s="161"/>
      <c r="I768" s="161"/>
      <c r="J768" s="161"/>
      <c r="K768" s="161"/>
    </row>
    <row r="769" spans="2:11" ht="15">
      <c r="B769" s="162"/>
      <c r="C769" s="169"/>
      <c r="D769" s="169"/>
      <c r="E769" s="169"/>
      <c r="F769" s="169"/>
      <c r="G769" s="169"/>
      <c r="H769" s="169"/>
      <c r="I769" s="169"/>
      <c r="J769" s="169"/>
      <c r="K769" s="169"/>
    </row>
    <row r="770" spans="2:11" ht="15">
      <c r="B770" s="146"/>
      <c r="C770" s="169"/>
      <c r="D770" s="169"/>
      <c r="E770" s="169"/>
      <c r="F770" s="181"/>
      <c r="G770" s="181"/>
      <c r="H770" s="181"/>
      <c r="I770" s="181"/>
      <c r="J770" s="181"/>
      <c r="K770" s="181"/>
    </row>
    <row r="771" spans="2:11" ht="15">
      <c r="B771" s="146"/>
      <c r="C771" s="169"/>
      <c r="D771" s="169"/>
      <c r="E771" s="161"/>
      <c r="F771" s="161"/>
      <c r="G771" s="161"/>
      <c r="H771" s="161"/>
      <c r="I771" s="161"/>
      <c r="J771" s="161"/>
      <c r="K771" s="161"/>
    </row>
    <row r="772" spans="2:11" ht="15">
      <c r="B772" s="182"/>
      <c r="C772" s="161"/>
      <c r="D772" s="161"/>
      <c r="E772" s="161"/>
      <c r="F772" s="161"/>
      <c r="G772" s="161"/>
      <c r="H772" s="161"/>
      <c r="I772" s="161"/>
      <c r="J772" s="161"/>
      <c r="K772" s="161"/>
    </row>
    <row r="773" spans="2:11" ht="15">
      <c r="B773" s="183"/>
      <c r="C773" s="161"/>
      <c r="D773" s="161"/>
      <c r="E773" s="161"/>
      <c r="F773" s="161"/>
      <c r="G773" s="161"/>
      <c r="H773" s="161"/>
      <c r="I773" s="161"/>
      <c r="J773" s="161"/>
      <c r="K773" s="161"/>
    </row>
    <row r="774" spans="2:11" ht="15">
      <c r="B774" s="184"/>
      <c r="C774" s="161"/>
      <c r="D774" s="161"/>
      <c r="E774" s="161"/>
      <c r="F774" s="161"/>
      <c r="G774" s="161"/>
      <c r="H774" s="161"/>
      <c r="I774" s="161"/>
      <c r="J774" s="161"/>
      <c r="K774" s="161"/>
    </row>
    <row r="775" spans="2:11" ht="15">
      <c r="B775" s="153"/>
      <c r="C775" s="161"/>
      <c r="D775" s="161"/>
      <c r="E775" s="161"/>
      <c r="F775" s="161"/>
      <c r="G775" s="161"/>
      <c r="H775" s="161"/>
      <c r="I775" s="161"/>
      <c r="J775" s="161"/>
      <c r="K775" s="161"/>
    </row>
    <row r="776" spans="2:11" ht="15">
      <c r="B776" s="146"/>
      <c r="C776" s="161"/>
      <c r="D776" s="161"/>
      <c r="E776" s="161"/>
      <c r="F776" s="161"/>
      <c r="G776" s="161"/>
      <c r="H776" s="161"/>
      <c r="I776" s="161"/>
      <c r="J776" s="161"/>
      <c r="K776" s="161"/>
    </row>
    <row r="777" spans="2:11" ht="15">
      <c r="B777" s="182"/>
      <c r="C777" s="161"/>
      <c r="D777" s="161"/>
      <c r="E777" s="161"/>
      <c r="F777" s="161"/>
      <c r="G777" s="161"/>
      <c r="H777" s="161"/>
      <c r="I777" s="161"/>
      <c r="J777" s="161"/>
      <c r="K777" s="161"/>
    </row>
    <row r="778" spans="2:11" ht="15">
      <c r="B778" s="152"/>
      <c r="C778" s="161"/>
      <c r="D778" s="161"/>
      <c r="E778" s="161"/>
      <c r="F778" s="161"/>
      <c r="G778" s="161"/>
      <c r="H778" s="161"/>
      <c r="I778" s="161"/>
      <c r="J778" s="161"/>
      <c r="K778" s="161"/>
    </row>
    <row r="779" spans="2:11" ht="15">
      <c r="B779" s="152"/>
      <c r="C779" s="161"/>
      <c r="D779" s="161"/>
      <c r="E779" s="161"/>
      <c r="F779" s="161"/>
      <c r="G779" s="161"/>
      <c r="H779" s="161"/>
      <c r="I779" s="161"/>
      <c r="J779" s="161"/>
      <c r="K779" s="161"/>
    </row>
    <row r="780" spans="2:11" ht="15">
      <c r="B780" s="153"/>
      <c r="C780" s="161"/>
      <c r="D780" s="161"/>
      <c r="E780" s="161"/>
      <c r="F780" s="161"/>
      <c r="G780" s="161"/>
      <c r="H780" s="161"/>
      <c r="I780" s="161"/>
      <c r="J780" s="161"/>
      <c r="K780" s="161"/>
    </row>
    <row r="781" spans="2:11" ht="15">
      <c r="B781" s="153"/>
      <c r="C781" s="161"/>
      <c r="D781" s="161"/>
      <c r="E781" s="161"/>
      <c r="F781" s="161"/>
      <c r="G781" s="161"/>
      <c r="H781" s="161"/>
      <c r="I781" s="161"/>
      <c r="J781" s="161"/>
      <c r="K781" s="161"/>
    </row>
    <row r="782" spans="2:11" ht="15">
      <c r="B782" s="154"/>
      <c r="C782" s="161"/>
      <c r="D782" s="161"/>
      <c r="E782" s="161"/>
      <c r="F782" s="161"/>
      <c r="G782" s="161"/>
      <c r="H782" s="161"/>
      <c r="I782" s="161"/>
      <c r="J782" s="161"/>
      <c r="K782" s="161"/>
    </row>
    <row r="783" spans="2:11" ht="15">
      <c r="B783" s="154"/>
      <c r="C783" s="161"/>
      <c r="D783" s="161"/>
      <c r="E783" s="161"/>
      <c r="F783" s="161"/>
      <c r="G783" s="161"/>
      <c r="H783" s="161"/>
      <c r="I783" s="161"/>
      <c r="J783" s="161"/>
      <c r="K783" s="161"/>
    </row>
    <row r="784" spans="2:11" ht="15">
      <c r="B784" s="182"/>
      <c r="C784" s="161"/>
      <c r="D784" s="161"/>
      <c r="E784" s="161"/>
      <c r="F784" s="161"/>
      <c r="G784" s="161"/>
      <c r="H784" s="161"/>
      <c r="I784" s="161"/>
      <c r="J784" s="161"/>
      <c r="K784" s="161"/>
    </row>
    <row r="785" spans="2:11" ht="15">
      <c r="B785" s="156"/>
      <c r="C785" s="161"/>
      <c r="D785" s="161"/>
      <c r="E785" s="161"/>
      <c r="F785" s="161"/>
      <c r="G785" s="161"/>
      <c r="H785" s="161"/>
      <c r="I785" s="161"/>
      <c r="J785" s="161"/>
      <c r="K785" s="161"/>
    </row>
    <row r="786" spans="2:11" ht="15">
      <c r="B786" s="156"/>
      <c r="C786" s="161"/>
      <c r="D786" s="161"/>
      <c r="E786" s="161"/>
      <c r="F786" s="161"/>
      <c r="G786" s="161"/>
      <c r="H786" s="161"/>
      <c r="I786" s="161"/>
      <c r="J786" s="161"/>
      <c r="K786" s="161"/>
    </row>
    <row r="787" spans="2:11" ht="15">
      <c r="B787" s="146"/>
      <c r="C787" s="161"/>
      <c r="D787" s="161"/>
      <c r="E787" s="161"/>
      <c r="F787" s="161"/>
      <c r="G787" s="161"/>
      <c r="H787" s="161"/>
      <c r="I787" s="161"/>
      <c r="J787" s="161"/>
      <c r="K787" s="161"/>
    </row>
    <row r="788" spans="2:11" ht="15">
      <c r="B788" s="146"/>
      <c r="C788" s="161"/>
      <c r="D788" s="161"/>
      <c r="E788" s="161"/>
      <c r="F788" s="161"/>
      <c r="G788" s="161"/>
      <c r="H788" s="161"/>
      <c r="I788" s="161"/>
      <c r="J788" s="161"/>
      <c r="K788" s="161"/>
    </row>
    <row r="789" spans="2:11" ht="15">
      <c r="B789" s="146"/>
      <c r="C789" s="161"/>
      <c r="D789" s="161"/>
      <c r="E789" s="161"/>
      <c r="F789" s="161"/>
      <c r="G789" s="161"/>
      <c r="H789" s="161"/>
      <c r="I789" s="161"/>
      <c r="J789" s="161"/>
      <c r="K789" s="161"/>
    </row>
    <row r="790" spans="2:11" ht="15">
      <c r="B790" s="146"/>
      <c r="C790" s="161"/>
      <c r="D790" s="161"/>
      <c r="E790" s="161"/>
      <c r="F790" s="161"/>
      <c r="G790" s="161"/>
      <c r="H790" s="161"/>
      <c r="I790" s="161"/>
      <c r="J790" s="161"/>
      <c r="K790" s="161"/>
    </row>
    <row r="791" spans="2:11" ht="15">
      <c r="B791" s="146"/>
      <c r="C791" s="161"/>
      <c r="D791" s="161"/>
      <c r="E791" s="161"/>
      <c r="F791" s="161"/>
      <c r="G791" s="161"/>
      <c r="H791" s="161"/>
      <c r="I791" s="161"/>
      <c r="J791" s="161"/>
      <c r="K791" s="161"/>
    </row>
    <row r="792" spans="2:11" ht="15">
      <c r="B792" s="146"/>
      <c r="C792" s="161"/>
      <c r="D792" s="161"/>
      <c r="E792" s="161"/>
      <c r="F792" s="161"/>
      <c r="G792" s="161"/>
      <c r="H792" s="161"/>
      <c r="I792" s="161"/>
      <c r="J792" s="161"/>
      <c r="K792" s="161"/>
    </row>
    <row r="793" spans="2:11" ht="15">
      <c r="B793" s="146"/>
      <c r="C793" s="161"/>
      <c r="D793" s="161"/>
      <c r="E793" s="161"/>
      <c r="F793" s="161"/>
      <c r="G793" s="161"/>
      <c r="H793" s="161"/>
      <c r="I793" s="161"/>
      <c r="J793" s="161"/>
      <c r="K793" s="161"/>
    </row>
    <row r="794" spans="2:11" ht="15">
      <c r="B794" s="146"/>
      <c r="C794" s="161"/>
      <c r="D794" s="161"/>
      <c r="E794" s="161"/>
      <c r="F794" s="161"/>
      <c r="G794" s="161"/>
      <c r="H794" s="161"/>
      <c r="I794" s="161"/>
      <c r="J794" s="161"/>
      <c r="K794" s="161"/>
    </row>
    <row r="795" spans="2:11" ht="15">
      <c r="B795" s="146"/>
      <c r="C795" s="161"/>
      <c r="D795" s="161"/>
      <c r="E795" s="161"/>
      <c r="F795" s="161"/>
      <c r="G795" s="161"/>
      <c r="H795" s="161"/>
      <c r="I795" s="161"/>
      <c r="J795" s="161"/>
      <c r="K795" s="161"/>
    </row>
    <row r="796" spans="2:11" ht="15">
      <c r="B796" s="146"/>
      <c r="C796" s="161"/>
      <c r="D796" s="161"/>
      <c r="E796" s="161"/>
      <c r="F796" s="161"/>
      <c r="G796" s="161"/>
      <c r="H796" s="161"/>
      <c r="I796" s="161"/>
      <c r="J796" s="161"/>
      <c r="K796" s="161"/>
    </row>
    <row r="797" spans="2:11" ht="15">
      <c r="B797" s="146"/>
      <c r="C797" s="161"/>
      <c r="D797" s="161"/>
      <c r="E797" s="161"/>
      <c r="F797" s="161"/>
      <c r="G797" s="161"/>
      <c r="H797" s="161"/>
      <c r="I797" s="161"/>
      <c r="J797" s="161"/>
      <c r="K797" s="161"/>
    </row>
    <row r="798" spans="2:11" ht="15">
      <c r="B798" s="146"/>
      <c r="C798" s="161"/>
      <c r="D798" s="161"/>
      <c r="E798" s="161"/>
      <c r="F798" s="161"/>
      <c r="G798" s="161"/>
      <c r="H798" s="161"/>
      <c r="I798" s="161"/>
      <c r="J798" s="161"/>
      <c r="K798" s="161"/>
    </row>
    <row r="799" spans="2:11" ht="15">
      <c r="B799" s="146"/>
      <c r="C799" s="161"/>
      <c r="D799" s="161"/>
      <c r="E799" s="161"/>
      <c r="F799" s="161"/>
      <c r="G799" s="161"/>
      <c r="H799" s="161"/>
      <c r="I799" s="161"/>
      <c r="J799" s="161"/>
      <c r="K799" s="161"/>
    </row>
    <row r="800" spans="2:11" ht="18.75">
      <c r="B800" s="342"/>
      <c r="C800" s="342"/>
      <c r="D800" s="342"/>
      <c r="E800" s="342"/>
      <c r="F800" s="342"/>
      <c r="G800" s="342"/>
      <c r="H800" s="342"/>
      <c r="I800" s="342"/>
      <c r="J800" s="342"/>
      <c r="K800" s="342"/>
    </row>
    <row r="801" spans="2:11" ht="15">
      <c r="B801" s="176"/>
      <c r="C801" s="161"/>
      <c r="D801" s="161"/>
      <c r="E801" s="161"/>
      <c r="F801" s="161"/>
      <c r="G801" s="161"/>
      <c r="H801" s="161"/>
      <c r="I801" s="161"/>
      <c r="J801" s="161"/>
      <c r="K801" s="161"/>
    </row>
    <row r="802" spans="2:11" ht="15">
      <c r="B802" s="341"/>
      <c r="C802" s="341"/>
      <c r="D802" s="341"/>
      <c r="E802" s="341"/>
      <c r="F802" s="341"/>
      <c r="G802" s="341"/>
      <c r="H802" s="341"/>
      <c r="I802" s="341"/>
      <c r="J802" s="341"/>
      <c r="K802" s="341"/>
    </row>
    <row r="803" spans="2:11" ht="15">
      <c r="B803" s="177"/>
      <c r="C803" s="178"/>
      <c r="D803" s="178"/>
      <c r="E803" s="178"/>
      <c r="F803" s="178"/>
      <c r="G803" s="178"/>
      <c r="H803" s="178"/>
      <c r="I803" s="178"/>
      <c r="J803" s="161"/>
      <c r="K803" s="161"/>
    </row>
    <row r="804" spans="2:11" ht="15">
      <c r="B804" s="179"/>
      <c r="C804" s="161"/>
      <c r="D804" s="161"/>
      <c r="E804" s="169"/>
      <c r="F804" s="161"/>
      <c r="G804" s="169"/>
      <c r="H804" s="161"/>
      <c r="I804" s="161"/>
      <c r="J804" s="161"/>
      <c r="K804" s="161"/>
    </row>
    <row r="805" spans="2:11" ht="15">
      <c r="B805" s="162"/>
      <c r="C805" s="169"/>
      <c r="D805" s="169"/>
      <c r="E805" s="169"/>
      <c r="F805" s="169"/>
      <c r="G805" s="169"/>
      <c r="H805" s="169"/>
      <c r="I805" s="169"/>
      <c r="J805" s="169"/>
      <c r="K805" s="169"/>
    </row>
    <row r="806" spans="2:11" ht="15">
      <c r="B806" s="146"/>
      <c r="C806" s="169"/>
      <c r="D806" s="169"/>
      <c r="E806" s="169"/>
      <c r="F806" s="181"/>
      <c r="G806" s="181"/>
      <c r="H806" s="181"/>
      <c r="I806" s="181"/>
      <c r="J806" s="181"/>
      <c r="K806" s="181"/>
    </row>
    <row r="807" spans="2:11" ht="15">
      <c r="B807" s="146"/>
      <c r="C807" s="169"/>
      <c r="D807" s="169"/>
      <c r="E807" s="161"/>
      <c r="F807" s="161"/>
      <c r="G807" s="161"/>
      <c r="H807" s="161"/>
      <c r="I807" s="161"/>
      <c r="J807" s="161"/>
      <c r="K807" s="161"/>
    </row>
    <row r="808" spans="2:11" ht="15">
      <c r="B808" s="182"/>
      <c r="C808" s="161"/>
      <c r="D808" s="161"/>
      <c r="E808" s="161"/>
      <c r="F808" s="161"/>
      <c r="G808" s="161"/>
      <c r="H808" s="161"/>
      <c r="I808" s="161"/>
      <c r="J808" s="161"/>
      <c r="K808" s="161"/>
    </row>
    <row r="809" spans="2:11" ht="15">
      <c r="B809" s="183"/>
      <c r="C809" s="161"/>
      <c r="D809" s="161"/>
      <c r="E809" s="161"/>
      <c r="F809" s="161"/>
      <c r="G809" s="161"/>
      <c r="H809" s="161"/>
      <c r="I809" s="161"/>
      <c r="J809" s="161"/>
      <c r="K809" s="161"/>
    </row>
    <row r="810" spans="2:11" ht="15">
      <c r="B810" s="184"/>
      <c r="C810" s="161"/>
      <c r="D810" s="161"/>
      <c r="E810" s="161"/>
      <c r="F810" s="161"/>
      <c r="G810" s="161"/>
      <c r="H810" s="161"/>
      <c r="I810" s="161"/>
      <c r="J810" s="161"/>
      <c r="K810" s="161"/>
    </row>
    <row r="811" spans="2:11" ht="15">
      <c r="B811" s="153"/>
      <c r="C811" s="161"/>
      <c r="D811" s="161"/>
      <c r="E811" s="161"/>
      <c r="F811" s="161"/>
      <c r="G811" s="161"/>
      <c r="H811" s="161"/>
      <c r="I811" s="161"/>
      <c r="J811" s="161"/>
      <c r="K811" s="161"/>
    </row>
    <row r="812" spans="2:11" ht="15">
      <c r="B812" s="146"/>
      <c r="C812" s="161"/>
      <c r="D812" s="161"/>
      <c r="E812" s="161"/>
      <c r="F812" s="161"/>
      <c r="G812" s="161"/>
      <c r="H812" s="161"/>
      <c r="I812" s="161"/>
      <c r="J812" s="161"/>
      <c r="K812" s="161"/>
    </row>
    <row r="813" spans="2:11" ht="15">
      <c r="B813" s="182"/>
      <c r="C813" s="161"/>
      <c r="D813" s="161"/>
      <c r="E813" s="161"/>
      <c r="F813" s="161"/>
      <c r="G813" s="161"/>
      <c r="H813" s="161"/>
      <c r="I813" s="161"/>
      <c r="J813" s="161"/>
      <c r="K813" s="161"/>
    </row>
    <row r="814" spans="2:11" ht="15">
      <c r="B814" s="152"/>
      <c r="C814" s="161"/>
      <c r="D814" s="161"/>
      <c r="E814" s="161"/>
      <c r="F814" s="161"/>
      <c r="G814" s="161"/>
      <c r="H814" s="161"/>
      <c r="I814" s="161"/>
      <c r="J814" s="161"/>
      <c r="K814" s="161"/>
    </row>
    <row r="815" spans="2:11" ht="15">
      <c r="B815" s="152"/>
      <c r="C815" s="161"/>
      <c r="D815" s="161"/>
      <c r="E815" s="161"/>
      <c r="F815" s="161"/>
      <c r="G815" s="161"/>
      <c r="H815" s="161"/>
      <c r="I815" s="161"/>
      <c r="J815" s="161"/>
      <c r="K815" s="161"/>
    </row>
    <row r="816" spans="2:11" ht="15">
      <c r="B816" s="153"/>
      <c r="C816" s="161"/>
      <c r="D816" s="161"/>
      <c r="E816" s="161"/>
      <c r="F816" s="161"/>
      <c r="G816" s="161"/>
      <c r="H816" s="161"/>
      <c r="I816" s="161"/>
      <c r="J816" s="161"/>
      <c r="K816" s="161"/>
    </row>
    <row r="817" spans="2:11" ht="15">
      <c r="B817" s="153"/>
      <c r="C817" s="161"/>
      <c r="D817" s="161"/>
      <c r="E817" s="161"/>
      <c r="F817" s="161"/>
      <c r="G817" s="161"/>
      <c r="H817" s="161"/>
      <c r="I817" s="161"/>
      <c r="J817" s="161"/>
      <c r="K817" s="161"/>
    </row>
    <row r="818" spans="2:11" ht="15">
      <c r="B818" s="154"/>
      <c r="C818" s="161"/>
      <c r="D818" s="161"/>
      <c r="E818" s="161"/>
      <c r="F818" s="161"/>
      <c r="G818" s="161"/>
      <c r="H818" s="161"/>
      <c r="I818" s="161"/>
      <c r="J818" s="161"/>
      <c r="K818" s="161"/>
    </row>
    <row r="819" spans="2:11" ht="15">
      <c r="B819" s="154"/>
      <c r="C819" s="161"/>
      <c r="D819" s="161"/>
      <c r="E819" s="161"/>
      <c r="F819" s="161"/>
      <c r="G819" s="161"/>
      <c r="H819" s="161"/>
      <c r="I819" s="161"/>
      <c r="J819" s="161"/>
      <c r="K819" s="161"/>
    </row>
    <row r="820" spans="2:11" ht="15">
      <c r="B820" s="182"/>
      <c r="C820" s="161"/>
      <c r="D820" s="161"/>
      <c r="E820" s="161"/>
      <c r="F820" s="161"/>
      <c r="G820" s="161"/>
      <c r="H820" s="161"/>
      <c r="I820" s="161"/>
      <c r="J820" s="161"/>
      <c r="K820" s="161"/>
    </row>
    <row r="821" spans="2:11" ht="15">
      <c r="B821" s="156"/>
      <c r="C821" s="161"/>
      <c r="D821" s="161"/>
      <c r="E821" s="161"/>
      <c r="F821" s="161"/>
      <c r="G821" s="161"/>
      <c r="H821" s="161"/>
      <c r="I821" s="161"/>
      <c r="J821" s="161"/>
      <c r="K821" s="161"/>
    </row>
    <row r="822" spans="2:11" ht="15">
      <c r="B822" s="156"/>
      <c r="C822" s="161"/>
      <c r="D822" s="161"/>
      <c r="E822" s="161"/>
      <c r="F822" s="161"/>
      <c r="G822" s="161"/>
      <c r="H822" s="161"/>
      <c r="I822" s="161"/>
      <c r="J822" s="161"/>
      <c r="K822" s="161"/>
    </row>
    <row r="823" spans="2:11" ht="15">
      <c r="B823" s="146"/>
      <c r="C823" s="161"/>
      <c r="D823" s="161"/>
      <c r="E823" s="161"/>
      <c r="F823" s="161"/>
      <c r="G823" s="161"/>
      <c r="H823" s="161"/>
      <c r="I823" s="161"/>
      <c r="J823" s="161"/>
      <c r="K823" s="161"/>
    </row>
    <row r="824" spans="2:11" ht="15">
      <c r="B824" s="146"/>
      <c r="C824" s="161"/>
      <c r="D824" s="161"/>
      <c r="E824" s="161"/>
      <c r="F824" s="161"/>
      <c r="G824" s="161"/>
      <c r="H824" s="161"/>
      <c r="I824" s="161"/>
      <c r="J824" s="161"/>
      <c r="K824" s="161"/>
    </row>
    <row r="825" spans="2:11" ht="15">
      <c r="B825" s="146"/>
      <c r="C825" s="161"/>
      <c r="D825" s="161"/>
      <c r="E825" s="161"/>
      <c r="F825" s="161"/>
      <c r="G825" s="161"/>
      <c r="H825" s="161"/>
      <c r="I825" s="161"/>
      <c r="J825" s="161"/>
      <c r="K825" s="161"/>
    </row>
    <row r="826" spans="2:11" ht="15">
      <c r="B826" s="146"/>
      <c r="C826" s="161"/>
      <c r="D826" s="161"/>
      <c r="E826" s="161"/>
      <c r="F826" s="161"/>
      <c r="G826" s="161"/>
      <c r="H826" s="161"/>
      <c r="I826" s="161"/>
      <c r="J826" s="161"/>
      <c r="K826" s="161"/>
    </row>
    <row r="827" spans="2:11" ht="15">
      <c r="B827" s="146"/>
      <c r="C827" s="161"/>
      <c r="D827" s="161"/>
      <c r="E827" s="161"/>
      <c r="F827" s="161"/>
      <c r="G827" s="161"/>
      <c r="H827" s="161"/>
      <c r="I827" s="161"/>
      <c r="J827" s="161"/>
      <c r="K827" s="161"/>
    </row>
    <row r="828" spans="2:11" ht="15">
      <c r="B828" s="146"/>
      <c r="C828" s="161"/>
      <c r="D828" s="161"/>
      <c r="E828" s="161"/>
      <c r="F828" s="161"/>
      <c r="G828" s="161"/>
      <c r="H828" s="161"/>
      <c r="I828" s="161"/>
      <c r="J828" s="161"/>
      <c r="K828" s="161"/>
    </row>
    <row r="829" spans="2:11" ht="15">
      <c r="B829" s="146"/>
      <c r="C829" s="161"/>
      <c r="D829" s="161"/>
      <c r="E829" s="161"/>
      <c r="F829" s="161"/>
      <c r="G829" s="161"/>
      <c r="H829" s="161"/>
      <c r="I829" s="161"/>
      <c r="J829" s="161"/>
      <c r="K829" s="161"/>
    </row>
    <row r="830" spans="2:11" ht="15">
      <c r="B830" s="146"/>
      <c r="C830" s="161"/>
      <c r="D830" s="161"/>
      <c r="E830" s="161"/>
      <c r="F830" s="161"/>
      <c r="G830" s="161"/>
      <c r="H830" s="161"/>
      <c r="I830" s="161"/>
      <c r="J830" s="161"/>
      <c r="K830" s="161"/>
    </row>
    <row r="831" spans="2:11" ht="15">
      <c r="B831" s="146"/>
      <c r="C831" s="161"/>
      <c r="D831" s="161"/>
      <c r="E831" s="161"/>
      <c r="F831" s="161"/>
      <c r="G831" s="161"/>
      <c r="H831" s="161"/>
      <c r="I831" s="161"/>
      <c r="J831" s="161"/>
      <c r="K831" s="161"/>
    </row>
    <row r="832" spans="2:11" ht="15">
      <c r="B832" s="146"/>
      <c r="C832" s="161"/>
      <c r="D832" s="161"/>
      <c r="E832" s="161"/>
      <c r="F832" s="161"/>
      <c r="G832" s="161"/>
      <c r="H832" s="161"/>
      <c r="I832" s="161"/>
      <c r="J832" s="161"/>
      <c r="K832" s="161"/>
    </row>
    <row r="833" spans="2:11" ht="15">
      <c r="B833" s="146"/>
      <c r="C833" s="161"/>
      <c r="D833" s="161"/>
      <c r="E833" s="161"/>
      <c r="F833" s="161"/>
      <c r="G833" s="161"/>
      <c r="H833" s="161"/>
      <c r="I833" s="161"/>
      <c r="J833" s="161"/>
      <c r="K833" s="161"/>
    </row>
    <row r="834" spans="2:11" ht="15">
      <c r="B834" s="146"/>
      <c r="C834" s="161"/>
      <c r="D834" s="161"/>
      <c r="E834" s="161"/>
      <c r="F834" s="161"/>
      <c r="G834" s="161"/>
      <c r="H834" s="161"/>
      <c r="I834" s="161"/>
      <c r="J834" s="161"/>
      <c r="K834" s="161"/>
    </row>
  </sheetData>
  <mergeCells count="44">
    <mergeCell ref="B1:K1"/>
    <mergeCell ref="B3:K5"/>
    <mergeCell ref="B32:K32"/>
    <mergeCell ref="B34:K36"/>
    <mergeCell ref="B61:K61"/>
    <mergeCell ref="B272:K272"/>
    <mergeCell ref="B274:K275"/>
    <mergeCell ref="B309:K309"/>
    <mergeCell ref="B311:K311"/>
    <mergeCell ref="B117:K117"/>
    <mergeCell ref="B119:K120"/>
    <mergeCell ref="B180:K181"/>
    <mergeCell ref="B210:K210"/>
    <mergeCell ref="B212:K213"/>
    <mergeCell ref="B178:K178"/>
    <mergeCell ref="B564:K567"/>
    <mergeCell ref="B349:K349"/>
    <mergeCell ref="B351:K352"/>
    <mergeCell ref="B387:K387"/>
    <mergeCell ref="B389:K390"/>
    <mergeCell ref="B435:K435"/>
    <mergeCell ref="B437:K438"/>
    <mergeCell ref="B481:K481"/>
    <mergeCell ref="B483:K485"/>
    <mergeCell ref="B517:K517"/>
    <mergeCell ref="B519:K522"/>
    <mergeCell ref="B562:K562"/>
    <mergeCell ref="B802:K802"/>
    <mergeCell ref="B602:K602"/>
    <mergeCell ref="B604:K606"/>
    <mergeCell ref="B651:K651"/>
    <mergeCell ref="B653:K654"/>
    <mergeCell ref="B688:K688"/>
    <mergeCell ref="B690:K691"/>
    <mergeCell ref="B726:K726"/>
    <mergeCell ref="B728:K729"/>
    <mergeCell ref="B763:K763"/>
    <mergeCell ref="B765:K766"/>
    <mergeCell ref="B800:K800"/>
    <mergeCell ref="B63:K64"/>
    <mergeCell ref="B89:K89"/>
    <mergeCell ref="B91:K92"/>
    <mergeCell ref="B148:K148"/>
    <mergeCell ref="B150:K153"/>
  </mergeCells>
  <printOptions horizontalCentered="1"/>
  <pageMargins left="0" right="0" top="0.6" bottom="0.25" header="0" footer="0"/>
  <pageSetup scale="85" orientation="landscape" r:id="rId1"/>
  <rowBreaks count="21" manualBreakCount="21">
    <brk id="30" max="16383" man="1"/>
    <brk id="59" max="16383" man="1"/>
    <brk id="87" max="16383" man="1"/>
    <brk id="115" max="16383" man="1"/>
    <brk id="147" max="10" man="1"/>
    <brk id="177" max="10" man="1"/>
    <brk id="208" max="16383" man="1"/>
    <brk id="270" max="16383" man="1"/>
    <brk id="308" max="16383" man="1"/>
    <brk id="347" max="16383" man="1"/>
    <brk id="385" max="16383" man="1"/>
    <brk id="433" max="16383" man="1"/>
    <brk id="479" max="16383" man="1"/>
    <brk id="515" max="16383" man="1"/>
    <brk id="560" max="16383" man="1"/>
    <brk id="600" max="16383" man="1"/>
    <brk id="649" max="16383" man="1"/>
    <brk id="686" max="16383" man="1"/>
    <brk id="724" max="16383" man="1"/>
    <brk id="761" max="16383" man="1"/>
    <brk id="798" max="16383" man="1"/>
  </rowBreaks>
  <drawing r:id="rId2"/>
</worksheet>
</file>

<file path=xl/worksheets/sheet6.xml><?xml version="1.0" encoding="utf-8"?>
<worksheet xmlns="http://schemas.openxmlformats.org/spreadsheetml/2006/main" xmlns:r="http://schemas.openxmlformats.org/officeDocument/2006/relationships">
  <dimension ref="A1:K844"/>
  <sheetViews>
    <sheetView zoomScaleNormal="100" zoomScaleSheetLayoutView="100" workbookViewId="0">
      <selection activeCell="M761" sqref="M761"/>
    </sheetView>
  </sheetViews>
  <sheetFormatPr defaultRowHeight="12.75"/>
  <cols>
    <col min="1" max="1" width="3.7109375" customWidth="1"/>
    <col min="2" max="2" width="32.7109375" customWidth="1"/>
    <col min="3" max="5" width="12.7109375" style="173" customWidth="1"/>
    <col min="6" max="11" width="12.7109375" style="174" customWidth="1"/>
  </cols>
  <sheetData>
    <row r="1" spans="1:11" ht="18.75">
      <c r="A1" s="141"/>
      <c r="B1" s="344" t="s">
        <v>1286</v>
      </c>
      <c r="C1" s="344"/>
      <c r="D1" s="344"/>
      <c r="E1" s="344"/>
      <c r="F1" s="344"/>
      <c r="G1" s="344"/>
      <c r="H1" s="344"/>
      <c r="I1" s="344"/>
      <c r="J1" s="344"/>
      <c r="K1" s="344"/>
    </row>
    <row r="2" spans="1:11" ht="15">
      <c r="A2" s="141"/>
      <c r="B2" s="142"/>
      <c r="C2" s="160"/>
      <c r="D2" s="161"/>
      <c r="E2" s="160"/>
      <c r="F2" s="160"/>
      <c r="G2" s="160"/>
      <c r="H2" s="160"/>
      <c r="I2" s="160"/>
      <c r="J2" s="160"/>
      <c r="K2" s="160"/>
    </row>
    <row r="3" spans="1:11" ht="15">
      <c r="A3" s="141"/>
      <c r="B3" s="346" t="s">
        <v>1287</v>
      </c>
      <c r="C3" s="346"/>
      <c r="D3" s="346"/>
      <c r="E3" s="346"/>
      <c r="F3" s="346"/>
      <c r="G3" s="346"/>
      <c r="H3" s="346"/>
      <c r="I3" s="346"/>
      <c r="J3" s="346"/>
      <c r="K3" s="346"/>
    </row>
    <row r="4" spans="1:11" ht="15">
      <c r="A4" s="141"/>
      <c r="B4" s="346"/>
      <c r="C4" s="346"/>
      <c r="D4" s="346"/>
      <c r="E4" s="346"/>
      <c r="F4" s="346"/>
      <c r="G4" s="346"/>
      <c r="H4" s="346"/>
      <c r="I4" s="346"/>
      <c r="J4" s="346"/>
      <c r="K4" s="346"/>
    </row>
    <row r="5" spans="1:11" ht="15">
      <c r="A5" s="141"/>
      <c r="B5" s="143"/>
      <c r="C5" s="163"/>
      <c r="D5" s="163"/>
      <c r="E5" s="163"/>
      <c r="F5" s="163"/>
      <c r="G5" s="163"/>
      <c r="H5" s="163"/>
      <c r="I5" s="160"/>
      <c r="J5" s="160"/>
      <c r="K5" s="160"/>
    </row>
    <row r="6" spans="1:11" ht="15">
      <c r="A6" s="141"/>
      <c r="B6" s="13"/>
      <c r="C6" s="160"/>
      <c r="D6" s="164"/>
      <c r="E6" s="165" t="s">
        <v>1288</v>
      </c>
      <c r="F6" s="160"/>
      <c r="G6" s="165" t="s">
        <v>1289</v>
      </c>
      <c r="H6" s="160"/>
      <c r="I6" s="160"/>
      <c r="J6" s="160"/>
      <c r="K6" s="160"/>
    </row>
    <row r="7" spans="1:11" ht="15">
      <c r="A7" s="141"/>
      <c r="B7" s="144"/>
      <c r="C7" s="165" t="s">
        <v>1290</v>
      </c>
      <c r="D7" s="165" t="s">
        <v>1291</v>
      </c>
      <c r="E7" s="166" t="s">
        <v>1292</v>
      </c>
      <c r="F7" s="165" t="s">
        <v>1288</v>
      </c>
      <c r="G7" s="166" t="s">
        <v>1292</v>
      </c>
      <c r="H7" s="165" t="s">
        <v>1293</v>
      </c>
      <c r="I7" s="165" t="s">
        <v>1294</v>
      </c>
      <c r="J7" s="165" t="s">
        <v>1295</v>
      </c>
      <c r="K7" s="165" t="s">
        <v>1296</v>
      </c>
    </row>
    <row r="8" spans="1:11" ht="15.75" thickBot="1">
      <c r="A8" s="141"/>
      <c r="B8" s="145"/>
      <c r="C8" s="167" t="s">
        <v>2</v>
      </c>
      <c r="D8" s="167" t="s">
        <v>2</v>
      </c>
      <c r="E8" s="167" t="s">
        <v>1157</v>
      </c>
      <c r="F8" s="168" t="s">
        <v>32</v>
      </c>
      <c r="G8" s="167" t="s">
        <v>1157</v>
      </c>
      <c r="H8" s="168" t="s">
        <v>32</v>
      </c>
      <c r="I8" s="168" t="s">
        <v>32</v>
      </c>
      <c r="J8" s="168" t="s">
        <v>32</v>
      </c>
      <c r="K8" s="168" t="s">
        <v>32</v>
      </c>
    </row>
    <row r="9" spans="1:11" ht="15">
      <c r="A9" s="141"/>
      <c r="B9" s="146"/>
      <c r="C9" s="169"/>
      <c r="D9" s="169"/>
      <c r="E9" s="160"/>
      <c r="F9" s="160"/>
      <c r="G9" s="160"/>
      <c r="H9" s="160"/>
      <c r="I9" s="160"/>
      <c r="J9" s="160"/>
      <c r="K9" s="160"/>
    </row>
    <row r="10" spans="1:11" ht="15">
      <c r="A10" s="141"/>
      <c r="B10" s="147" t="s">
        <v>1297</v>
      </c>
      <c r="C10" s="160"/>
      <c r="D10" s="160"/>
      <c r="E10" s="160"/>
      <c r="F10" s="160"/>
      <c r="G10" s="160"/>
      <c r="H10" s="160"/>
      <c r="I10" s="160"/>
      <c r="J10" s="160"/>
      <c r="K10" s="160"/>
    </row>
    <row r="11" spans="1:11" ht="15">
      <c r="A11" s="141"/>
      <c r="B11" s="148" t="s">
        <v>1298</v>
      </c>
      <c r="C11" s="160">
        <f>SUM('Budget Detail FY 2013-17'!L7:L28)</f>
        <v>6794540</v>
      </c>
      <c r="D11" s="160">
        <f>SUM('Budget Detail FY 2013-17'!M7:M28)</f>
        <v>7230149</v>
      </c>
      <c r="E11" s="160">
        <f>SUM('Budget Detail FY 2013-17'!N7:N28)</f>
        <v>7514504</v>
      </c>
      <c r="F11" s="160">
        <f>SUM('Budget Detail FY 2013-17'!O7:O28)</f>
        <v>7827943</v>
      </c>
      <c r="G11" s="160">
        <f>SUM('Budget Detail FY 2013-17'!P7:P28)</f>
        <v>8788433</v>
      </c>
      <c r="H11" s="160">
        <f>SUM('Budget Detail FY 2013-17'!Q7:Q28)</f>
        <v>8977959</v>
      </c>
      <c r="I11" s="160">
        <f>SUM('Budget Detail FY 2013-17'!R7:R28)</f>
        <v>9124278</v>
      </c>
      <c r="J11" s="160">
        <f>SUM('Budget Detail FY 2013-17'!S7:S28)</f>
        <v>9261483</v>
      </c>
      <c r="K11" s="160">
        <f>SUM('Budget Detail FY 2013-17'!T7:T28)</f>
        <v>9400602</v>
      </c>
    </row>
    <row r="12" spans="1:11" ht="15">
      <c r="A12" s="141"/>
      <c r="B12" s="148" t="s">
        <v>1299</v>
      </c>
      <c r="C12" s="160">
        <f>SUM('Budget Detail FY 2013-17'!L29:L37)</f>
        <v>1652385</v>
      </c>
      <c r="D12" s="160">
        <f>SUM('Budget Detail FY 2013-17'!M29:M37)</f>
        <v>1791792</v>
      </c>
      <c r="E12" s="160">
        <f>SUM('Budget Detail FY 2013-17'!N29:N37)</f>
        <v>1738496</v>
      </c>
      <c r="F12" s="160">
        <f>SUM('Budget Detail FY 2013-17'!O29:O37)</f>
        <v>1749303</v>
      </c>
      <c r="G12" s="160">
        <f>SUM('Budget Detail FY 2013-17'!P29:P37)</f>
        <v>1759600</v>
      </c>
      <c r="H12" s="160">
        <f>SUM('Budget Detail FY 2013-17'!Q29:Q37)</f>
        <v>1775224</v>
      </c>
      <c r="I12" s="160">
        <f>SUM('Budget Detail FY 2013-17'!R29:R37)</f>
        <v>1796004</v>
      </c>
      <c r="J12" s="160">
        <f>SUM('Budget Detail FY 2013-17'!S29:S37)</f>
        <v>1811942</v>
      </c>
      <c r="K12" s="160">
        <f>SUM('Budget Detail FY 2013-17'!T29:T37)</f>
        <v>1833039</v>
      </c>
    </row>
    <row r="13" spans="1:11" ht="15">
      <c r="A13" s="141"/>
      <c r="B13" s="149" t="s">
        <v>1300</v>
      </c>
      <c r="C13" s="160">
        <f>SUM('Budget Detail FY 2013-17'!L39:L43)</f>
        <v>259850</v>
      </c>
      <c r="D13" s="160">
        <f>SUM('Budget Detail FY 2013-17'!M39:M43)</f>
        <v>241752</v>
      </c>
      <c r="E13" s="160">
        <f>SUM('Budget Detail FY 2013-17'!N39:N43)</f>
        <v>165650</v>
      </c>
      <c r="F13" s="160">
        <f>SUM('Budget Detail FY 2013-17'!O39:O43)</f>
        <v>166800</v>
      </c>
      <c r="G13" s="160">
        <f>SUM('Budget Detail FY 2013-17'!P39:P43)</f>
        <v>169300</v>
      </c>
      <c r="H13" s="160">
        <f>SUM('Budget Detail FY 2013-17'!Q39:Q43)</f>
        <v>169300</v>
      </c>
      <c r="I13" s="160">
        <f>SUM('Budget Detail FY 2013-17'!R39:R43)</f>
        <v>169300</v>
      </c>
      <c r="J13" s="160">
        <f>SUM('Budget Detail FY 2013-17'!S39:S43)</f>
        <v>169300</v>
      </c>
      <c r="K13" s="160">
        <f>SUM('Budget Detail FY 2013-17'!T39:T43)</f>
        <v>169300</v>
      </c>
    </row>
    <row r="14" spans="1:11" ht="15">
      <c r="A14" s="141"/>
      <c r="B14" s="149" t="s">
        <v>1301</v>
      </c>
      <c r="C14" s="160">
        <f>SUM('Budget Detail FY 2013-17'!L46:L49)</f>
        <v>199140</v>
      </c>
      <c r="D14" s="160">
        <f>SUM('Budget Detail FY 2013-17'!M46:M49)</f>
        <v>201236</v>
      </c>
      <c r="E14" s="160">
        <f>SUM('Budget Detail FY 2013-17'!N46:N49)</f>
        <v>215000</v>
      </c>
      <c r="F14" s="160">
        <f>SUM('Budget Detail FY 2013-17'!O46:O49)</f>
        <v>174750</v>
      </c>
      <c r="G14" s="160">
        <f>SUM('Budget Detail FY 2013-17'!P46:P49)</f>
        <v>201000</v>
      </c>
      <c r="H14" s="160">
        <f>SUM('Budget Detail FY 2013-17'!Q46:Q49)</f>
        <v>201000</v>
      </c>
      <c r="I14" s="160">
        <f>SUM('Budget Detail FY 2013-17'!R46:R49)</f>
        <v>201000</v>
      </c>
      <c r="J14" s="160">
        <f>SUM('Budget Detail FY 2013-17'!S46:S49)</f>
        <v>201000</v>
      </c>
      <c r="K14" s="160">
        <f>SUM('Budget Detail FY 2013-17'!T46:T49)</f>
        <v>201000</v>
      </c>
    </row>
    <row r="15" spans="1:11" ht="15">
      <c r="A15" s="141"/>
      <c r="B15" s="149" t="s">
        <v>1302</v>
      </c>
      <c r="C15" s="160">
        <f>SUM('Budget Detail FY 2013-17'!L50:L55)</f>
        <v>1252904</v>
      </c>
      <c r="D15" s="160">
        <f>SUM('Budget Detail FY 2013-17'!M50:M55)</f>
        <v>1302474</v>
      </c>
      <c r="E15" s="160">
        <f>SUM('Budget Detail FY 2013-17'!N50:N55)</f>
        <v>1303932</v>
      </c>
      <c r="F15" s="160">
        <f>SUM('Budget Detail FY 2013-17'!O50:O55)</f>
        <v>1330200</v>
      </c>
      <c r="G15" s="160">
        <f>SUM('Budget Detail FY 2013-17'!P50:P55)</f>
        <v>1178784</v>
      </c>
      <c r="H15" s="160">
        <f>SUM('Budget Detail FY 2013-17'!Q50:Q55)</f>
        <v>1180299</v>
      </c>
      <c r="I15" s="160">
        <f>SUM('Budget Detail FY 2013-17'!R50:R55)</f>
        <v>1181829</v>
      </c>
      <c r="J15" s="160">
        <f>SUM('Budget Detail FY 2013-17'!S50:S55)</f>
        <v>1183375</v>
      </c>
      <c r="K15" s="160">
        <f>SUM('Budget Detail FY 2013-17'!T50:T55)</f>
        <v>1184936</v>
      </c>
    </row>
    <row r="16" spans="1:11" ht="15">
      <c r="A16" s="141"/>
      <c r="B16" s="149" t="s">
        <v>1303</v>
      </c>
      <c r="C16" s="160">
        <f>SUM('Budget Detail FY 2013-17'!L56)</f>
        <v>62043</v>
      </c>
      <c r="D16" s="160">
        <f>SUM('Budget Detail FY 2013-17'!M56)</f>
        <v>1747</v>
      </c>
      <c r="E16" s="160">
        <f>SUM('Budget Detail FY 2013-17'!N56)</f>
        <v>2000</v>
      </c>
      <c r="F16" s="160">
        <f>SUM('Budget Detail FY 2013-17'!O56)</f>
        <v>5000</v>
      </c>
      <c r="G16" s="160">
        <f>SUM('Budget Detail FY 2013-17'!P56)</f>
        <v>3100</v>
      </c>
      <c r="H16" s="160">
        <f>SUM('Budget Detail FY 2013-17'!Q56)</f>
        <v>3100</v>
      </c>
      <c r="I16" s="160">
        <f>SUM('Budget Detail FY 2013-17'!R56)</f>
        <v>3100</v>
      </c>
      <c r="J16" s="160">
        <f>SUM('Budget Detail FY 2013-17'!S56)</f>
        <v>3100</v>
      </c>
      <c r="K16" s="160">
        <f>SUM('Budget Detail FY 2013-17'!T56)</f>
        <v>3100</v>
      </c>
    </row>
    <row r="17" spans="1:11" ht="15">
      <c r="A17" s="141"/>
      <c r="B17" s="149" t="s">
        <v>1304</v>
      </c>
      <c r="C17" s="160">
        <f>SUM('Budget Detail FY 2013-17'!L57:L71)</f>
        <v>424704</v>
      </c>
      <c r="D17" s="160">
        <f>SUM('Budget Detail FY 2013-17'!M57:M71)</f>
        <v>484593</v>
      </c>
      <c r="E17" s="160">
        <f>SUM('Budget Detail FY 2013-17'!N57:N71)</f>
        <v>340800</v>
      </c>
      <c r="F17" s="160">
        <f>SUM('Budget Detail FY 2013-17'!O57:O71)</f>
        <v>397251</v>
      </c>
      <c r="G17" s="160">
        <f>SUM('Budget Detail FY 2013-17'!P57:P71)</f>
        <v>199892</v>
      </c>
      <c r="H17" s="160">
        <f>SUM('Budget Detail FY 2013-17'!Q57:Q71)</f>
        <v>205224</v>
      </c>
      <c r="I17" s="160">
        <f>SUM('Budget Detail FY 2013-17'!R57:R71)</f>
        <v>216459</v>
      </c>
      <c r="J17" s="160">
        <f>SUM('Budget Detail FY 2013-17'!S57:S71)</f>
        <v>228679</v>
      </c>
      <c r="K17" s="160">
        <f>SUM('Budget Detail FY 2013-17'!T57:T71)</f>
        <v>246974</v>
      </c>
    </row>
    <row r="18" spans="1:11" ht="15">
      <c r="A18" s="141"/>
      <c r="B18" s="149" t="s">
        <v>1305</v>
      </c>
      <c r="C18" s="160">
        <f>SUM('Budget Detail FY 2013-17'!L74:L80)</f>
        <v>17204</v>
      </c>
      <c r="D18" s="160">
        <f>SUM('Budget Detail FY 2013-17'!M74:M80)</f>
        <v>28861</v>
      </c>
      <c r="E18" s="160">
        <f>SUM('Budget Detail FY 2013-17'!N74:N80)</f>
        <v>16000</v>
      </c>
      <c r="F18" s="160">
        <f>SUM('Budget Detail FY 2013-17'!O74:O80)</f>
        <v>10550</v>
      </c>
      <c r="G18" s="160">
        <f>SUM('Budget Detail FY 2013-17'!P74:P80)</f>
        <v>11000</v>
      </c>
      <c r="H18" s="160">
        <f>SUM('Budget Detail FY 2013-17'!Q74:Q80)</f>
        <v>11000</v>
      </c>
      <c r="I18" s="160">
        <f>SUM('Budget Detail FY 2013-17'!R74:R80)</f>
        <v>13000</v>
      </c>
      <c r="J18" s="160">
        <f>SUM('Budget Detail FY 2013-17'!S74:S80)</f>
        <v>13000</v>
      </c>
      <c r="K18" s="160">
        <f>SUM('Budget Detail FY 2013-17'!T74:T80)</f>
        <v>13000</v>
      </c>
    </row>
    <row r="19" spans="1:11" ht="15">
      <c r="A19" s="141"/>
      <c r="B19" s="149" t="s">
        <v>1306</v>
      </c>
      <c r="C19" s="160">
        <f>SUM('Budget Detail FY 2013-17'!L82:L89)</f>
        <v>344658</v>
      </c>
      <c r="D19" s="160">
        <f>SUM('Budget Detail FY 2013-17'!M82:M89)</f>
        <v>235357</v>
      </c>
      <c r="E19" s="160">
        <f>SUM('Budget Detail FY 2013-17'!N82:N89)</f>
        <v>527492</v>
      </c>
      <c r="F19" s="160">
        <f>SUM('Budget Detail FY 2013-17'!O82:O89)</f>
        <v>527492</v>
      </c>
      <c r="G19" s="160">
        <f>SUM('Budget Detail FY 2013-17'!P82:P89)</f>
        <v>0</v>
      </c>
      <c r="H19" s="160">
        <f>SUM('Budget Detail FY 2013-17'!Q82:Q89)</f>
        <v>0</v>
      </c>
      <c r="I19" s="160">
        <f>SUM('Budget Detail FY 2013-17'!R82:R89)</f>
        <v>0</v>
      </c>
      <c r="J19" s="160">
        <f>SUM('Budget Detail FY 2013-17'!S82:S89)</f>
        <v>0</v>
      </c>
      <c r="K19" s="160">
        <f>SUM('Budget Detail FY 2013-17'!T82:T89)</f>
        <v>0</v>
      </c>
    </row>
    <row r="20" spans="1:11" ht="15.75" thickBot="1">
      <c r="A20" s="141"/>
      <c r="B20" s="150" t="s">
        <v>1307</v>
      </c>
      <c r="C20" s="294">
        <f>SUM(C11:C19)</f>
        <v>11007428</v>
      </c>
      <c r="D20" s="294">
        <f t="shared" ref="D20:K20" si="0">SUM(D11:D19)</f>
        <v>11517961</v>
      </c>
      <c r="E20" s="294">
        <f t="shared" si="0"/>
        <v>11823874</v>
      </c>
      <c r="F20" s="294">
        <f t="shared" si="0"/>
        <v>12189289</v>
      </c>
      <c r="G20" s="294">
        <f t="shared" si="0"/>
        <v>12311109</v>
      </c>
      <c r="H20" s="294">
        <f t="shared" si="0"/>
        <v>12523106</v>
      </c>
      <c r="I20" s="294">
        <f t="shared" si="0"/>
        <v>12704970</v>
      </c>
      <c r="J20" s="294">
        <f t="shared" si="0"/>
        <v>12871879</v>
      </c>
      <c r="K20" s="294">
        <f t="shared" si="0"/>
        <v>13051951</v>
      </c>
    </row>
    <row r="21" spans="1:11" ht="15">
      <c r="A21" s="141"/>
      <c r="B21" s="141"/>
      <c r="C21" s="160"/>
      <c r="D21" s="160"/>
      <c r="E21" s="160"/>
      <c r="F21" s="160"/>
      <c r="G21" s="160"/>
      <c r="H21" s="160"/>
      <c r="I21" s="160"/>
      <c r="J21" s="160"/>
      <c r="K21" s="160"/>
    </row>
    <row r="22" spans="1:11" ht="15">
      <c r="A22" s="141"/>
      <c r="B22" s="147" t="s">
        <v>886</v>
      </c>
      <c r="C22" s="160"/>
      <c r="D22" s="160"/>
      <c r="E22" s="160"/>
      <c r="F22" s="160"/>
      <c r="G22" s="160"/>
      <c r="H22" s="160"/>
      <c r="I22" s="160"/>
      <c r="J22" s="160"/>
      <c r="K22" s="160"/>
    </row>
    <row r="23" spans="1:11" ht="15">
      <c r="A23" s="141"/>
      <c r="B23" s="151" t="s">
        <v>1308</v>
      </c>
      <c r="C23" s="160">
        <f>'Gen Fd Cover Sheets'!C12+'Gen Fd Cover Sheets'!C43+'Gen Fd Cover Sheets'!C71+'Gen Fd Cover Sheets'!C99+'Gen Fd Cover Sheets'!C127+'Gen Fd Cover Sheets'!C160+'Gen Fd Cover Sheets'!C188+'Gen Fd Cover Sheets'!C220</f>
        <v>4051113</v>
      </c>
      <c r="D23" s="160">
        <f>'Gen Fd Cover Sheets'!D12+'Gen Fd Cover Sheets'!D43+'Gen Fd Cover Sheets'!D71+'Gen Fd Cover Sheets'!D99+'Gen Fd Cover Sheets'!D127+'Gen Fd Cover Sheets'!D160+'Gen Fd Cover Sheets'!D188+'Gen Fd Cover Sheets'!D220</f>
        <v>3517151</v>
      </c>
      <c r="E23" s="160">
        <f>'Gen Fd Cover Sheets'!E12+'Gen Fd Cover Sheets'!E43+'Gen Fd Cover Sheets'!E71+'Gen Fd Cover Sheets'!E99+'Gen Fd Cover Sheets'!E127+'Gen Fd Cover Sheets'!E160+'Gen Fd Cover Sheets'!E188+'Gen Fd Cover Sheets'!E220</f>
        <v>3278395</v>
      </c>
      <c r="F23" s="160">
        <f>'Gen Fd Cover Sheets'!F12+'Gen Fd Cover Sheets'!F43+'Gen Fd Cover Sheets'!F71+'Gen Fd Cover Sheets'!F99+'Gen Fd Cover Sheets'!F127+'Gen Fd Cover Sheets'!F160+'Gen Fd Cover Sheets'!F188+'Gen Fd Cover Sheets'!F220</f>
        <v>3239473</v>
      </c>
      <c r="G23" s="160">
        <f>'Gen Fd Cover Sheets'!G12+'Gen Fd Cover Sheets'!G43+'Gen Fd Cover Sheets'!G71+'Gen Fd Cover Sheets'!G99+'Gen Fd Cover Sheets'!G127+'Gen Fd Cover Sheets'!G160+'Gen Fd Cover Sheets'!G188+'Gen Fd Cover Sheets'!G220</f>
        <v>3371895</v>
      </c>
      <c r="H23" s="160">
        <f>'Gen Fd Cover Sheets'!H12+'Gen Fd Cover Sheets'!H43+'Gen Fd Cover Sheets'!H71+'Gen Fd Cover Sheets'!H99+'Gen Fd Cover Sheets'!H127+'Gen Fd Cover Sheets'!H160+'Gen Fd Cover Sheets'!H188+'Gen Fd Cover Sheets'!H220</f>
        <v>3313895</v>
      </c>
      <c r="I23" s="160">
        <f>'Gen Fd Cover Sheets'!I12+'Gen Fd Cover Sheets'!I43+'Gen Fd Cover Sheets'!I71+'Gen Fd Cover Sheets'!I99+'Gen Fd Cover Sheets'!I127+'Gen Fd Cover Sheets'!I160+'Gen Fd Cover Sheets'!I188+'Gen Fd Cover Sheets'!I220</f>
        <v>3363895</v>
      </c>
      <c r="J23" s="160">
        <f>'Gen Fd Cover Sheets'!J12+'Gen Fd Cover Sheets'!J43+'Gen Fd Cover Sheets'!J71+'Gen Fd Cover Sheets'!J99+'Gen Fd Cover Sheets'!J127+'Gen Fd Cover Sheets'!J160+'Gen Fd Cover Sheets'!J188+'Gen Fd Cover Sheets'!J220</f>
        <v>3413895</v>
      </c>
      <c r="K23" s="160">
        <f>'Gen Fd Cover Sheets'!K12+'Gen Fd Cover Sheets'!K43+'Gen Fd Cover Sheets'!K71+'Gen Fd Cover Sheets'!K99+'Gen Fd Cover Sheets'!K127+'Gen Fd Cover Sheets'!K160+'Gen Fd Cover Sheets'!K188+'Gen Fd Cover Sheets'!K220</f>
        <v>3463895</v>
      </c>
    </row>
    <row r="24" spans="1:11" ht="15">
      <c r="A24" s="141"/>
      <c r="B24" s="151" t="s">
        <v>1309</v>
      </c>
      <c r="C24" s="160">
        <f>'Gen Fd Cover Sheets'!C13+'Gen Fd Cover Sheets'!C44+'Gen Fd Cover Sheets'!C72+'Gen Fd Cover Sheets'!C100+'Gen Fd Cover Sheets'!C128+'Gen Fd Cover Sheets'!C161+'Gen Fd Cover Sheets'!C189+'Gen Fd Cover Sheets'!C221</f>
        <v>2322050</v>
      </c>
      <c r="D24" s="160">
        <f>'Gen Fd Cover Sheets'!D13+'Gen Fd Cover Sheets'!D44+'Gen Fd Cover Sheets'!D72+'Gen Fd Cover Sheets'!D100+'Gen Fd Cover Sheets'!D128+'Gen Fd Cover Sheets'!D161+'Gen Fd Cover Sheets'!D189+'Gen Fd Cover Sheets'!D221</f>
        <v>2446452</v>
      </c>
      <c r="E24" s="160">
        <f>'Gen Fd Cover Sheets'!E13+'Gen Fd Cover Sheets'!E44+'Gen Fd Cover Sheets'!E72+'Gen Fd Cover Sheets'!E100+'Gen Fd Cover Sheets'!E128+'Gen Fd Cover Sheets'!E161+'Gen Fd Cover Sheets'!E189+'Gen Fd Cover Sheets'!E221</f>
        <v>2507632</v>
      </c>
      <c r="F24" s="160">
        <f>'Gen Fd Cover Sheets'!F13+'Gen Fd Cover Sheets'!F44+'Gen Fd Cover Sheets'!F72+'Gen Fd Cover Sheets'!F100+'Gen Fd Cover Sheets'!F128+'Gen Fd Cover Sheets'!F161+'Gen Fd Cover Sheets'!F189+'Gen Fd Cover Sheets'!F221</f>
        <v>2465119</v>
      </c>
      <c r="G24" s="160">
        <f>'Gen Fd Cover Sheets'!G13+'Gen Fd Cover Sheets'!G44+'Gen Fd Cover Sheets'!G72+'Gen Fd Cover Sheets'!G100+'Gen Fd Cover Sheets'!G128+'Gen Fd Cover Sheets'!G161+'Gen Fd Cover Sheets'!G189+'Gen Fd Cover Sheets'!G221</f>
        <v>2327040</v>
      </c>
      <c r="H24" s="160">
        <f>'Gen Fd Cover Sheets'!H13+'Gen Fd Cover Sheets'!H44+'Gen Fd Cover Sheets'!H72+'Gen Fd Cover Sheets'!H100+'Gen Fd Cover Sheets'!H128+'Gen Fd Cover Sheets'!H161+'Gen Fd Cover Sheets'!H189+'Gen Fd Cover Sheets'!H221</f>
        <v>2534719</v>
      </c>
      <c r="I24" s="160">
        <f>'Gen Fd Cover Sheets'!I13+'Gen Fd Cover Sheets'!I44+'Gen Fd Cover Sheets'!I72+'Gen Fd Cover Sheets'!I100+'Gen Fd Cover Sheets'!I128+'Gen Fd Cover Sheets'!I161+'Gen Fd Cover Sheets'!I189+'Gen Fd Cover Sheets'!I221</f>
        <v>2699571</v>
      </c>
      <c r="J24" s="160">
        <f>'Gen Fd Cover Sheets'!J13+'Gen Fd Cover Sheets'!J44+'Gen Fd Cover Sheets'!J72+'Gen Fd Cover Sheets'!J100+'Gen Fd Cover Sheets'!J128+'Gen Fd Cover Sheets'!J161+'Gen Fd Cover Sheets'!J189+'Gen Fd Cover Sheets'!J221</f>
        <v>2927557</v>
      </c>
      <c r="K24" s="160">
        <f>'Gen Fd Cover Sheets'!K13+'Gen Fd Cover Sheets'!K44+'Gen Fd Cover Sheets'!K72+'Gen Fd Cover Sheets'!K100+'Gen Fd Cover Sheets'!K128+'Gen Fd Cover Sheets'!K161+'Gen Fd Cover Sheets'!K189+'Gen Fd Cover Sheets'!K221</f>
        <v>3119928</v>
      </c>
    </row>
    <row r="25" spans="1:11" ht="15">
      <c r="A25" s="141"/>
      <c r="B25" s="151" t="s">
        <v>1310</v>
      </c>
      <c r="C25" s="160">
        <f>'Gen Fd Cover Sheets'!C14+'Gen Fd Cover Sheets'!C45+'Gen Fd Cover Sheets'!C73+'Gen Fd Cover Sheets'!C101+'Gen Fd Cover Sheets'!C129+'Gen Fd Cover Sheets'!C162+'Gen Fd Cover Sheets'!C190+'Gen Fd Cover Sheets'!C222</f>
        <v>4437998</v>
      </c>
      <c r="D25" s="160">
        <f>'Gen Fd Cover Sheets'!D14+'Gen Fd Cover Sheets'!D45+'Gen Fd Cover Sheets'!D73+'Gen Fd Cover Sheets'!D101+'Gen Fd Cover Sheets'!D129+'Gen Fd Cover Sheets'!D162+'Gen Fd Cover Sheets'!D190+'Gen Fd Cover Sheets'!D222</f>
        <v>3470156</v>
      </c>
      <c r="E25" s="160">
        <f>'Gen Fd Cover Sheets'!E14+'Gen Fd Cover Sheets'!E45+'Gen Fd Cover Sheets'!E73+'Gen Fd Cover Sheets'!E101+'Gen Fd Cover Sheets'!E129+'Gen Fd Cover Sheets'!E162+'Gen Fd Cover Sheets'!E190+'Gen Fd Cover Sheets'!E222</f>
        <v>3615103</v>
      </c>
      <c r="F25" s="160">
        <f>'Gen Fd Cover Sheets'!F14+'Gen Fd Cover Sheets'!F45+'Gen Fd Cover Sheets'!F73+'Gen Fd Cover Sheets'!F101+'Gen Fd Cover Sheets'!F129+'Gen Fd Cover Sheets'!F162+'Gen Fd Cover Sheets'!F190+'Gen Fd Cover Sheets'!F222</f>
        <v>3909127</v>
      </c>
      <c r="G25" s="160">
        <f>'Gen Fd Cover Sheets'!G14+'Gen Fd Cover Sheets'!G45+'Gen Fd Cover Sheets'!G73+'Gen Fd Cover Sheets'!G101+'Gen Fd Cover Sheets'!G129+'Gen Fd Cover Sheets'!G162+'Gen Fd Cover Sheets'!G190+'Gen Fd Cover Sheets'!G222</f>
        <v>3840120</v>
      </c>
      <c r="H25" s="160">
        <f>'Gen Fd Cover Sheets'!H14+'Gen Fd Cover Sheets'!H45+'Gen Fd Cover Sheets'!H73+'Gen Fd Cover Sheets'!H101+'Gen Fd Cover Sheets'!H129+'Gen Fd Cover Sheets'!H162+'Gen Fd Cover Sheets'!H190+'Gen Fd Cover Sheets'!H222</f>
        <v>3787295</v>
      </c>
      <c r="I25" s="160">
        <f>'Gen Fd Cover Sheets'!I14+'Gen Fd Cover Sheets'!I45+'Gen Fd Cover Sheets'!I73+'Gen Fd Cover Sheets'!I101+'Gen Fd Cover Sheets'!I129+'Gen Fd Cover Sheets'!I162+'Gen Fd Cover Sheets'!I190+'Gen Fd Cover Sheets'!I222</f>
        <v>4005510</v>
      </c>
      <c r="J25" s="160">
        <f>'Gen Fd Cover Sheets'!J14+'Gen Fd Cover Sheets'!J45+'Gen Fd Cover Sheets'!J73+'Gen Fd Cover Sheets'!J101+'Gen Fd Cover Sheets'!J129+'Gen Fd Cover Sheets'!J162+'Gen Fd Cover Sheets'!J190+'Gen Fd Cover Sheets'!J222</f>
        <v>4095300</v>
      </c>
      <c r="K25" s="160">
        <f>'Gen Fd Cover Sheets'!K14+'Gen Fd Cover Sheets'!K45+'Gen Fd Cover Sheets'!K73+'Gen Fd Cover Sheets'!K101+'Gen Fd Cover Sheets'!K129+'Gen Fd Cover Sheets'!K162+'Gen Fd Cover Sheets'!K190+'Gen Fd Cover Sheets'!K222</f>
        <v>4132251</v>
      </c>
    </row>
    <row r="26" spans="1:11" ht="15">
      <c r="A26" s="141"/>
      <c r="B26" s="151" t="s">
        <v>1311</v>
      </c>
      <c r="C26" s="160">
        <f>'Gen Fd Cover Sheets'!C15+'Gen Fd Cover Sheets'!C46+'Gen Fd Cover Sheets'!C74+'Gen Fd Cover Sheets'!C102+'Gen Fd Cover Sheets'!C130+'Gen Fd Cover Sheets'!C163+'Gen Fd Cover Sheets'!C191+'Gen Fd Cover Sheets'!C223</f>
        <v>239294</v>
      </c>
      <c r="D26" s="160">
        <f>'Gen Fd Cover Sheets'!D15+'Gen Fd Cover Sheets'!D46+'Gen Fd Cover Sheets'!D74+'Gen Fd Cover Sheets'!D102+'Gen Fd Cover Sheets'!D130+'Gen Fd Cover Sheets'!D163+'Gen Fd Cover Sheets'!D191+'Gen Fd Cover Sheets'!D223</f>
        <v>271393</v>
      </c>
      <c r="E26" s="160">
        <f>'Gen Fd Cover Sheets'!E15+'Gen Fd Cover Sheets'!E46+'Gen Fd Cover Sheets'!E74+'Gen Fd Cover Sheets'!E102+'Gen Fd Cover Sheets'!E130+'Gen Fd Cover Sheets'!E163+'Gen Fd Cover Sheets'!E191+'Gen Fd Cover Sheets'!E223</f>
        <v>300295</v>
      </c>
      <c r="F26" s="160">
        <f>'Gen Fd Cover Sheets'!F15+'Gen Fd Cover Sheets'!F46+'Gen Fd Cover Sheets'!F74+'Gen Fd Cover Sheets'!F102+'Gen Fd Cover Sheets'!F130+'Gen Fd Cover Sheets'!F163+'Gen Fd Cover Sheets'!F191+'Gen Fd Cover Sheets'!F223</f>
        <v>288793</v>
      </c>
      <c r="G26" s="160">
        <f>'Gen Fd Cover Sheets'!G15+'Gen Fd Cover Sheets'!G46+'Gen Fd Cover Sheets'!G74+'Gen Fd Cover Sheets'!G102+'Gen Fd Cover Sheets'!G130+'Gen Fd Cover Sheets'!G163+'Gen Fd Cover Sheets'!G191+'Gen Fd Cover Sheets'!G223</f>
        <v>274151</v>
      </c>
      <c r="H26" s="160">
        <f>'Gen Fd Cover Sheets'!H15+'Gen Fd Cover Sheets'!H46+'Gen Fd Cover Sheets'!H74+'Gen Fd Cover Sheets'!H102+'Gen Fd Cover Sheets'!H130+'Gen Fd Cover Sheets'!H163+'Gen Fd Cover Sheets'!H191+'Gen Fd Cover Sheets'!H223</f>
        <v>282866</v>
      </c>
      <c r="I26" s="160">
        <f>'Gen Fd Cover Sheets'!I15+'Gen Fd Cover Sheets'!I46+'Gen Fd Cover Sheets'!I74+'Gen Fd Cover Sheets'!I102+'Gen Fd Cover Sheets'!I130+'Gen Fd Cover Sheets'!I163+'Gen Fd Cover Sheets'!I191+'Gen Fd Cover Sheets'!I223</f>
        <v>298145</v>
      </c>
      <c r="J26" s="160">
        <f>'Gen Fd Cover Sheets'!J15+'Gen Fd Cover Sheets'!J46+'Gen Fd Cover Sheets'!J74+'Gen Fd Cover Sheets'!J102+'Gen Fd Cover Sheets'!J130+'Gen Fd Cover Sheets'!J163+'Gen Fd Cover Sheets'!J191+'Gen Fd Cover Sheets'!J223</f>
        <v>308028</v>
      </c>
      <c r="K26" s="160">
        <f>'Gen Fd Cover Sheets'!K15+'Gen Fd Cover Sheets'!K46+'Gen Fd Cover Sheets'!K74+'Gen Fd Cover Sheets'!K102+'Gen Fd Cover Sheets'!K130+'Gen Fd Cover Sheets'!K163+'Gen Fd Cover Sheets'!K191+'Gen Fd Cover Sheets'!K223</f>
        <v>320559</v>
      </c>
    </row>
    <row r="27" spans="1:11" ht="15">
      <c r="A27" s="141"/>
      <c r="B27" s="151" t="s">
        <v>1312</v>
      </c>
      <c r="C27" s="160">
        <f>'Gen Fd Cover Sheets'!C192</f>
        <v>7364</v>
      </c>
      <c r="D27" s="160">
        <f>'Gen Fd Cover Sheets'!D192</f>
        <v>0</v>
      </c>
      <c r="E27" s="160">
        <f>'Gen Fd Cover Sheets'!E192</f>
        <v>0</v>
      </c>
      <c r="F27" s="160">
        <f>'Gen Fd Cover Sheets'!F192</f>
        <v>0</v>
      </c>
      <c r="G27" s="160">
        <f>'Gen Fd Cover Sheets'!G192</f>
        <v>0</v>
      </c>
      <c r="H27" s="160">
        <f>'Gen Fd Cover Sheets'!H192</f>
        <v>0</v>
      </c>
      <c r="I27" s="160">
        <f>'Gen Fd Cover Sheets'!I192</f>
        <v>0</v>
      </c>
      <c r="J27" s="160">
        <f>'Gen Fd Cover Sheets'!J192</f>
        <v>0</v>
      </c>
      <c r="K27" s="160">
        <f>'Gen Fd Cover Sheets'!K192</f>
        <v>0</v>
      </c>
    </row>
    <row r="28" spans="1:11" ht="15">
      <c r="A28" s="141"/>
      <c r="B28" s="152" t="s">
        <v>1313</v>
      </c>
      <c r="C28" s="160">
        <f>'Gen Fd Cover Sheets'!C224</f>
        <v>16153</v>
      </c>
      <c r="D28" s="160">
        <f>'Gen Fd Cover Sheets'!D224</f>
        <v>75000</v>
      </c>
      <c r="E28" s="160">
        <f>'Gen Fd Cover Sheets'!E224</f>
        <v>64617</v>
      </c>
      <c r="F28" s="160">
        <f>'Gen Fd Cover Sheets'!F224</f>
        <v>52075</v>
      </c>
      <c r="G28" s="160">
        <f>'Gen Fd Cover Sheets'!G224</f>
        <v>50000</v>
      </c>
      <c r="H28" s="160">
        <f>'Gen Fd Cover Sheets'!H224</f>
        <v>50000</v>
      </c>
      <c r="I28" s="160">
        <f>'Gen Fd Cover Sheets'!I224</f>
        <v>50000</v>
      </c>
      <c r="J28" s="160">
        <f>'Gen Fd Cover Sheets'!J224</f>
        <v>50000</v>
      </c>
      <c r="K28" s="160">
        <f>'Gen Fd Cover Sheets'!K224</f>
        <v>50000</v>
      </c>
    </row>
    <row r="29" spans="1:11" ht="15">
      <c r="A29" s="141"/>
      <c r="B29" s="152" t="s">
        <v>1314</v>
      </c>
      <c r="C29" s="160">
        <f>'Gen Fd Cover Sheets'!C225</f>
        <v>1644594</v>
      </c>
      <c r="D29" s="160">
        <f>'Gen Fd Cover Sheets'!D225</f>
        <v>1516778</v>
      </c>
      <c r="E29" s="160">
        <f>'Gen Fd Cover Sheets'!E225</f>
        <v>1293950</v>
      </c>
      <c r="F29" s="160">
        <f>'Gen Fd Cover Sheets'!F225</f>
        <v>1297950</v>
      </c>
      <c r="G29" s="160">
        <f>'Gen Fd Cover Sheets'!G225</f>
        <v>1516661</v>
      </c>
      <c r="H29" s="160">
        <f>'Gen Fd Cover Sheets'!H225</f>
        <v>2517952</v>
      </c>
      <c r="I29" s="160">
        <f>'Gen Fd Cover Sheets'!I225</f>
        <v>2596554</v>
      </c>
      <c r="J29" s="160">
        <f>'Gen Fd Cover Sheets'!J225</f>
        <v>3072607</v>
      </c>
      <c r="K29" s="160">
        <f>'Gen Fd Cover Sheets'!K225</f>
        <v>2992619</v>
      </c>
    </row>
    <row r="30" spans="1:11" ht="15.75" thickBot="1">
      <c r="A30" s="141"/>
      <c r="B30" s="150" t="s">
        <v>1315</v>
      </c>
      <c r="C30" s="294">
        <f>SUM(C23:C29)</f>
        <v>12718566</v>
      </c>
      <c r="D30" s="294">
        <f t="shared" ref="D30:K30" si="1">SUM(D23:D29)</f>
        <v>11296930</v>
      </c>
      <c r="E30" s="294">
        <f t="shared" si="1"/>
        <v>11059992</v>
      </c>
      <c r="F30" s="294">
        <f t="shared" si="1"/>
        <v>11252537</v>
      </c>
      <c r="G30" s="294">
        <f t="shared" si="1"/>
        <v>11379867</v>
      </c>
      <c r="H30" s="294">
        <f t="shared" si="1"/>
        <v>12486727</v>
      </c>
      <c r="I30" s="294">
        <f t="shared" si="1"/>
        <v>13013675</v>
      </c>
      <c r="J30" s="294">
        <f t="shared" si="1"/>
        <v>13867387</v>
      </c>
      <c r="K30" s="294">
        <f t="shared" si="1"/>
        <v>14079252</v>
      </c>
    </row>
    <row r="31" spans="1:11" ht="15">
      <c r="A31" s="141"/>
      <c r="B31" s="153"/>
      <c r="C31" s="161"/>
      <c r="D31" s="161"/>
      <c r="E31" s="160"/>
      <c r="F31" s="160"/>
      <c r="G31" s="160"/>
      <c r="H31" s="160"/>
      <c r="I31" s="160"/>
      <c r="J31" s="160"/>
      <c r="K31" s="160"/>
    </row>
    <row r="32" spans="1:11" ht="15">
      <c r="A32" s="141"/>
      <c r="B32" s="295" t="s">
        <v>1316</v>
      </c>
      <c r="C32" s="161">
        <f>+C20-C30</f>
        <v>-1711138</v>
      </c>
      <c r="D32" s="161">
        <f t="shared" ref="D32:K32" si="2">+D20-D30</f>
        <v>221031</v>
      </c>
      <c r="E32" s="161">
        <f t="shared" si="2"/>
        <v>763882</v>
      </c>
      <c r="F32" s="161">
        <f t="shared" si="2"/>
        <v>936752</v>
      </c>
      <c r="G32" s="161">
        <f t="shared" si="2"/>
        <v>931242</v>
      </c>
      <c r="H32" s="161">
        <f t="shared" si="2"/>
        <v>36379</v>
      </c>
      <c r="I32" s="161">
        <f t="shared" si="2"/>
        <v>-308705</v>
      </c>
      <c r="J32" s="161">
        <f t="shared" si="2"/>
        <v>-995508</v>
      </c>
      <c r="K32" s="161">
        <f t="shared" si="2"/>
        <v>-1027301</v>
      </c>
    </row>
    <row r="33" spans="1:11" ht="15">
      <c r="A33" s="141"/>
      <c r="B33" s="154"/>
      <c r="C33" s="161"/>
      <c r="D33" s="161"/>
      <c r="E33" s="160"/>
      <c r="F33" s="160"/>
      <c r="G33" s="160"/>
      <c r="H33" s="160"/>
      <c r="I33" s="160"/>
      <c r="J33" s="160"/>
      <c r="K33" s="160"/>
    </row>
    <row r="34" spans="1:11" ht="15.75" thickBot="1">
      <c r="A34" s="141"/>
      <c r="B34" s="155" t="s">
        <v>1317</v>
      </c>
      <c r="C34" s="296">
        <v>-492939</v>
      </c>
      <c r="D34" s="296">
        <v>-271900</v>
      </c>
      <c r="E34" s="296">
        <v>258636</v>
      </c>
      <c r="F34" s="296">
        <f>D34+F32</f>
        <v>664852</v>
      </c>
      <c r="G34" s="296">
        <f>F34+G32</f>
        <v>1596094</v>
      </c>
      <c r="H34" s="296">
        <f>G34+H32</f>
        <v>1632473</v>
      </c>
      <c r="I34" s="296">
        <f>H34+I32</f>
        <v>1323768</v>
      </c>
      <c r="J34" s="296">
        <f>I34+J32</f>
        <v>328260</v>
      </c>
      <c r="K34" s="296">
        <f>J34+K32</f>
        <v>-699041</v>
      </c>
    </row>
    <row r="35" spans="1:11" ht="15.75" thickTop="1">
      <c r="A35" s="141"/>
      <c r="B35" s="156"/>
      <c r="C35" s="293">
        <f t="shared" ref="C35:K35" si="3">+C34/C30</f>
        <v>-3.875743539012181E-2</v>
      </c>
      <c r="D35" s="293">
        <f t="shared" si="3"/>
        <v>-2.4068485862973391E-2</v>
      </c>
      <c r="E35" s="293">
        <f t="shared" si="3"/>
        <v>2.3384827041466213E-2</v>
      </c>
      <c r="F35" s="293">
        <f t="shared" si="3"/>
        <v>5.908463131469819E-2</v>
      </c>
      <c r="G35" s="293">
        <f t="shared" si="3"/>
        <v>0.14025594499478772</v>
      </c>
      <c r="H35" s="293">
        <f>+H34/H30</f>
        <v>0.13073666141655857</v>
      </c>
      <c r="I35" s="293">
        <f t="shared" si="3"/>
        <v>0.10172130470447434</v>
      </c>
      <c r="J35" s="293">
        <f t="shared" si="3"/>
        <v>2.3671366494639544E-2</v>
      </c>
      <c r="K35" s="293">
        <f t="shared" si="3"/>
        <v>-4.9650435974865709E-2</v>
      </c>
    </row>
    <row r="36" spans="1:11" ht="15">
      <c r="A36" s="141"/>
      <c r="B36" s="156"/>
      <c r="C36" s="161"/>
      <c r="D36" s="160"/>
      <c r="E36" s="160"/>
      <c r="F36" s="160"/>
      <c r="G36" s="160"/>
      <c r="H36" s="160"/>
      <c r="I36" s="160"/>
      <c r="J36" s="160"/>
      <c r="K36" s="160"/>
    </row>
    <row r="37" spans="1:11" ht="15">
      <c r="A37" s="141"/>
      <c r="B37" s="141"/>
      <c r="C37" s="160"/>
      <c r="D37" s="160"/>
      <c r="E37" s="160"/>
      <c r="F37" s="160"/>
      <c r="G37" s="160"/>
      <c r="H37" s="160"/>
      <c r="I37" s="160"/>
      <c r="J37" s="160"/>
      <c r="K37" s="160"/>
    </row>
    <row r="38" spans="1:11" ht="15">
      <c r="A38" s="141"/>
      <c r="B38" s="141"/>
      <c r="C38" s="160"/>
      <c r="D38" s="160"/>
      <c r="E38" s="160"/>
      <c r="F38" s="160"/>
      <c r="G38" s="160"/>
      <c r="H38" s="160"/>
      <c r="I38" s="160"/>
      <c r="J38" s="160"/>
      <c r="K38" s="160"/>
    </row>
    <row r="39" spans="1:11" ht="15">
      <c r="A39" s="141"/>
      <c r="B39" s="141"/>
      <c r="C39" s="160"/>
      <c r="D39" s="160"/>
      <c r="E39" s="160"/>
      <c r="F39" s="160"/>
      <c r="G39" s="160"/>
      <c r="H39" s="160"/>
      <c r="I39" s="160"/>
      <c r="J39" s="160"/>
      <c r="K39" s="160"/>
    </row>
    <row r="40" spans="1:11" ht="15">
      <c r="A40" s="141"/>
      <c r="B40" s="141"/>
      <c r="C40" s="160"/>
      <c r="D40" s="160"/>
      <c r="E40" s="160"/>
      <c r="F40" s="160"/>
      <c r="G40" s="160"/>
      <c r="H40" s="160"/>
      <c r="I40" s="160"/>
      <c r="J40" s="160"/>
      <c r="K40" s="160"/>
    </row>
    <row r="41" spans="1:11" ht="15">
      <c r="A41" s="141"/>
      <c r="B41" s="141"/>
      <c r="C41" s="160"/>
      <c r="D41" s="160"/>
      <c r="E41" s="160"/>
      <c r="F41" s="160"/>
      <c r="G41" s="160"/>
      <c r="H41" s="160"/>
      <c r="I41" s="160"/>
      <c r="J41" s="160"/>
      <c r="K41" s="160"/>
    </row>
    <row r="42" spans="1:11" ht="15">
      <c r="A42" s="141"/>
      <c r="B42" s="141"/>
      <c r="C42" s="160"/>
      <c r="D42" s="160"/>
      <c r="E42" s="160"/>
      <c r="F42" s="160"/>
      <c r="G42" s="160"/>
      <c r="H42" s="160"/>
      <c r="I42" s="160"/>
      <c r="J42" s="160"/>
      <c r="K42" s="160"/>
    </row>
    <row r="43" spans="1:11" ht="15">
      <c r="A43" s="141"/>
      <c r="B43" s="141"/>
      <c r="C43" s="160"/>
      <c r="D43" s="160"/>
      <c r="E43" s="160"/>
      <c r="F43" s="160"/>
      <c r="G43" s="160"/>
      <c r="H43" s="160"/>
      <c r="I43" s="160"/>
      <c r="J43" s="160"/>
      <c r="K43" s="160"/>
    </row>
    <row r="44" spans="1:11" ht="15">
      <c r="A44" s="141"/>
      <c r="B44" s="141"/>
      <c r="C44" s="160"/>
      <c r="D44" s="160"/>
      <c r="E44" s="160"/>
      <c r="F44" s="160"/>
      <c r="G44" s="160"/>
      <c r="H44" s="160"/>
      <c r="I44" s="160"/>
      <c r="J44" s="160"/>
      <c r="K44" s="160"/>
    </row>
    <row r="45" spans="1:11" ht="15">
      <c r="A45" s="141"/>
      <c r="B45" s="141"/>
      <c r="C45" s="160"/>
      <c r="D45" s="160"/>
      <c r="E45" s="160"/>
      <c r="F45" s="160"/>
      <c r="G45" s="160"/>
      <c r="H45" s="160"/>
      <c r="I45" s="160"/>
      <c r="J45" s="160"/>
      <c r="K45" s="160"/>
    </row>
    <row r="46" spans="1:11" ht="15">
      <c r="A46" s="141"/>
      <c r="B46" s="141"/>
      <c r="C46" s="160"/>
      <c r="D46" s="160"/>
      <c r="E46" s="160"/>
      <c r="F46" s="160"/>
      <c r="G46" s="160"/>
      <c r="H46" s="160"/>
      <c r="I46" s="160"/>
      <c r="J46" s="160"/>
      <c r="K46" s="160"/>
    </row>
    <row r="49" spans="2:11" ht="18.75">
      <c r="B49" s="344" t="s">
        <v>1318</v>
      </c>
      <c r="C49" s="344"/>
      <c r="D49" s="344"/>
      <c r="E49" s="344"/>
      <c r="F49" s="344"/>
      <c r="G49" s="344"/>
      <c r="H49" s="344"/>
      <c r="I49" s="344"/>
      <c r="J49" s="344"/>
      <c r="K49" s="344"/>
    </row>
    <row r="50" spans="2:11" ht="15">
      <c r="B50" s="142"/>
      <c r="C50" s="160"/>
      <c r="D50" s="161"/>
      <c r="E50" s="160"/>
      <c r="F50" s="160"/>
      <c r="G50" s="160"/>
      <c r="H50" s="160"/>
      <c r="I50" s="160"/>
      <c r="J50" s="160"/>
      <c r="K50" s="160"/>
    </row>
    <row r="51" spans="2:11">
      <c r="B51" s="346" t="s">
        <v>1319</v>
      </c>
      <c r="C51" s="346"/>
      <c r="D51" s="346"/>
      <c r="E51" s="346"/>
      <c r="F51" s="346"/>
      <c r="G51" s="346"/>
      <c r="H51" s="346"/>
      <c r="I51" s="346"/>
      <c r="J51" s="346"/>
      <c r="K51" s="346"/>
    </row>
    <row r="52" spans="2:11" ht="17.25" customHeight="1">
      <c r="B52" s="346"/>
      <c r="C52" s="346"/>
      <c r="D52" s="346"/>
      <c r="E52" s="346"/>
      <c r="F52" s="346"/>
      <c r="G52" s="346"/>
      <c r="H52" s="346"/>
      <c r="I52" s="346"/>
      <c r="J52" s="346"/>
      <c r="K52" s="346"/>
    </row>
    <row r="53" spans="2:11" ht="15">
      <c r="B53" s="13"/>
      <c r="C53" s="160"/>
      <c r="D53" s="160"/>
      <c r="E53" s="165" t="s">
        <v>1288</v>
      </c>
      <c r="F53" s="160"/>
      <c r="G53" s="165" t="s">
        <v>1289</v>
      </c>
      <c r="H53" s="160"/>
      <c r="I53" s="160"/>
      <c r="J53" s="160"/>
      <c r="K53" s="160"/>
    </row>
    <row r="54" spans="2:11" ht="15">
      <c r="B54" s="144"/>
      <c r="C54" s="165" t="s">
        <v>1290</v>
      </c>
      <c r="D54" s="165" t="s">
        <v>1291</v>
      </c>
      <c r="E54" s="166" t="s">
        <v>1292</v>
      </c>
      <c r="F54" s="165" t="s">
        <v>1288</v>
      </c>
      <c r="G54" s="166" t="s">
        <v>1292</v>
      </c>
      <c r="H54" s="165" t="s">
        <v>1293</v>
      </c>
      <c r="I54" s="165" t="s">
        <v>1294</v>
      </c>
      <c r="J54" s="165" t="s">
        <v>1295</v>
      </c>
      <c r="K54" s="165" t="s">
        <v>1296</v>
      </c>
    </row>
    <row r="55" spans="2:11" ht="15.75" thickBot="1">
      <c r="B55" s="145"/>
      <c r="C55" s="167" t="s">
        <v>2</v>
      </c>
      <c r="D55" s="167" t="s">
        <v>2</v>
      </c>
      <c r="E55" s="167" t="s">
        <v>1157</v>
      </c>
      <c r="F55" s="168" t="s">
        <v>32</v>
      </c>
      <c r="G55" s="168" t="s">
        <v>1157</v>
      </c>
      <c r="H55" s="168" t="s">
        <v>32</v>
      </c>
      <c r="I55" s="168" t="s">
        <v>32</v>
      </c>
      <c r="J55" s="168" t="s">
        <v>32</v>
      </c>
      <c r="K55" s="168" t="s">
        <v>32</v>
      </c>
    </row>
    <row r="56" spans="2:11" ht="15">
      <c r="B56" s="146"/>
      <c r="C56" s="169"/>
      <c r="D56" s="169"/>
      <c r="E56" s="160"/>
      <c r="F56" s="160"/>
      <c r="G56" s="160"/>
      <c r="H56" s="160"/>
      <c r="I56" s="160"/>
      <c r="J56" s="160"/>
      <c r="K56" s="160"/>
    </row>
    <row r="57" spans="2:11" ht="15">
      <c r="B57" s="147" t="s">
        <v>1297</v>
      </c>
      <c r="C57" s="160"/>
      <c r="D57" s="160"/>
      <c r="E57" s="160"/>
      <c r="F57" s="160"/>
      <c r="G57" s="160"/>
      <c r="H57" s="160"/>
      <c r="I57" s="160"/>
      <c r="J57" s="160"/>
      <c r="K57" s="160"/>
    </row>
    <row r="58" spans="2:11" ht="15">
      <c r="B58" s="148" t="s">
        <v>1298</v>
      </c>
      <c r="C58" s="160">
        <f>'Budget Detail FY 2013-17'!L426</f>
        <v>19897</v>
      </c>
      <c r="D58" s="160">
        <f>'Budget Detail FY 2013-17'!M426</f>
        <v>19894</v>
      </c>
      <c r="E58" s="160">
        <f>'Budget Detail FY 2013-17'!N426</f>
        <v>3786</v>
      </c>
      <c r="F58" s="160">
        <f>'Budget Detail FY 2013-17'!O426</f>
        <v>3786</v>
      </c>
      <c r="G58" s="160">
        <f>'Budget Detail FY 2013-17'!P426</f>
        <v>3786</v>
      </c>
      <c r="H58" s="160">
        <f>'Budget Detail FY 2013-17'!Q426</f>
        <v>4165</v>
      </c>
      <c r="I58" s="160">
        <f>'Budget Detail FY 2013-17'!R426</f>
        <v>4581</v>
      </c>
      <c r="J58" s="160">
        <f>'Budget Detail FY 2013-17'!S426</f>
        <v>5039</v>
      </c>
      <c r="K58" s="160">
        <f>'Budget Detail FY 2013-17'!T426</f>
        <v>5543</v>
      </c>
    </row>
    <row r="59" spans="2:11" ht="15">
      <c r="B59" s="148" t="s">
        <v>1303</v>
      </c>
      <c r="C59" s="160">
        <f>'Budget Detail FY 2013-17'!L428</f>
        <v>0</v>
      </c>
      <c r="D59" s="160">
        <f>'Budget Detail FY 2013-17'!M428</f>
        <v>0</v>
      </c>
      <c r="E59" s="160">
        <f>'Budget Detail FY 2013-17'!N428</f>
        <v>0</v>
      </c>
      <c r="F59" s="160">
        <f>'Budget Detail FY 2013-17'!O428</f>
        <v>5</v>
      </c>
      <c r="G59" s="160">
        <f>'Budget Detail FY 2013-17'!P428</f>
        <v>0</v>
      </c>
      <c r="H59" s="160">
        <f>'Budget Detail FY 2013-17'!Q428</f>
        <v>0</v>
      </c>
      <c r="I59" s="160">
        <f>'Budget Detail FY 2013-17'!R428</f>
        <v>0</v>
      </c>
      <c r="J59" s="160">
        <f>'Budget Detail FY 2013-17'!S428</f>
        <v>0</v>
      </c>
      <c r="K59" s="160">
        <f>'Budget Detail FY 2013-17'!T428</f>
        <v>0</v>
      </c>
    </row>
    <row r="60" spans="2:11" ht="15" thickBot="1">
      <c r="B60" s="150" t="s">
        <v>1307</v>
      </c>
      <c r="C60" s="294">
        <f>SUM(C58:C59)</f>
        <v>19897</v>
      </c>
      <c r="D60" s="294">
        <f t="shared" ref="D60:K60" si="4">SUM(D58:D59)</f>
        <v>19894</v>
      </c>
      <c r="E60" s="294">
        <f t="shared" si="4"/>
        <v>3786</v>
      </c>
      <c r="F60" s="294">
        <f t="shared" si="4"/>
        <v>3791</v>
      </c>
      <c r="G60" s="294">
        <f t="shared" si="4"/>
        <v>3786</v>
      </c>
      <c r="H60" s="294">
        <f t="shared" si="4"/>
        <v>4165</v>
      </c>
      <c r="I60" s="294">
        <f t="shared" si="4"/>
        <v>4581</v>
      </c>
      <c r="J60" s="294">
        <f t="shared" si="4"/>
        <v>5039</v>
      </c>
      <c r="K60" s="294">
        <f t="shared" si="4"/>
        <v>5543</v>
      </c>
    </row>
    <row r="61" spans="2:11" ht="15">
      <c r="B61" s="141"/>
      <c r="C61" s="160"/>
      <c r="D61" s="160"/>
      <c r="E61" s="160"/>
      <c r="F61" s="160"/>
      <c r="G61" s="160"/>
      <c r="H61" s="160"/>
      <c r="I61" s="160"/>
      <c r="J61" s="160"/>
      <c r="K61" s="160"/>
    </row>
    <row r="62" spans="2:11" ht="15">
      <c r="B62" s="147" t="s">
        <v>886</v>
      </c>
      <c r="C62" s="160"/>
      <c r="D62" s="160"/>
      <c r="E62" s="160"/>
      <c r="F62" s="160"/>
      <c r="G62" s="160"/>
      <c r="H62" s="160"/>
      <c r="I62" s="160"/>
      <c r="J62" s="160"/>
      <c r="K62" s="160"/>
    </row>
    <row r="63" spans="2:11" ht="15">
      <c r="B63" s="151" t="s">
        <v>1310</v>
      </c>
      <c r="C63" s="160">
        <f>'Budget Detail FY 2013-17'!L433</f>
        <v>4011</v>
      </c>
      <c r="D63" s="160">
        <f>'Budget Detail FY 2013-17'!M433</f>
        <v>4178</v>
      </c>
      <c r="E63" s="160">
        <f>'Budget Detail FY 2013-17'!N433</f>
        <v>3804</v>
      </c>
      <c r="F63" s="160">
        <f>'Budget Detail FY 2013-17'!O433</f>
        <v>4300</v>
      </c>
      <c r="G63" s="160">
        <f>'Budget Detail FY 2013-17'!P433</f>
        <v>4500</v>
      </c>
      <c r="H63" s="160">
        <f>'Budget Detail FY 2013-17'!Q433</f>
        <v>4500</v>
      </c>
      <c r="I63" s="160">
        <f>'Budget Detail FY 2013-17'!R433</f>
        <v>4603</v>
      </c>
      <c r="J63" s="160">
        <f>'Budget Detail FY 2013-17'!S433</f>
        <v>4603</v>
      </c>
      <c r="K63" s="160">
        <f>'Budget Detail FY 2013-17'!T433</f>
        <v>4603</v>
      </c>
    </row>
    <row r="64" spans="2:11" ht="15" thickBot="1">
      <c r="B64" s="150" t="s">
        <v>1315</v>
      </c>
      <c r="C64" s="294">
        <f>SUM(C63:C63)</f>
        <v>4011</v>
      </c>
      <c r="D64" s="294">
        <f t="shared" ref="D64:K64" si="5">SUM(D63:D63)</f>
        <v>4178</v>
      </c>
      <c r="E64" s="294">
        <f t="shared" si="5"/>
        <v>3804</v>
      </c>
      <c r="F64" s="294">
        <f t="shared" si="5"/>
        <v>4300</v>
      </c>
      <c r="G64" s="294">
        <f t="shared" si="5"/>
        <v>4500</v>
      </c>
      <c r="H64" s="294">
        <f t="shared" si="5"/>
        <v>4500</v>
      </c>
      <c r="I64" s="294">
        <f t="shared" si="5"/>
        <v>4603</v>
      </c>
      <c r="J64" s="294">
        <f t="shared" si="5"/>
        <v>4603</v>
      </c>
      <c r="K64" s="294">
        <f t="shared" si="5"/>
        <v>4603</v>
      </c>
    </row>
    <row r="65" spans="2:11" ht="15">
      <c r="B65" s="153"/>
      <c r="C65" s="161"/>
      <c r="D65" s="161"/>
      <c r="E65" s="160"/>
      <c r="F65" s="160"/>
      <c r="G65" s="160"/>
      <c r="H65" s="160"/>
      <c r="I65" s="160"/>
      <c r="J65" s="160"/>
      <c r="K65" s="160"/>
    </row>
    <row r="66" spans="2:11" ht="15">
      <c r="B66" s="295" t="s">
        <v>1316</v>
      </c>
      <c r="C66" s="161">
        <f>+C60-C64</f>
        <v>15886</v>
      </c>
      <c r="D66" s="161">
        <f t="shared" ref="D66:K66" si="6">+D60-D64</f>
        <v>15716</v>
      </c>
      <c r="E66" s="161">
        <f t="shared" si="6"/>
        <v>-18</v>
      </c>
      <c r="F66" s="161">
        <f t="shared" si="6"/>
        <v>-509</v>
      </c>
      <c r="G66" s="161">
        <f t="shared" si="6"/>
        <v>-714</v>
      </c>
      <c r="H66" s="161">
        <f t="shared" si="6"/>
        <v>-335</v>
      </c>
      <c r="I66" s="161">
        <f t="shared" si="6"/>
        <v>-22</v>
      </c>
      <c r="J66" s="161">
        <f t="shared" si="6"/>
        <v>436</v>
      </c>
      <c r="K66" s="161">
        <f t="shared" si="6"/>
        <v>940</v>
      </c>
    </row>
    <row r="67" spans="2:11" ht="15">
      <c r="B67" s="154"/>
      <c r="C67" s="161"/>
      <c r="D67" s="161"/>
      <c r="E67" s="160"/>
      <c r="F67" s="160"/>
      <c r="G67" s="160"/>
      <c r="H67" s="160"/>
      <c r="I67" s="160"/>
      <c r="J67" s="160"/>
      <c r="K67" s="160"/>
    </row>
    <row r="68" spans="2:11" ht="15" thickBot="1">
      <c r="B68" s="155" t="s">
        <v>1317</v>
      </c>
      <c r="C68" s="296">
        <v>2226</v>
      </c>
      <c r="D68" s="296">
        <v>17942</v>
      </c>
      <c r="E68" s="296">
        <v>18316</v>
      </c>
      <c r="F68" s="296">
        <f>D68+F66</f>
        <v>17433</v>
      </c>
      <c r="G68" s="296">
        <f>F68+G66</f>
        <v>16719</v>
      </c>
      <c r="H68" s="296">
        <f>G68+H66</f>
        <v>16384</v>
      </c>
      <c r="I68" s="296">
        <f>H68+I66</f>
        <v>16362</v>
      </c>
      <c r="J68" s="296">
        <f>I68+J66</f>
        <v>16798</v>
      </c>
      <c r="K68" s="296">
        <f>J68+K66</f>
        <v>17738</v>
      </c>
    </row>
    <row r="69" spans="2:11" ht="15.75" thickTop="1">
      <c r="B69" s="156"/>
      <c r="C69" s="161"/>
      <c r="D69" s="161"/>
      <c r="E69" s="161"/>
      <c r="F69" s="161"/>
      <c r="G69" s="160"/>
      <c r="H69" s="160"/>
      <c r="I69" s="160"/>
      <c r="J69" s="160"/>
      <c r="K69" s="160"/>
    </row>
    <row r="70" spans="2:11" ht="15">
      <c r="B70" s="156"/>
      <c r="C70" s="161"/>
      <c r="D70" s="160"/>
      <c r="E70" s="160"/>
      <c r="F70" s="160"/>
      <c r="G70" s="160"/>
      <c r="H70" s="160"/>
      <c r="I70" s="160"/>
      <c r="J70" s="160"/>
      <c r="K70" s="160"/>
    </row>
    <row r="71" spans="2:11" ht="15">
      <c r="B71" s="141"/>
      <c r="C71" s="160"/>
      <c r="D71" s="160"/>
      <c r="E71" s="160"/>
      <c r="F71" s="160"/>
      <c r="G71" s="160"/>
      <c r="H71" s="160"/>
      <c r="I71" s="160"/>
      <c r="J71" s="160"/>
      <c r="K71" s="160"/>
    </row>
    <row r="72" spans="2:11" ht="15">
      <c r="B72" s="141"/>
      <c r="C72" s="160"/>
      <c r="D72" s="160"/>
      <c r="E72" s="160"/>
      <c r="F72" s="160"/>
      <c r="G72" s="160"/>
      <c r="H72" s="160"/>
      <c r="I72" s="160"/>
      <c r="J72" s="160"/>
      <c r="K72" s="160"/>
    </row>
    <row r="73" spans="2:11" ht="15">
      <c r="B73" s="141"/>
      <c r="C73" s="160"/>
      <c r="D73" s="160"/>
      <c r="E73" s="160"/>
      <c r="F73" s="160"/>
      <c r="G73" s="160"/>
      <c r="H73" s="160"/>
      <c r="I73" s="160"/>
      <c r="J73" s="160"/>
      <c r="K73" s="160"/>
    </row>
    <row r="74" spans="2:11" ht="15">
      <c r="B74" s="141"/>
      <c r="C74" s="160"/>
      <c r="D74" s="160"/>
      <c r="E74" s="160"/>
      <c r="F74" s="160"/>
      <c r="G74" s="160"/>
      <c r="H74" s="160"/>
      <c r="I74" s="160"/>
      <c r="J74" s="160"/>
      <c r="K74" s="160"/>
    </row>
    <row r="75" spans="2:11" ht="15">
      <c r="B75" s="141"/>
      <c r="C75" s="160"/>
      <c r="D75" s="160"/>
      <c r="E75" s="160"/>
      <c r="F75" s="160"/>
      <c r="G75" s="160"/>
      <c r="H75" s="160"/>
      <c r="I75" s="160"/>
      <c r="J75" s="160"/>
      <c r="K75" s="160"/>
    </row>
    <row r="76" spans="2:11" ht="15">
      <c r="B76" s="141"/>
      <c r="C76" s="160"/>
      <c r="D76" s="160"/>
      <c r="E76" s="160"/>
      <c r="F76" s="160"/>
      <c r="G76" s="160"/>
      <c r="H76" s="160"/>
      <c r="I76" s="160"/>
      <c r="J76" s="160"/>
      <c r="K76" s="160"/>
    </row>
    <row r="77" spans="2:11" ht="15">
      <c r="B77" s="141"/>
      <c r="C77" s="160"/>
      <c r="D77" s="160"/>
      <c r="E77" s="160"/>
      <c r="F77" s="160"/>
      <c r="G77" s="160"/>
      <c r="H77" s="160"/>
      <c r="I77" s="160"/>
      <c r="J77" s="160"/>
      <c r="K77" s="160"/>
    </row>
    <row r="78" spans="2:11" ht="15">
      <c r="B78" s="141"/>
      <c r="C78" s="160"/>
      <c r="D78" s="160"/>
      <c r="E78" s="160"/>
      <c r="F78" s="160"/>
      <c r="G78" s="160"/>
      <c r="H78" s="160"/>
      <c r="I78" s="160"/>
      <c r="J78" s="160"/>
      <c r="K78" s="160"/>
    </row>
    <row r="79" spans="2:11" ht="15">
      <c r="B79" s="141"/>
      <c r="C79" s="160"/>
      <c r="D79" s="160"/>
      <c r="E79" s="160"/>
      <c r="F79" s="160"/>
      <c r="G79" s="160"/>
      <c r="H79" s="160"/>
      <c r="I79" s="160"/>
      <c r="J79" s="160"/>
      <c r="K79" s="160"/>
    </row>
    <row r="80" spans="2:11" ht="15">
      <c r="B80" s="141"/>
      <c r="C80" s="160"/>
      <c r="D80" s="160"/>
      <c r="E80" s="160"/>
      <c r="F80" s="160"/>
      <c r="G80" s="160"/>
      <c r="H80" s="160"/>
      <c r="I80" s="160"/>
      <c r="J80" s="160"/>
      <c r="K80" s="160"/>
    </row>
    <row r="81" spans="2:11" ht="15">
      <c r="B81" s="141"/>
      <c r="C81" s="160"/>
      <c r="D81" s="160"/>
      <c r="E81" s="160"/>
      <c r="F81" s="160"/>
      <c r="G81" s="160"/>
      <c r="H81" s="160"/>
      <c r="I81" s="160"/>
      <c r="J81" s="160"/>
      <c r="K81" s="160"/>
    </row>
    <row r="82" spans="2:11" ht="15">
      <c r="B82" s="141"/>
      <c r="C82" s="160"/>
      <c r="D82" s="160"/>
      <c r="E82" s="160"/>
      <c r="F82" s="160"/>
      <c r="G82" s="160"/>
      <c r="H82" s="160"/>
      <c r="I82" s="160"/>
      <c r="J82" s="160"/>
      <c r="K82" s="160"/>
    </row>
    <row r="84" spans="2:11" ht="18.75">
      <c r="B84" s="344" t="s">
        <v>1320</v>
      </c>
      <c r="C84" s="344"/>
      <c r="D84" s="344"/>
      <c r="E84" s="344"/>
      <c r="F84" s="344"/>
      <c r="G84" s="344"/>
      <c r="H84" s="344"/>
      <c r="I84" s="344"/>
      <c r="J84" s="344"/>
      <c r="K84" s="344"/>
    </row>
    <row r="85" spans="2:11" ht="15">
      <c r="B85" s="142"/>
      <c r="C85" s="160"/>
      <c r="D85" s="161"/>
      <c r="E85" s="160"/>
      <c r="F85" s="160"/>
      <c r="G85" s="160"/>
      <c r="H85" s="160"/>
      <c r="I85" s="160"/>
      <c r="J85" s="160"/>
      <c r="K85" s="160"/>
    </row>
    <row r="86" spans="2:11">
      <c r="B86" s="346" t="s">
        <v>1321</v>
      </c>
      <c r="C86" s="346"/>
      <c r="D86" s="346"/>
      <c r="E86" s="346"/>
      <c r="F86" s="346"/>
      <c r="G86" s="346"/>
      <c r="H86" s="346"/>
      <c r="I86" s="346"/>
      <c r="J86" s="346"/>
      <c r="K86" s="346"/>
    </row>
    <row r="87" spans="2:11" ht="18" customHeight="1">
      <c r="B87" s="346"/>
      <c r="C87" s="346"/>
      <c r="D87" s="346"/>
      <c r="E87" s="346"/>
      <c r="F87" s="346"/>
      <c r="G87" s="346"/>
      <c r="H87" s="346"/>
      <c r="I87" s="346"/>
      <c r="J87" s="346"/>
      <c r="K87" s="346"/>
    </row>
    <row r="88" spans="2:11" ht="15">
      <c r="B88" s="143"/>
      <c r="C88" s="163"/>
      <c r="D88" s="163"/>
      <c r="E88" s="163"/>
      <c r="F88" s="163"/>
      <c r="G88" s="160"/>
      <c r="H88" s="160"/>
      <c r="I88" s="160"/>
      <c r="J88" s="160"/>
      <c r="K88" s="160"/>
    </row>
    <row r="89" spans="2:11" ht="15">
      <c r="B89" s="13"/>
      <c r="C89" s="160"/>
      <c r="D89" s="160"/>
      <c r="E89" s="165" t="s">
        <v>1288</v>
      </c>
      <c r="F89" s="160"/>
      <c r="G89" s="166" t="s">
        <v>1289</v>
      </c>
      <c r="H89" s="160"/>
      <c r="I89" s="160"/>
      <c r="J89" s="160"/>
      <c r="K89" s="160"/>
    </row>
    <row r="90" spans="2:11" ht="15">
      <c r="B90" s="144"/>
      <c r="C90" s="165" t="s">
        <v>1290</v>
      </c>
      <c r="D90" s="165" t="s">
        <v>1291</v>
      </c>
      <c r="E90" s="165" t="s">
        <v>1292</v>
      </c>
      <c r="F90" s="165" t="s">
        <v>1288</v>
      </c>
      <c r="G90" s="166" t="s">
        <v>1292</v>
      </c>
      <c r="H90" s="165" t="s">
        <v>1293</v>
      </c>
      <c r="I90" s="165" t="s">
        <v>1294</v>
      </c>
      <c r="J90" s="165" t="s">
        <v>1295</v>
      </c>
      <c r="K90" s="165" t="s">
        <v>1296</v>
      </c>
    </row>
    <row r="91" spans="2:11" ht="15.75" thickBot="1">
      <c r="B91" s="145"/>
      <c r="C91" s="167" t="s">
        <v>2</v>
      </c>
      <c r="D91" s="167" t="s">
        <v>2</v>
      </c>
      <c r="E91" s="167" t="s">
        <v>1157</v>
      </c>
      <c r="F91" s="168" t="s">
        <v>32</v>
      </c>
      <c r="G91" s="168" t="s">
        <v>1157</v>
      </c>
      <c r="H91" s="168" t="s">
        <v>32</v>
      </c>
      <c r="I91" s="168" t="s">
        <v>32</v>
      </c>
      <c r="J91" s="168" t="s">
        <v>32</v>
      </c>
      <c r="K91" s="168" t="s">
        <v>32</v>
      </c>
    </row>
    <row r="92" spans="2:11" ht="15">
      <c r="B92" s="146"/>
      <c r="C92" s="169"/>
      <c r="D92" s="169"/>
      <c r="E92" s="160"/>
      <c r="F92" s="160"/>
      <c r="G92" s="160"/>
      <c r="H92" s="160"/>
      <c r="I92" s="160"/>
      <c r="J92" s="160"/>
      <c r="K92" s="160"/>
    </row>
    <row r="93" spans="2:11" ht="15">
      <c r="B93" s="147" t="s">
        <v>1297</v>
      </c>
      <c r="C93" s="160"/>
      <c r="D93" s="160"/>
      <c r="E93" s="160"/>
      <c r="F93" s="160"/>
      <c r="G93" s="160"/>
      <c r="H93" s="160"/>
      <c r="I93" s="160"/>
      <c r="J93" s="160"/>
      <c r="K93" s="160"/>
    </row>
    <row r="94" spans="2:11" ht="15">
      <c r="B94" s="148" t="s">
        <v>1298</v>
      </c>
      <c r="C94" s="160">
        <f>'Budget Detail FY 2013-17'!L447</f>
        <v>13871</v>
      </c>
      <c r="D94" s="160">
        <f>'Budget Detail FY 2013-17'!M447</f>
        <v>13871</v>
      </c>
      <c r="E94" s="160">
        <f>'Budget Detail FY 2013-17'!N447</f>
        <v>7530</v>
      </c>
      <c r="F94" s="160">
        <f>'Budget Detail FY 2013-17'!O447</f>
        <v>7530</v>
      </c>
      <c r="G94" s="160">
        <f>'Budget Detail FY 2013-17'!P447</f>
        <v>7531</v>
      </c>
      <c r="H94" s="160">
        <f>'Budget Detail FY 2013-17'!Q447</f>
        <v>8284</v>
      </c>
      <c r="I94" s="160">
        <f>'Budget Detail FY 2013-17'!R447</f>
        <v>9113</v>
      </c>
      <c r="J94" s="160">
        <f>'Budget Detail FY 2013-17'!S447</f>
        <v>10024</v>
      </c>
      <c r="K94" s="160">
        <f>'Budget Detail FY 2013-17'!T447</f>
        <v>11026</v>
      </c>
    </row>
    <row r="95" spans="2:11" ht="15">
      <c r="B95" s="148" t="s">
        <v>1303</v>
      </c>
      <c r="C95" s="160">
        <f>'Budget Detail FY 2013-17'!L449</f>
        <v>0</v>
      </c>
      <c r="D95" s="160">
        <f>'Budget Detail FY 2013-17'!M449</f>
        <v>0</v>
      </c>
      <c r="E95" s="160">
        <f>'Budget Detail FY 2013-17'!N449</f>
        <v>0</v>
      </c>
      <c r="F95" s="160">
        <f>'Budget Detail FY 2013-17'!O449</f>
        <v>10</v>
      </c>
      <c r="G95" s="160">
        <f>'Budget Detail FY 2013-17'!P449</f>
        <v>0</v>
      </c>
      <c r="H95" s="160">
        <f>'Budget Detail FY 2013-17'!Q449</f>
        <v>0</v>
      </c>
      <c r="I95" s="160">
        <f>'Budget Detail FY 2013-17'!R449</f>
        <v>0</v>
      </c>
      <c r="J95" s="160">
        <f>'Budget Detail FY 2013-17'!S449</f>
        <v>0</v>
      </c>
      <c r="K95" s="160">
        <f>'Budget Detail FY 2013-17'!T449</f>
        <v>0</v>
      </c>
    </row>
    <row r="96" spans="2:11" ht="15" thickBot="1">
      <c r="B96" s="150" t="s">
        <v>1307</v>
      </c>
      <c r="C96" s="294">
        <f>SUM(C94:C95)</f>
        <v>13871</v>
      </c>
      <c r="D96" s="294">
        <f t="shared" ref="D96:K96" si="7">SUM(D94:D95)</f>
        <v>13871</v>
      </c>
      <c r="E96" s="294">
        <f t="shared" si="7"/>
        <v>7530</v>
      </c>
      <c r="F96" s="294">
        <f t="shared" si="7"/>
        <v>7540</v>
      </c>
      <c r="G96" s="294">
        <f t="shared" si="7"/>
        <v>7531</v>
      </c>
      <c r="H96" s="294">
        <f t="shared" si="7"/>
        <v>8284</v>
      </c>
      <c r="I96" s="294">
        <f t="shared" si="7"/>
        <v>9113</v>
      </c>
      <c r="J96" s="294">
        <f t="shared" si="7"/>
        <v>10024</v>
      </c>
      <c r="K96" s="294">
        <f t="shared" si="7"/>
        <v>11026</v>
      </c>
    </row>
    <row r="97" spans="2:11" ht="15">
      <c r="B97" s="141"/>
      <c r="C97" s="160"/>
      <c r="D97" s="160"/>
      <c r="E97" s="160"/>
      <c r="F97" s="160"/>
      <c r="G97" s="160"/>
      <c r="H97" s="160"/>
      <c r="I97" s="160"/>
      <c r="J97" s="160"/>
      <c r="K97" s="160"/>
    </row>
    <row r="98" spans="2:11" ht="15">
      <c r="B98" s="147" t="s">
        <v>886</v>
      </c>
      <c r="C98" s="160"/>
      <c r="D98" s="160"/>
      <c r="E98" s="160"/>
      <c r="F98" s="160"/>
      <c r="G98" s="160"/>
      <c r="H98" s="160"/>
      <c r="I98" s="160"/>
      <c r="J98" s="160"/>
      <c r="K98" s="160"/>
    </row>
    <row r="99" spans="2:11" ht="15">
      <c r="B99" s="151" t="s">
        <v>1310</v>
      </c>
      <c r="C99" s="160">
        <f>'Budget Detail FY 2013-17'!L454</f>
        <v>8782</v>
      </c>
      <c r="D99" s="160">
        <f>'Budget Detail FY 2013-17'!M454</f>
        <v>8136</v>
      </c>
      <c r="E99" s="160">
        <f>'Budget Detail FY 2013-17'!N454</f>
        <v>9078</v>
      </c>
      <c r="F99" s="160">
        <f>'Budget Detail FY 2013-17'!O454</f>
        <v>7000</v>
      </c>
      <c r="G99" s="160">
        <f>'Budget Detail FY 2013-17'!P454</f>
        <v>9986</v>
      </c>
      <c r="H99" s="160">
        <f>'Budget Detail FY 2013-17'!Q454</f>
        <v>10985</v>
      </c>
      <c r="I99" s="160">
        <f>'Budget Detail FY 2013-17'!R454</f>
        <v>10985</v>
      </c>
      <c r="J99" s="160">
        <f>'Budget Detail FY 2013-17'!S454</f>
        <v>10985</v>
      </c>
      <c r="K99" s="160">
        <f>'Budget Detail FY 2013-17'!T454</f>
        <v>10985</v>
      </c>
    </row>
    <row r="100" spans="2:11" ht="15" thickBot="1">
      <c r="B100" s="150" t="s">
        <v>1315</v>
      </c>
      <c r="C100" s="294">
        <f>SUM(C99:C99)</f>
        <v>8782</v>
      </c>
      <c r="D100" s="294">
        <f t="shared" ref="D100:K100" si="8">SUM(D99:D99)</f>
        <v>8136</v>
      </c>
      <c r="E100" s="294">
        <f t="shared" si="8"/>
        <v>9078</v>
      </c>
      <c r="F100" s="294">
        <f t="shared" si="8"/>
        <v>7000</v>
      </c>
      <c r="G100" s="294">
        <f t="shared" si="8"/>
        <v>9986</v>
      </c>
      <c r="H100" s="294">
        <f t="shared" si="8"/>
        <v>10985</v>
      </c>
      <c r="I100" s="294">
        <f t="shared" si="8"/>
        <v>10985</v>
      </c>
      <c r="J100" s="294">
        <f t="shared" si="8"/>
        <v>10985</v>
      </c>
      <c r="K100" s="294">
        <f t="shared" si="8"/>
        <v>10985</v>
      </c>
    </row>
    <row r="101" spans="2:11" ht="15">
      <c r="B101" s="153"/>
      <c r="C101" s="161"/>
      <c r="D101" s="161"/>
      <c r="E101" s="160"/>
      <c r="F101" s="160"/>
      <c r="G101" s="160"/>
      <c r="H101" s="160"/>
      <c r="I101" s="160"/>
      <c r="J101" s="160"/>
      <c r="K101" s="160"/>
    </row>
    <row r="102" spans="2:11" ht="15">
      <c r="B102" s="295" t="s">
        <v>1316</v>
      </c>
      <c r="C102" s="161">
        <f>+C96-C100</f>
        <v>5089</v>
      </c>
      <c r="D102" s="161">
        <f t="shared" ref="D102:K102" si="9">+D96-D100</f>
        <v>5735</v>
      </c>
      <c r="E102" s="161">
        <f t="shared" si="9"/>
        <v>-1548</v>
      </c>
      <c r="F102" s="161">
        <f t="shared" si="9"/>
        <v>540</v>
      </c>
      <c r="G102" s="161">
        <f t="shared" si="9"/>
        <v>-2455</v>
      </c>
      <c r="H102" s="161">
        <f t="shared" si="9"/>
        <v>-2701</v>
      </c>
      <c r="I102" s="161">
        <f t="shared" si="9"/>
        <v>-1872</v>
      </c>
      <c r="J102" s="161">
        <f t="shared" si="9"/>
        <v>-961</v>
      </c>
      <c r="K102" s="161">
        <f t="shared" si="9"/>
        <v>41</v>
      </c>
    </row>
    <row r="103" spans="2:11" ht="15">
      <c r="B103" s="154"/>
      <c r="C103" s="161"/>
      <c r="D103" s="161"/>
      <c r="E103" s="160"/>
      <c r="F103" s="160"/>
      <c r="G103" s="160"/>
      <c r="H103" s="160"/>
      <c r="I103" s="160"/>
      <c r="J103" s="160"/>
      <c r="K103" s="160"/>
    </row>
    <row r="104" spans="2:11" ht="15" thickBot="1">
      <c r="B104" s="155" t="s">
        <v>1317</v>
      </c>
      <c r="C104" s="296">
        <v>6188</v>
      </c>
      <c r="D104" s="296">
        <v>11922</v>
      </c>
      <c r="E104" s="296">
        <v>10980</v>
      </c>
      <c r="F104" s="296">
        <f>D104+F102</f>
        <v>12462</v>
      </c>
      <c r="G104" s="296">
        <f>F104+G102</f>
        <v>10007</v>
      </c>
      <c r="H104" s="296">
        <f>G104+H102</f>
        <v>7306</v>
      </c>
      <c r="I104" s="296">
        <f>H104+I102</f>
        <v>5434</v>
      </c>
      <c r="J104" s="296">
        <f>I104+J102</f>
        <v>4473</v>
      </c>
      <c r="K104" s="296">
        <f>J104+K102</f>
        <v>4514</v>
      </c>
    </row>
    <row r="105" spans="2:11" ht="15.75" thickTop="1">
      <c r="B105" s="156"/>
      <c r="C105" s="293"/>
      <c r="D105" s="293"/>
      <c r="E105" s="293"/>
      <c r="F105" s="293"/>
      <c r="G105" s="293"/>
      <c r="H105" s="293"/>
      <c r="I105" s="293"/>
      <c r="J105" s="293"/>
      <c r="K105" s="293"/>
    </row>
    <row r="106" spans="2:11" ht="15">
      <c r="B106" s="156"/>
      <c r="C106" s="161"/>
      <c r="D106" s="160"/>
      <c r="E106" s="160"/>
      <c r="F106" s="160"/>
      <c r="G106" s="160"/>
      <c r="H106" s="160"/>
      <c r="I106" s="160"/>
      <c r="J106" s="160"/>
      <c r="K106" s="160"/>
    </row>
    <row r="107" spans="2:11" ht="15">
      <c r="B107" s="141"/>
      <c r="C107" s="160"/>
      <c r="D107" s="160"/>
      <c r="E107" s="160"/>
      <c r="F107" s="160"/>
      <c r="G107" s="160"/>
      <c r="H107" s="160"/>
      <c r="I107" s="160"/>
      <c r="J107" s="160"/>
      <c r="K107" s="160"/>
    </row>
    <row r="108" spans="2:11" ht="15">
      <c r="B108" s="141"/>
      <c r="C108" s="160"/>
      <c r="D108" s="160"/>
      <c r="E108" s="160"/>
      <c r="F108" s="160"/>
      <c r="G108" s="160"/>
      <c r="H108" s="160"/>
      <c r="I108" s="160"/>
      <c r="J108" s="160"/>
      <c r="K108" s="160"/>
    </row>
    <row r="109" spans="2:11" ht="15">
      <c r="B109" s="141"/>
      <c r="C109" s="160"/>
      <c r="D109" s="160"/>
      <c r="E109" s="160"/>
      <c r="F109" s="160"/>
      <c r="G109" s="160"/>
      <c r="H109" s="160"/>
      <c r="I109" s="160"/>
      <c r="J109" s="160"/>
      <c r="K109" s="160"/>
    </row>
    <row r="110" spans="2:11" ht="15">
      <c r="B110" s="141"/>
      <c r="C110" s="160"/>
      <c r="D110" s="160"/>
      <c r="E110" s="160"/>
      <c r="F110" s="160"/>
      <c r="G110" s="160"/>
      <c r="H110" s="160"/>
      <c r="I110" s="160"/>
      <c r="J110" s="160"/>
      <c r="K110" s="160"/>
    </row>
    <row r="111" spans="2:11" ht="15">
      <c r="B111" s="141"/>
      <c r="C111" s="160"/>
      <c r="D111" s="160"/>
      <c r="E111" s="160"/>
      <c r="F111" s="160"/>
      <c r="G111" s="160"/>
      <c r="H111" s="160"/>
      <c r="I111" s="160"/>
      <c r="J111" s="160"/>
      <c r="K111" s="160"/>
    </row>
    <row r="112" spans="2:11" ht="15">
      <c r="B112" s="141"/>
      <c r="C112" s="160"/>
      <c r="D112" s="160"/>
      <c r="E112" s="160"/>
      <c r="F112" s="160"/>
      <c r="G112" s="160"/>
      <c r="H112" s="160"/>
      <c r="I112" s="160"/>
      <c r="J112" s="160"/>
      <c r="K112" s="160"/>
    </row>
    <row r="113" spans="2:11" ht="15">
      <c r="B113" s="141"/>
      <c r="C113" s="160"/>
      <c r="D113" s="160"/>
      <c r="E113" s="160"/>
      <c r="F113" s="160"/>
      <c r="G113" s="160"/>
      <c r="H113" s="160"/>
      <c r="I113" s="160"/>
      <c r="J113" s="160"/>
      <c r="K113" s="160"/>
    </row>
    <row r="114" spans="2:11" ht="15">
      <c r="B114" s="141"/>
      <c r="C114" s="160"/>
      <c r="D114" s="160"/>
      <c r="E114" s="160"/>
      <c r="F114" s="160"/>
      <c r="G114" s="160"/>
      <c r="H114" s="160"/>
      <c r="I114" s="160"/>
      <c r="J114" s="160"/>
      <c r="K114" s="160"/>
    </row>
    <row r="115" spans="2:11" ht="15">
      <c r="B115" s="141"/>
      <c r="C115" s="160"/>
      <c r="D115" s="160"/>
      <c r="E115" s="160"/>
      <c r="F115" s="160"/>
      <c r="G115" s="160"/>
      <c r="H115" s="160"/>
      <c r="I115" s="160"/>
      <c r="J115" s="160"/>
      <c r="K115" s="160"/>
    </row>
    <row r="116" spans="2:11" ht="15">
      <c r="B116" s="141"/>
      <c r="C116" s="160"/>
      <c r="D116" s="160"/>
      <c r="E116" s="160"/>
      <c r="F116" s="160"/>
      <c r="G116" s="160"/>
      <c r="H116" s="160"/>
      <c r="I116" s="160"/>
      <c r="J116" s="160"/>
      <c r="K116" s="160"/>
    </row>
    <row r="117" spans="2:11" ht="21" customHeight="1">
      <c r="B117" s="141"/>
      <c r="C117" s="160"/>
      <c r="D117" s="160"/>
      <c r="E117" s="160"/>
      <c r="F117" s="160"/>
      <c r="G117" s="160"/>
      <c r="H117" s="160"/>
      <c r="I117" s="160"/>
      <c r="J117" s="160"/>
      <c r="K117" s="160"/>
    </row>
    <row r="119" spans="2:11" ht="18.75">
      <c r="B119" s="344" t="s">
        <v>1322</v>
      </c>
      <c r="C119" s="344"/>
      <c r="D119" s="344"/>
      <c r="E119" s="344"/>
      <c r="F119" s="344"/>
      <c r="G119" s="344"/>
      <c r="H119" s="344"/>
      <c r="I119" s="344"/>
      <c r="J119" s="344"/>
      <c r="K119" s="344"/>
    </row>
    <row r="120" spans="2:11" ht="15">
      <c r="B120" s="142"/>
      <c r="C120" s="160"/>
      <c r="D120" s="161"/>
      <c r="E120" s="160"/>
      <c r="F120" s="160"/>
      <c r="G120" s="160"/>
      <c r="H120" s="160"/>
      <c r="I120" s="160"/>
      <c r="J120" s="160"/>
      <c r="K120" s="160"/>
    </row>
    <row r="121" spans="2:11">
      <c r="B121" s="346" t="s">
        <v>1578</v>
      </c>
      <c r="C121" s="346"/>
      <c r="D121" s="346"/>
      <c r="E121" s="346"/>
      <c r="F121" s="346"/>
      <c r="G121" s="346"/>
      <c r="H121" s="346"/>
      <c r="I121" s="346"/>
      <c r="J121" s="346"/>
      <c r="K121" s="346"/>
    </row>
    <row r="122" spans="2:11" ht="18.75" customHeight="1">
      <c r="B122" s="346"/>
      <c r="C122" s="346"/>
      <c r="D122" s="346"/>
      <c r="E122" s="346"/>
      <c r="F122" s="346"/>
      <c r="G122" s="346"/>
      <c r="H122" s="346"/>
      <c r="I122" s="346"/>
      <c r="J122" s="346"/>
      <c r="K122" s="346"/>
    </row>
    <row r="123" spans="2:11" ht="15">
      <c r="B123" s="158"/>
      <c r="C123" s="170"/>
      <c r="D123" s="170"/>
      <c r="E123" s="170"/>
      <c r="F123" s="171"/>
      <c r="G123" s="160"/>
      <c r="H123" s="160"/>
      <c r="I123" s="160"/>
      <c r="J123" s="160"/>
      <c r="K123" s="160"/>
    </row>
    <row r="124" spans="2:11" ht="15">
      <c r="B124" s="159"/>
      <c r="C124" s="172"/>
      <c r="D124" s="172"/>
      <c r="E124" s="165" t="s">
        <v>1288</v>
      </c>
      <c r="F124" s="165"/>
      <c r="G124" s="165" t="s">
        <v>1289</v>
      </c>
      <c r="H124" s="160"/>
      <c r="I124" s="160"/>
      <c r="J124" s="160"/>
      <c r="K124" s="160"/>
    </row>
    <row r="125" spans="2:11" ht="15">
      <c r="B125" s="144"/>
      <c r="C125" s="165" t="s">
        <v>1290</v>
      </c>
      <c r="D125" s="165" t="s">
        <v>1291</v>
      </c>
      <c r="E125" s="165" t="s">
        <v>1292</v>
      </c>
      <c r="F125" s="165" t="s">
        <v>1288</v>
      </c>
      <c r="G125" s="166" t="s">
        <v>1292</v>
      </c>
      <c r="H125" s="165" t="s">
        <v>1293</v>
      </c>
      <c r="I125" s="165" t="s">
        <v>1294</v>
      </c>
      <c r="J125" s="165" t="s">
        <v>1295</v>
      </c>
      <c r="K125" s="165" t="s">
        <v>1296</v>
      </c>
    </row>
    <row r="126" spans="2:11" ht="15.75" thickBot="1">
      <c r="B126" s="145"/>
      <c r="C126" s="167" t="s">
        <v>2</v>
      </c>
      <c r="D126" s="167" t="s">
        <v>2</v>
      </c>
      <c r="E126" s="167" t="s">
        <v>1157</v>
      </c>
      <c r="F126" s="168" t="s">
        <v>32</v>
      </c>
      <c r="G126" s="168" t="s">
        <v>1157</v>
      </c>
      <c r="H126" s="168" t="s">
        <v>32</v>
      </c>
      <c r="I126" s="168" t="s">
        <v>32</v>
      </c>
      <c r="J126" s="168" t="s">
        <v>32</v>
      </c>
      <c r="K126" s="168" t="s">
        <v>32</v>
      </c>
    </row>
    <row r="127" spans="2:11" ht="15">
      <c r="B127" s="146"/>
      <c r="C127" s="169"/>
      <c r="D127" s="169"/>
      <c r="E127" s="160"/>
      <c r="F127" s="160"/>
      <c r="G127" s="160"/>
      <c r="H127" s="160"/>
      <c r="I127" s="160"/>
      <c r="J127" s="160"/>
      <c r="K127" s="160"/>
    </row>
    <row r="128" spans="2:11" ht="15">
      <c r="B128" s="147" t="s">
        <v>1297</v>
      </c>
      <c r="C128" s="160"/>
      <c r="D128" s="160"/>
      <c r="E128" s="160"/>
      <c r="F128" s="160"/>
      <c r="G128" s="160"/>
      <c r="H128" s="160"/>
      <c r="I128" s="160"/>
      <c r="J128" s="160"/>
      <c r="K128" s="160"/>
    </row>
    <row r="129" spans="2:11" ht="15">
      <c r="B129" s="148" t="s">
        <v>1299</v>
      </c>
      <c r="C129" s="160">
        <f>'Budget Detail FY 2013-17'!L469+'Budget Detail FY 2013-17'!L470+'Budget Detail FY 2013-17'!L472</f>
        <v>434263</v>
      </c>
      <c r="D129" s="160">
        <f>'Budget Detail FY 2013-17'!M469+'Budget Detail FY 2013-17'!M470+'Budget Detail FY 2013-17'!M472</f>
        <v>523767</v>
      </c>
      <c r="E129" s="160">
        <f>'Budget Detail FY 2013-17'!N469+'Budget Detail FY 2013-17'!N470+'Budget Detail FY 2013-17'!N472</f>
        <v>517000</v>
      </c>
      <c r="F129" s="160">
        <f>'Budget Detail FY 2013-17'!O469+'Budget Detail FY 2013-17'!O470+'Budget Detail FY 2013-17'!O472</f>
        <v>527319</v>
      </c>
      <c r="G129" s="160">
        <f>'Budget Detail FY 2013-17'!P469+'Budget Detail FY 2013-17'!P470+'Budget Detail FY 2013-17'!P472</f>
        <v>454197</v>
      </c>
      <c r="H129" s="160">
        <f>'Budget Detail FY 2013-17'!Q469+'Budget Detail FY 2013-17'!Q470+'Budget Detail FY 2013-17'!Q472</f>
        <v>455000</v>
      </c>
      <c r="I129" s="160">
        <f>'Budget Detail FY 2013-17'!R469+'Budget Detail FY 2013-17'!R470+'Budget Detail FY 2013-17'!R472</f>
        <v>455000</v>
      </c>
      <c r="J129" s="160">
        <f>'Budget Detail FY 2013-17'!S469+'Budget Detail FY 2013-17'!S470+'Budget Detail FY 2013-17'!S472</f>
        <v>455000</v>
      </c>
      <c r="K129" s="160">
        <f>'Budget Detail FY 2013-17'!T469+'Budget Detail FY 2013-17'!T470+'Budget Detail FY 2013-17'!T472</f>
        <v>455000</v>
      </c>
    </row>
    <row r="130" spans="2:11" ht="15">
      <c r="B130" s="149" t="s">
        <v>1303</v>
      </c>
      <c r="C130" s="160">
        <f>'Budget Detail FY 2013-17'!L473</f>
        <v>779</v>
      </c>
      <c r="D130" s="160">
        <f>'Budget Detail FY 2013-17'!M473</f>
        <v>837</v>
      </c>
      <c r="E130" s="160">
        <f>'Budget Detail FY 2013-17'!N473</f>
        <v>1000</v>
      </c>
      <c r="F130" s="160">
        <f>'Budget Detail FY 2013-17'!O473</f>
        <v>350</v>
      </c>
      <c r="G130" s="160">
        <f>'Budget Detail FY 2013-17'!P473</f>
        <v>350</v>
      </c>
      <c r="H130" s="160">
        <f>'Budget Detail FY 2013-17'!Q473</f>
        <v>350</v>
      </c>
      <c r="I130" s="160">
        <f>'Budget Detail FY 2013-17'!R473</f>
        <v>350</v>
      </c>
      <c r="J130" s="160">
        <f>'Budget Detail FY 2013-17'!S473</f>
        <v>350</v>
      </c>
      <c r="K130" s="160">
        <f>'Budget Detail FY 2013-17'!T473</f>
        <v>350</v>
      </c>
    </row>
    <row r="131" spans="2:11" ht="15">
      <c r="B131" s="149" t="s">
        <v>1304</v>
      </c>
      <c r="C131" s="160">
        <f>'Budget Detail FY 2013-17'!L474+'Budget Detail FY 2013-17'!L475</f>
        <v>38057</v>
      </c>
      <c r="D131" s="160">
        <f>'Budget Detail FY 2013-17'!M474+'Budget Detail FY 2013-17'!M475</f>
        <v>162580</v>
      </c>
      <c r="E131" s="160">
        <f>'Budget Detail FY 2013-17'!N474+'Budget Detail FY 2013-17'!N475</f>
        <v>493000</v>
      </c>
      <c r="F131" s="160">
        <f>'Budget Detail FY 2013-17'!O474+'Budget Detail FY 2013-17'!O475</f>
        <v>0</v>
      </c>
      <c r="G131" s="160">
        <f>'Budget Detail FY 2013-17'!P474+'Budget Detail FY 2013-17'!P475</f>
        <v>0</v>
      </c>
      <c r="H131" s="160">
        <f>'Budget Detail FY 2013-17'!Q474+'Budget Detail FY 2013-17'!Q475</f>
        <v>0</v>
      </c>
      <c r="I131" s="160">
        <f>'Budget Detail FY 2013-17'!R474+'Budget Detail FY 2013-17'!R475</f>
        <v>0</v>
      </c>
      <c r="J131" s="160">
        <f>'Budget Detail FY 2013-17'!S474+'Budget Detail FY 2013-17'!S475</f>
        <v>0</v>
      </c>
      <c r="K131" s="160">
        <f>'Budget Detail FY 2013-17'!T474+'Budget Detail FY 2013-17'!T475</f>
        <v>0</v>
      </c>
    </row>
    <row r="132" spans="2:11" ht="15">
      <c r="B132" s="149" t="s">
        <v>1305</v>
      </c>
      <c r="C132" s="160">
        <f>'Budget Detail FY 2013-17'!L476</f>
        <v>105</v>
      </c>
      <c r="D132" s="160">
        <f>'Budget Detail FY 2013-17'!M476</f>
        <v>85</v>
      </c>
      <c r="E132" s="160">
        <f>'Budget Detail FY 2013-17'!N476</f>
        <v>0</v>
      </c>
      <c r="F132" s="160">
        <f>'Budget Detail FY 2013-17'!O476</f>
        <v>0</v>
      </c>
      <c r="G132" s="160">
        <f>'Budget Detail FY 2013-17'!P476</f>
        <v>0</v>
      </c>
      <c r="H132" s="160">
        <f>'Budget Detail FY 2013-17'!Q476</f>
        <v>0</v>
      </c>
      <c r="I132" s="160">
        <f>'Budget Detail FY 2013-17'!R476</f>
        <v>0</v>
      </c>
      <c r="J132" s="160">
        <f>'Budget Detail FY 2013-17'!S476</f>
        <v>0</v>
      </c>
      <c r="K132" s="160">
        <f>'Budget Detail FY 2013-17'!T476</f>
        <v>0</v>
      </c>
    </row>
    <row r="133" spans="2:11" ht="15" thickBot="1">
      <c r="B133" s="150" t="s">
        <v>1307</v>
      </c>
      <c r="C133" s="294">
        <f>SUM(C129:C132)</f>
        <v>473204</v>
      </c>
      <c r="D133" s="294">
        <f t="shared" ref="D133:K133" si="10">SUM(D129:D132)</f>
        <v>687269</v>
      </c>
      <c r="E133" s="294">
        <f t="shared" si="10"/>
        <v>1011000</v>
      </c>
      <c r="F133" s="294">
        <f t="shared" si="10"/>
        <v>527669</v>
      </c>
      <c r="G133" s="294">
        <f t="shared" si="10"/>
        <v>454547</v>
      </c>
      <c r="H133" s="294">
        <f>SUM(H129:H132)</f>
        <v>455350</v>
      </c>
      <c r="I133" s="294">
        <f t="shared" si="10"/>
        <v>455350</v>
      </c>
      <c r="J133" s="294">
        <f t="shared" si="10"/>
        <v>455350</v>
      </c>
      <c r="K133" s="294">
        <f t="shared" si="10"/>
        <v>455350</v>
      </c>
    </row>
    <row r="134" spans="2:11" ht="15">
      <c r="B134" s="141"/>
      <c r="C134" s="160"/>
      <c r="D134" s="160"/>
      <c r="E134" s="160"/>
      <c r="F134" s="160"/>
      <c r="G134" s="160"/>
      <c r="H134" s="160"/>
      <c r="I134" s="160"/>
      <c r="J134" s="160"/>
      <c r="K134" s="160"/>
    </row>
    <row r="135" spans="2:11" ht="15">
      <c r="B135" s="147" t="s">
        <v>886</v>
      </c>
      <c r="C135" s="160"/>
      <c r="D135" s="160"/>
      <c r="E135" s="160"/>
      <c r="F135" s="160"/>
      <c r="G135" s="160"/>
      <c r="H135" s="160"/>
      <c r="I135" s="160"/>
      <c r="J135" s="160"/>
      <c r="K135" s="160"/>
    </row>
    <row r="136" spans="2:11" ht="15">
      <c r="B136" s="151" t="s">
        <v>1310</v>
      </c>
      <c r="C136" s="160">
        <f>'Budget Detail FY 2013-17'!L481+'Budget Detail FY 2013-17'!L482</f>
        <v>7865</v>
      </c>
      <c r="D136" s="160">
        <f>'Budget Detail FY 2013-17'!M481+'Budget Detail FY 2013-17'!M482</f>
        <v>33516</v>
      </c>
      <c r="E136" s="160">
        <f>'Budget Detail FY 2013-17'!N481+'Budget Detail FY 2013-17'!N482</f>
        <v>0</v>
      </c>
      <c r="F136" s="160">
        <f>'Budget Detail FY 2013-17'!O481+'Budget Detail FY 2013-17'!O482</f>
        <v>0</v>
      </c>
      <c r="G136" s="160">
        <f>'Budget Detail FY 2013-17'!P481+'Budget Detail FY 2013-17'!P482</f>
        <v>0</v>
      </c>
      <c r="H136" s="160">
        <f>'Budget Detail FY 2013-17'!Q481+'Budget Detail FY 2013-17'!Q482</f>
        <v>0</v>
      </c>
      <c r="I136" s="160">
        <f>'Budget Detail FY 2013-17'!R481+'Budget Detail FY 2013-17'!R482</f>
        <v>0</v>
      </c>
      <c r="J136" s="160">
        <f>'Budget Detail FY 2013-17'!S481+'Budget Detail FY 2013-17'!S482</f>
        <v>0</v>
      </c>
      <c r="K136" s="160">
        <f>'Budget Detail FY 2013-17'!T481+'Budget Detail FY 2013-17'!T482</f>
        <v>0</v>
      </c>
    </row>
    <row r="137" spans="2:11" ht="15">
      <c r="B137" s="151" t="s">
        <v>1311</v>
      </c>
      <c r="C137" s="160">
        <f>SUM('Budget Detail FY 2013-17'!L483:L489)</f>
        <v>191203</v>
      </c>
      <c r="D137" s="160">
        <f>SUM('Budget Detail FY 2013-17'!M483:M489)</f>
        <v>227168</v>
      </c>
      <c r="E137" s="160">
        <f>SUM('Budget Detail FY 2013-17'!N483:N489)</f>
        <v>311600</v>
      </c>
      <c r="F137" s="160">
        <f>SUM('Budget Detail FY 2013-17'!O483:O489)</f>
        <v>311600</v>
      </c>
      <c r="G137" s="160">
        <f>SUM('Budget Detail FY 2013-17'!P483:P489)</f>
        <v>341960</v>
      </c>
      <c r="H137" s="160">
        <f>SUM('Budget Detail FY 2013-17'!Q483:Q489)</f>
        <v>356106</v>
      </c>
      <c r="I137" s="160">
        <f>SUM('Budget Detail FY 2013-17'!R483:R489)</f>
        <v>321090</v>
      </c>
      <c r="J137" s="160">
        <f>SUM('Budget Detail FY 2013-17'!S483:S489)</f>
        <v>336963</v>
      </c>
      <c r="K137" s="160">
        <f>SUM('Budget Detail FY 2013-17'!T483:T489)</f>
        <v>353790</v>
      </c>
    </row>
    <row r="138" spans="2:11" ht="15">
      <c r="B138" s="151" t="s">
        <v>1312</v>
      </c>
      <c r="C138" s="160">
        <f>SUM('Budget Detail FY 2013-17'!L490:L494)</f>
        <v>208136</v>
      </c>
      <c r="D138" s="160">
        <f>SUM('Budget Detail FY 2013-17'!M490:M494)</f>
        <v>95806</v>
      </c>
      <c r="E138" s="160">
        <f>SUM('Budget Detail FY 2013-17'!N490:N494)</f>
        <v>349400</v>
      </c>
      <c r="F138" s="160">
        <f>SUM('Budget Detail FY 2013-17'!O490:O494)</f>
        <v>271900</v>
      </c>
      <c r="G138" s="160">
        <f>SUM('Budget Detail FY 2013-17'!P490:P494)</f>
        <v>231900</v>
      </c>
      <c r="H138" s="160">
        <f>SUM('Budget Detail FY 2013-17'!Q490:Q494)</f>
        <v>121900</v>
      </c>
      <c r="I138" s="160">
        <f>SUM('Budget Detail FY 2013-17'!R490:R494)</f>
        <v>121900</v>
      </c>
      <c r="J138" s="160">
        <f>SUM('Budget Detail FY 2013-17'!S490:S494)</f>
        <v>121900</v>
      </c>
      <c r="K138" s="160">
        <f>SUM('Budget Detail FY 2013-17'!T490:T494)</f>
        <v>121900</v>
      </c>
    </row>
    <row r="139" spans="2:11" ht="15">
      <c r="B139" s="152" t="s">
        <v>1313</v>
      </c>
      <c r="C139" s="160">
        <f>'Budget Detail FY 2013-17'!L495</f>
        <v>-38685</v>
      </c>
      <c r="D139" s="160">
        <f>'Budget Detail FY 2013-17'!M495</f>
        <v>0</v>
      </c>
      <c r="E139" s="160">
        <f>'Budget Detail FY 2013-17'!N495</f>
        <v>0</v>
      </c>
      <c r="F139" s="160">
        <f>'Budget Detail FY 2013-17'!O495</f>
        <v>0</v>
      </c>
      <c r="G139" s="160">
        <f>'Budget Detail FY 2013-17'!P495</f>
        <v>0</v>
      </c>
      <c r="H139" s="160">
        <f>'Budget Detail FY 2013-17'!Q495</f>
        <v>0</v>
      </c>
      <c r="I139" s="160">
        <f>'Budget Detail FY 2013-17'!R495</f>
        <v>0</v>
      </c>
      <c r="J139" s="160">
        <f>'Budget Detail FY 2013-17'!S495</f>
        <v>0</v>
      </c>
      <c r="K139" s="160">
        <f>'Budget Detail FY 2013-17'!T495</f>
        <v>0</v>
      </c>
    </row>
    <row r="140" spans="2:11" ht="15">
      <c r="B140" s="149" t="s">
        <v>1314</v>
      </c>
      <c r="C140" s="160">
        <f>'Budget Detail FY 2013-17'!L496</f>
        <v>0</v>
      </c>
      <c r="D140" s="160">
        <f>'Budget Detail FY 2013-17'!M496</f>
        <v>96000</v>
      </c>
      <c r="E140" s="160">
        <f>'Budget Detail FY 2013-17'!N496</f>
        <v>0</v>
      </c>
      <c r="F140" s="160">
        <f>'Budget Detail FY 2013-17'!O496</f>
        <v>0</v>
      </c>
      <c r="G140" s="160">
        <f>'Budget Detail FY 2013-17'!P496</f>
        <v>0</v>
      </c>
      <c r="H140" s="160">
        <f>'Budget Detail FY 2013-17'!Q496</f>
        <v>0</v>
      </c>
      <c r="I140" s="160">
        <f>'Budget Detail FY 2013-17'!R496</f>
        <v>0</v>
      </c>
      <c r="J140" s="160">
        <f>'Budget Detail FY 2013-17'!S496</f>
        <v>0</v>
      </c>
      <c r="K140" s="160">
        <f>'Budget Detail FY 2013-17'!T496</f>
        <v>0</v>
      </c>
    </row>
    <row r="141" spans="2:11" ht="15" thickBot="1">
      <c r="B141" s="150" t="s">
        <v>1315</v>
      </c>
      <c r="C141" s="294">
        <f>SUM(C136:C140)</f>
        <v>368519</v>
      </c>
      <c r="D141" s="294">
        <f t="shared" ref="D141:K141" si="11">SUM(D136:D140)</f>
        <v>452490</v>
      </c>
      <c r="E141" s="294">
        <f t="shared" si="11"/>
        <v>661000</v>
      </c>
      <c r="F141" s="294">
        <f t="shared" si="11"/>
        <v>583500</v>
      </c>
      <c r="G141" s="294">
        <f t="shared" si="11"/>
        <v>573860</v>
      </c>
      <c r="H141" s="294">
        <f t="shared" si="11"/>
        <v>478006</v>
      </c>
      <c r="I141" s="294">
        <f t="shared" si="11"/>
        <v>442990</v>
      </c>
      <c r="J141" s="294">
        <f t="shared" si="11"/>
        <v>458863</v>
      </c>
      <c r="K141" s="294">
        <f t="shared" si="11"/>
        <v>475690</v>
      </c>
    </row>
    <row r="142" spans="2:11" ht="15">
      <c r="B142" s="153"/>
      <c r="C142" s="161"/>
      <c r="D142" s="161"/>
      <c r="E142" s="160"/>
      <c r="F142" s="160"/>
      <c r="G142" s="160"/>
      <c r="H142" s="160"/>
      <c r="I142" s="160"/>
      <c r="J142" s="160"/>
      <c r="K142" s="160"/>
    </row>
    <row r="143" spans="2:11" ht="15">
      <c r="B143" s="295" t="s">
        <v>1316</v>
      </c>
      <c r="C143" s="161">
        <f>+C133-C141</f>
        <v>104685</v>
      </c>
      <c r="D143" s="161">
        <f t="shared" ref="D143:K143" si="12">+D133-D141</f>
        <v>234779</v>
      </c>
      <c r="E143" s="161">
        <f t="shared" si="12"/>
        <v>350000</v>
      </c>
      <c r="F143" s="161">
        <f t="shared" si="12"/>
        <v>-55831</v>
      </c>
      <c r="G143" s="161">
        <f t="shared" si="12"/>
        <v>-119313</v>
      </c>
      <c r="H143" s="161">
        <f t="shared" si="12"/>
        <v>-22656</v>
      </c>
      <c r="I143" s="161">
        <f t="shared" si="12"/>
        <v>12360</v>
      </c>
      <c r="J143" s="161">
        <f t="shared" si="12"/>
        <v>-3513</v>
      </c>
      <c r="K143" s="161">
        <f t="shared" si="12"/>
        <v>-20340</v>
      </c>
    </row>
    <row r="144" spans="2:11" ht="15">
      <c r="B144" s="154"/>
      <c r="C144" s="161"/>
      <c r="D144" s="161"/>
      <c r="E144" s="160"/>
      <c r="F144" s="160"/>
      <c r="G144" s="160"/>
      <c r="H144" s="160"/>
      <c r="I144" s="160"/>
      <c r="J144" s="160"/>
      <c r="K144" s="160"/>
    </row>
    <row r="145" spans="2:11" ht="15" thickBot="1">
      <c r="B145" s="155" t="s">
        <v>1317</v>
      </c>
      <c r="C145" s="296">
        <v>405618</v>
      </c>
      <c r="D145" s="296">
        <v>640399</v>
      </c>
      <c r="E145" s="296">
        <v>776755</v>
      </c>
      <c r="F145" s="296">
        <f>D145+F143</f>
        <v>584568</v>
      </c>
      <c r="G145" s="296">
        <f>F145+G143</f>
        <v>465255</v>
      </c>
      <c r="H145" s="296">
        <f>G145+H143</f>
        <v>442599</v>
      </c>
      <c r="I145" s="296">
        <f>H145+I143</f>
        <v>454959</v>
      </c>
      <c r="J145" s="296">
        <f>I145+J143</f>
        <v>451446</v>
      </c>
      <c r="K145" s="296">
        <f>J145+K143</f>
        <v>431106</v>
      </c>
    </row>
    <row r="146" spans="2:11" ht="15.75" thickTop="1">
      <c r="B146" s="156"/>
      <c r="C146" s="293"/>
      <c r="D146" s="293"/>
      <c r="E146" s="293"/>
      <c r="F146" s="293"/>
      <c r="G146" s="293"/>
      <c r="H146" s="293"/>
      <c r="I146" s="293"/>
      <c r="J146" s="293"/>
      <c r="K146" s="293"/>
    </row>
    <row r="147" spans="2:11" ht="15">
      <c r="B147" s="156"/>
      <c r="C147" s="161"/>
      <c r="D147" s="160"/>
      <c r="E147" s="160"/>
      <c r="F147" s="160"/>
      <c r="G147" s="160"/>
      <c r="H147" s="160"/>
      <c r="I147" s="160"/>
      <c r="J147" s="160"/>
      <c r="K147" s="160"/>
    </row>
    <row r="148" spans="2:11" ht="15">
      <c r="B148" s="141"/>
      <c r="C148" s="160"/>
      <c r="D148" s="160"/>
      <c r="E148" s="160"/>
      <c r="F148" s="160"/>
      <c r="G148" s="160"/>
      <c r="H148" s="160"/>
      <c r="I148" s="160"/>
      <c r="J148" s="160"/>
      <c r="K148" s="160"/>
    </row>
    <row r="149" spans="2:11" ht="15">
      <c r="B149" s="141"/>
      <c r="C149" s="160"/>
      <c r="D149" s="160"/>
      <c r="E149" s="160"/>
      <c r="F149" s="160"/>
      <c r="G149" s="160"/>
      <c r="H149" s="160"/>
      <c r="I149" s="160"/>
      <c r="J149" s="160"/>
      <c r="K149" s="160"/>
    </row>
    <row r="150" spans="2:11" ht="15">
      <c r="B150" s="141"/>
      <c r="C150" s="160"/>
      <c r="D150" s="160"/>
      <c r="E150" s="160"/>
      <c r="F150" s="160"/>
      <c r="G150" s="160"/>
      <c r="H150" s="160"/>
      <c r="I150" s="160"/>
      <c r="J150" s="160"/>
      <c r="K150" s="160"/>
    </row>
    <row r="151" spans="2:11" ht="15">
      <c r="B151" s="141"/>
      <c r="C151" s="160"/>
      <c r="D151" s="160"/>
      <c r="E151" s="160"/>
      <c r="F151" s="160"/>
      <c r="G151" s="160"/>
      <c r="H151" s="160"/>
      <c r="I151" s="160"/>
      <c r="J151" s="160"/>
      <c r="K151" s="160"/>
    </row>
    <row r="152" spans="2:11" ht="15">
      <c r="B152" s="141"/>
      <c r="C152" s="160"/>
      <c r="D152" s="160"/>
      <c r="E152" s="160"/>
      <c r="F152" s="160"/>
      <c r="G152" s="160"/>
      <c r="H152" s="160"/>
      <c r="I152" s="160"/>
      <c r="J152" s="160"/>
      <c r="K152" s="160"/>
    </row>
    <row r="153" spans="2:11" ht="15">
      <c r="B153" s="141"/>
      <c r="C153" s="160"/>
      <c r="D153" s="160"/>
      <c r="E153" s="160"/>
      <c r="F153" s="160"/>
      <c r="G153" s="160"/>
      <c r="H153" s="160"/>
      <c r="I153" s="160"/>
      <c r="J153" s="160"/>
      <c r="K153" s="160"/>
    </row>
    <row r="154" spans="2:11" ht="15">
      <c r="B154" s="141"/>
      <c r="C154" s="160"/>
      <c r="D154" s="160"/>
      <c r="E154" s="160"/>
      <c r="F154" s="160"/>
      <c r="G154" s="160"/>
      <c r="H154" s="160"/>
      <c r="I154" s="160"/>
      <c r="J154" s="160"/>
      <c r="K154" s="160"/>
    </row>
    <row r="155" spans="2:11" ht="15">
      <c r="B155" s="141"/>
      <c r="C155" s="160"/>
      <c r="D155" s="160"/>
      <c r="E155" s="160"/>
      <c r="F155" s="160"/>
      <c r="G155" s="160"/>
      <c r="H155" s="160"/>
      <c r="I155" s="160"/>
      <c r="J155" s="160"/>
      <c r="K155" s="160"/>
    </row>
    <row r="156" spans="2:11" ht="15">
      <c r="B156" s="141"/>
      <c r="C156" s="160"/>
      <c r="D156" s="160"/>
      <c r="E156" s="160"/>
      <c r="F156" s="160"/>
      <c r="G156" s="160"/>
      <c r="H156" s="160"/>
      <c r="I156" s="160"/>
      <c r="J156" s="160"/>
      <c r="K156" s="160"/>
    </row>
    <row r="157" spans="2:11" ht="15">
      <c r="B157" s="141"/>
      <c r="C157" s="160"/>
      <c r="D157" s="160"/>
      <c r="E157" s="160"/>
      <c r="F157" s="160"/>
      <c r="G157" s="160"/>
      <c r="H157" s="160"/>
      <c r="I157" s="160"/>
      <c r="J157" s="160"/>
      <c r="K157" s="160"/>
    </row>
    <row r="158" spans="2:11" ht="15">
      <c r="B158" s="141"/>
      <c r="C158" s="160"/>
      <c r="D158" s="160"/>
      <c r="E158" s="160"/>
      <c r="F158" s="160"/>
      <c r="G158" s="160"/>
      <c r="H158" s="160"/>
      <c r="I158" s="160"/>
      <c r="J158" s="160"/>
      <c r="K158" s="160"/>
    </row>
    <row r="161" spans="2:11" ht="18.75">
      <c r="B161" s="344" t="s">
        <v>1323</v>
      </c>
      <c r="C161" s="344"/>
      <c r="D161" s="344"/>
      <c r="E161" s="344"/>
      <c r="F161" s="344"/>
      <c r="G161" s="344"/>
      <c r="H161" s="344"/>
      <c r="I161" s="344"/>
      <c r="J161" s="344"/>
      <c r="K161" s="344"/>
    </row>
    <row r="162" spans="2:11" ht="15">
      <c r="B162" s="142"/>
      <c r="C162" s="160"/>
      <c r="D162" s="161"/>
      <c r="E162" s="160"/>
      <c r="F162" s="160"/>
      <c r="G162" s="160"/>
      <c r="H162" s="160"/>
      <c r="I162" s="160"/>
      <c r="J162" s="160"/>
      <c r="K162" s="160"/>
    </row>
    <row r="163" spans="2:11" ht="15">
      <c r="B163" s="346" t="s">
        <v>1324</v>
      </c>
      <c r="C163" s="346"/>
      <c r="D163" s="346"/>
      <c r="E163" s="346"/>
      <c r="F163" s="346"/>
      <c r="G163" s="346"/>
      <c r="H163" s="346"/>
      <c r="I163" s="346"/>
      <c r="J163" s="346"/>
      <c r="K163" s="346"/>
    </row>
    <row r="164" spans="2:11" ht="15">
      <c r="B164" s="143"/>
      <c r="C164" s="163"/>
      <c r="D164" s="163"/>
      <c r="E164" s="163"/>
      <c r="F164" s="163"/>
      <c r="G164" s="163"/>
      <c r="H164" s="163"/>
      <c r="I164" s="160"/>
      <c r="J164" s="160"/>
      <c r="K164" s="160"/>
    </row>
    <row r="165" spans="2:11" ht="15">
      <c r="B165" s="13"/>
      <c r="C165" s="160"/>
      <c r="D165" s="160"/>
      <c r="E165" s="165" t="s">
        <v>1288</v>
      </c>
      <c r="F165" s="160"/>
      <c r="G165" s="165" t="s">
        <v>1289</v>
      </c>
      <c r="H165" s="160"/>
      <c r="I165" s="160"/>
      <c r="J165" s="160"/>
      <c r="K165" s="160"/>
    </row>
    <row r="166" spans="2:11" ht="15">
      <c r="B166" s="144"/>
      <c r="C166" s="165" t="s">
        <v>1290</v>
      </c>
      <c r="D166" s="165" t="s">
        <v>1291</v>
      </c>
      <c r="E166" s="165" t="s">
        <v>1292</v>
      </c>
      <c r="F166" s="165" t="s">
        <v>1288</v>
      </c>
      <c r="G166" s="166" t="s">
        <v>1292</v>
      </c>
      <c r="H166" s="165" t="s">
        <v>1293</v>
      </c>
      <c r="I166" s="165" t="s">
        <v>1294</v>
      </c>
      <c r="J166" s="165" t="s">
        <v>1295</v>
      </c>
      <c r="K166" s="165" t="s">
        <v>1296</v>
      </c>
    </row>
    <row r="167" spans="2:11" ht="15.75" thickBot="1">
      <c r="B167" s="145"/>
      <c r="C167" s="167" t="s">
        <v>2</v>
      </c>
      <c r="D167" s="167" t="s">
        <v>2</v>
      </c>
      <c r="E167" s="167" t="s">
        <v>1157</v>
      </c>
      <c r="F167" s="168" t="s">
        <v>32</v>
      </c>
      <c r="G167" s="168" t="s">
        <v>1157</v>
      </c>
      <c r="H167" s="168" t="s">
        <v>32</v>
      </c>
      <c r="I167" s="168" t="s">
        <v>32</v>
      </c>
      <c r="J167" s="168" t="s">
        <v>32</v>
      </c>
      <c r="K167" s="168" t="s">
        <v>32</v>
      </c>
    </row>
    <row r="168" spans="2:11" ht="15">
      <c r="B168" s="146"/>
      <c r="C168" s="169"/>
      <c r="D168" s="169"/>
      <c r="E168" s="160"/>
      <c r="F168" s="160"/>
      <c r="G168" s="160"/>
      <c r="H168" s="160"/>
      <c r="I168" s="160"/>
      <c r="J168" s="160"/>
      <c r="K168" s="160"/>
    </row>
    <row r="169" spans="2:11" ht="15">
      <c r="B169" s="147" t="s">
        <v>1297</v>
      </c>
      <c r="C169" s="160"/>
      <c r="D169" s="160"/>
      <c r="E169" s="160"/>
      <c r="F169" s="160"/>
      <c r="G169" s="160"/>
      <c r="H169" s="160"/>
      <c r="I169" s="160"/>
      <c r="J169" s="160"/>
      <c r="K169" s="160"/>
    </row>
    <row r="170" spans="2:11" ht="15">
      <c r="B170" s="149" t="s">
        <v>1300</v>
      </c>
      <c r="C170" s="160">
        <f>'Budget Detail FY 2013-17'!L511+'Budget Detail FY 2013-17'!L513</f>
        <v>9750</v>
      </c>
      <c r="D170" s="160">
        <f>'Budget Detail FY 2013-17'!M511+'Budget Detail FY 2013-17'!M513</f>
        <v>20700</v>
      </c>
      <c r="E170" s="160">
        <f>'Budget Detail FY 2013-17'!N511+'Budget Detail FY 2013-17'!N513</f>
        <v>5250</v>
      </c>
      <c r="F170" s="160">
        <f>'Budget Detail FY 2013-17'!O511+'Budget Detail FY 2013-17'!O513</f>
        <v>6000</v>
      </c>
      <c r="G170" s="160">
        <f>'Budget Detail FY 2013-17'!P511+'Budget Detail FY 2013-17'!P513</f>
        <v>5250</v>
      </c>
      <c r="H170" s="160">
        <f>'Budget Detail FY 2013-17'!Q511+'Budget Detail FY 2013-17'!Q513</f>
        <v>5250</v>
      </c>
      <c r="I170" s="160">
        <f>'Budget Detail FY 2013-17'!R511+'Budget Detail FY 2013-17'!R513</f>
        <v>5250</v>
      </c>
      <c r="J170" s="160">
        <f>'Budget Detail FY 2013-17'!S511+'Budget Detail FY 2013-17'!S513</f>
        <v>5250</v>
      </c>
      <c r="K170" s="160">
        <f>'Budget Detail FY 2013-17'!T511+'Budget Detail FY 2013-17'!T513</f>
        <v>5250</v>
      </c>
    </row>
    <row r="171" spans="2:11" ht="15" thickBot="1">
      <c r="B171" s="150" t="s">
        <v>1307</v>
      </c>
      <c r="C171" s="294">
        <f>SUM(C170:C170)</f>
        <v>9750</v>
      </c>
      <c r="D171" s="294">
        <f t="shared" ref="D171:K171" si="13">SUM(D170:D170)</f>
        <v>20700</v>
      </c>
      <c r="E171" s="294">
        <f t="shared" si="13"/>
        <v>5250</v>
      </c>
      <c r="F171" s="294">
        <f t="shared" si="13"/>
        <v>6000</v>
      </c>
      <c r="G171" s="294">
        <f t="shared" si="13"/>
        <v>5250</v>
      </c>
      <c r="H171" s="294">
        <f t="shared" si="13"/>
        <v>5250</v>
      </c>
      <c r="I171" s="294">
        <f t="shared" si="13"/>
        <v>5250</v>
      </c>
      <c r="J171" s="294">
        <f t="shared" si="13"/>
        <v>5250</v>
      </c>
      <c r="K171" s="294">
        <f t="shared" si="13"/>
        <v>5250</v>
      </c>
    </row>
    <row r="172" spans="2:11" ht="15">
      <c r="B172" s="141"/>
      <c r="C172" s="160"/>
      <c r="D172" s="160"/>
      <c r="E172" s="160"/>
      <c r="F172" s="160"/>
      <c r="G172" s="160"/>
      <c r="H172" s="160"/>
      <c r="I172" s="160"/>
      <c r="J172" s="160"/>
      <c r="K172" s="160"/>
    </row>
    <row r="173" spans="2:11" ht="15">
      <c r="B173" s="147" t="s">
        <v>886</v>
      </c>
      <c r="C173" s="160"/>
      <c r="D173" s="160"/>
      <c r="E173" s="160"/>
      <c r="F173" s="160"/>
      <c r="G173" s="160"/>
      <c r="H173" s="160"/>
      <c r="I173" s="160"/>
      <c r="J173" s="160"/>
      <c r="K173" s="160"/>
    </row>
    <row r="174" spans="2:11" ht="15">
      <c r="B174" s="151" t="s">
        <v>1310</v>
      </c>
      <c r="C174" s="160">
        <f>'Budget Detail FY 2013-17'!L518</f>
        <v>0</v>
      </c>
      <c r="D174" s="160">
        <f>'Budget Detail FY 2013-17'!M518</f>
        <v>0</v>
      </c>
      <c r="E174" s="160">
        <f>'Budget Detail FY 2013-17'!N518</f>
        <v>0</v>
      </c>
      <c r="F174" s="160">
        <f>'Budget Detail FY 2013-17'!O518</f>
        <v>0</v>
      </c>
      <c r="G174" s="160">
        <f>'Budget Detail FY 2013-17'!P518</f>
        <v>0</v>
      </c>
      <c r="H174" s="160">
        <f>'Budget Detail FY 2013-17'!Q518</f>
        <v>0</v>
      </c>
      <c r="I174" s="160">
        <f>'Budget Detail FY 2013-17'!R518</f>
        <v>0</v>
      </c>
      <c r="J174" s="160">
        <f>'Budget Detail FY 2013-17'!S518</f>
        <v>0</v>
      </c>
      <c r="K174" s="160">
        <f>'Budget Detail FY 2013-17'!T518</f>
        <v>0</v>
      </c>
    </row>
    <row r="175" spans="2:11" ht="15">
      <c r="B175" s="152" t="s">
        <v>1314</v>
      </c>
      <c r="C175" s="160">
        <f>'Budget Detail FY 2013-17'!L519</f>
        <v>57200</v>
      </c>
      <c r="D175" s="160">
        <f>'Budget Detail FY 2013-17'!M519</f>
        <v>0</v>
      </c>
      <c r="E175" s="160">
        <f>'Budget Detail FY 2013-17'!N519</f>
        <v>0</v>
      </c>
      <c r="F175" s="160">
        <f>'Budget Detail FY 2013-17'!O519</f>
        <v>0</v>
      </c>
      <c r="G175" s="160">
        <f>'Budget Detail FY 2013-17'!P519</f>
        <v>0</v>
      </c>
      <c r="H175" s="160">
        <f>'Budget Detail FY 2013-17'!Q519</f>
        <v>0</v>
      </c>
      <c r="I175" s="160">
        <f>'Budget Detail FY 2013-17'!R519</f>
        <v>0</v>
      </c>
      <c r="J175" s="160">
        <f>'Budget Detail FY 2013-17'!S519</f>
        <v>0</v>
      </c>
      <c r="K175" s="160">
        <f>'Budget Detail FY 2013-17'!T519</f>
        <v>0</v>
      </c>
    </row>
    <row r="176" spans="2:11" ht="15" thickBot="1">
      <c r="B176" s="150" t="s">
        <v>1315</v>
      </c>
      <c r="C176" s="294">
        <f t="shared" ref="C176:K176" si="14">SUM(C174:C175)</f>
        <v>57200</v>
      </c>
      <c r="D176" s="294">
        <f t="shared" si="14"/>
        <v>0</v>
      </c>
      <c r="E176" s="294">
        <f t="shared" si="14"/>
        <v>0</v>
      </c>
      <c r="F176" s="294">
        <f t="shared" si="14"/>
        <v>0</v>
      </c>
      <c r="G176" s="294">
        <f t="shared" si="14"/>
        <v>0</v>
      </c>
      <c r="H176" s="294">
        <f t="shared" si="14"/>
        <v>0</v>
      </c>
      <c r="I176" s="294">
        <f t="shared" si="14"/>
        <v>0</v>
      </c>
      <c r="J176" s="294">
        <f t="shared" si="14"/>
        <v>0</v>
      </c>
      <c r="K176" s="294">
        <f t="shared" si="14"/>
        <v>0</v>
      </c>
    </row>
    <row r="177" spans="2:11" ht="15">
      <c r="B177" s="153"/>
      <c r="C177" s="161"/>
      <c r="D177" s="161"/>
      <c r="E177" s="160"/>
      <c r="F177" s="160"/>
      <c r="G177" s="160"/>
      <c r="H177" s="160"/>
      <c r="I177" s="160"/>
      <c r="J177" s="160"/>
      <c r="K177" s="160"/>
    </row>
    <row r="178" spans="2:11" ht="15">
      <c r="B178" s="295" t="s">
        <v>1316</v>
      </c>
      <c r="C178" s="161">
        <f t="shared" ref="C178:K178" si="15">+C171-C176</f>
        <v>-47450</v>
      </c>
      <c r="D178" s="161">
        <f t="shared" si="15"/>
        <v>20700</v>
      </c>
      <c r="E178" s="161">
        <f t="shared" si="15"/>
        <v>5250</v>
      </c>
      <c r="F178" s="161">
        <f t="shared" si="15"/>
        <v>6000</v>
      </c>
      <c r="G178" s="161">
        <f t="shared" si="15"/>
        <v>5250</v>
      </c>
      <c r="H178" s="161">
        <f t="shared" si="15"/>
        <v>5250</v>
      </c>
      <c r="I178" s="161">
        <f t="shared" si="15"/>
        <v>5250</v>
      </c>
      <c r="J178" s="161">
        <f t="shared" si="15"/>
        <v>5250</v>
      </c>
      <c r="K178" s="161">
        <f t="shared" si="15"/>
        <v>5250</v>
      </c>
    </row>
    <row r="179" spans="2:11" ht="15">
      <c r="B179" s="154"/>
      <c r="C179" s="161"/>
      <c r="D179" s="161"/>
      <c r="E179" s="160"/>
      <c r="F179" s="160"/>
      <c r="G179" s="160"/>
      <c r="H179" s="160"/>
      <c r="I179" s="160"/>
      <c r="J179" s="160"/>
      <c r="K179" s="160"/>
    </row>
    <row r="180" spans="2:11" ht="15" thickBot="1">
      <c r="B180" s="155" t="s">
        <v>1317</v>
      </c>
      <c r="C180" s="296">
        <v>-607724</v>
      </c>
      <c r="D180" s="296">
        <v>-587024</v>
      </c>
      <c r="E180" s="296">
        <v>-580474</v>
      </c>
      <c r="F180" s="296">
        <f>D180+F178</f>
        <v>-581024</v>
      </c>
      <c r="G180" s="296">
        <f>F180+G178</f>
        <v>-575774</v>
      </c>
      <c r="H180" s="296">
        <f>G180+H178</f>
        <v>-570524</v>
      </c>
      <c r="I180" s="296">
        <f>H180+I178</f>
        <v>-565274</v>
      </c>
      <c r="J180" s="296">
        <f>I180+J178</f>
        <v>-560024</v>
      </c>
      <c r="K180" s="296">
        <f>J180+K178</f>
        <v>-554774</v>
      </c>
    </row>
    <row r="181" spans="2:11" ht="15.75" thickTop="1">
      <c r="B181" s="156"/>
      <c r="C181" s="293"/>
      <c r="D181" s="293"/>
      <c r="E181" s="293"/>
      <c r="F181" s="293"/>
      <c r="G181" s="293"/>
      <c r="H181" s="293"/>
      <c r="I181" s="293"/>
      <c r="J181" s="293"/>
      <c r="K181" s="293"/>
    </row>
    <row r="182" spans="2:11" ht="15">
      <c r="B182" s="156"/>
      <c r="C182" s="161"/>
      <c r="D182" s="161"/>
      <c r="E182" s="161"/>
      <c r="F182" s="161"/>
      <c r="G182" s="160"/>
      <c r="H182" s="160"/>
      <c r="I182" s="160"/>
      <c r="J182" s="160"/>
      <c r="K182" s="160"/>
    </row>
    <row r="183" spans="2:11" ht="15">
      <c r="B183" s="141"/>
      <c r="C183" s="160"/>
      <c r="D183" s="160"/>
      <c r="E183" s="160"/>
      <c r="F183" s="160"/>
      <c r="G183" s="160"/>
      <c r="H183" s="160"/>
      <c r="I183" s="160"/>
      <c r="J183" s="160"/>
      <c r="K183" s="160"/>
    </row>
    <row r="184" spans="2:11" ht="15">
      <c r="B184" s="141"/>
      <c r="C184" s="160"/>
      <c r="D184" s="160"/>
      <c r="E184" s="160"/>
      <c r="F184" s="160"/>
      <c r="G184" s="160"/>
      <c r="H184" s="160"/>
      <c r="I184" s="160"/>
      <c r="J184" s="160"/>
      <c r="K184" s="160"/>
    </row>
    <row r="185" spans="2:11" ht="15">
      <c r="B185" s="141"/>
      <c r="C185" s="160"/>
      <c r="D185" s="160"/>
      <c r="E185" s="160"/>
      <c r="F185" s="160"/>
      <c r="G185" s="160"/>
      <c r="H185" s="160"/>
      <c r="I185" s="160"/>
      <c r="J185" s="160"/>
      <c r="K185" s="160"/>
    </row>
    <row r="186" spans="2:11" ht="15">
      <c r="B186" s="141"/>
      <c r="C186" s="160"/>
      <c r="D186" s="160"/>
      <c r="E186" s="160"/>
      <c r="F186" s="160"/>
      <c r="G186" s="160"/>
      <c r="H186" s="160"/>
      <c r="I186" s="160"/>
      <c r="J186" s="160"/>
      <c r="K186" s="160"/>
    </row>
    <row r="187" spans="2:11" ht="15">
      <c r="B187" s="141"/>
      <c r="C187" s="160"/>
      <c r="D187" s="160"/>
      <c r="E187" s="160"/>
      <c r="F187" s="160"/>
      <c r="G187" s="160"/>
      <c r="H187" s="160"/>
      <c r="I187" s="160"/>
      <c r="J187" s="160"/>
      <c r="K187" s="160"/>
    </row>
    <row r="188" spans="2:11" ht="15">
      <c r="B188" s="141"/>
      <c r="C188" s="160"/>
      <c r="D188" s="160"/>
      <c r="E188" s="160"/>
      <c r="F188" s="160"/>
      <c r="G188" s="160"/>
      <c r="H188" s="160"/>
      <c r="I188" s="160"/>
      <c r="J188" s="160"/>
      <c r="K188" s="160"/>
    </row>
    <row r="189" spans="2:11" ht="15">
      <c r="B189" s="141"/>
      <c r="C189" s="160"/>
      <c r="D189" s="160"/>
      <c r="E189" s="160"/>
      <c r="F189" s="160"/>
      <c r="G189" s="160"/>
      <c r="H189" s="160"/>
      <c r="I189" s="160"/>
      <c r="J189" s="160"/>
      <c r="K189" s="160"/>
    </row>
    <row r="190" spans="2:11" ht="15">
      <c r="B190" s="141"/>
      <c r="C190" s="160"/>
      <c r="D190" s="160"/>
      <c r="E190" s="160"/>
      <c r="F190" s="160"/>
      <c r="G190" s="160"/>
      <c r="H190" s="160"/>
      <c r="I190" s="160"/>
      <c r="J190" s="160"/>
      <c r="K190" s="160"/>
    </row>
    <row r="191" spans="2:11" ht="15">
      <c r="B191" s="141"/>
      <c r="C191" s="160"/>
      <c r="D191" s="160"/>
      <c r="E191" s="160"/>
      <c r="F191" s="160"/>
      <c r="G191" s="160"/>
      <c r="H191" s="160"/>
      <c r="I191" s="160"/>
      <c r="J191" s="160"/>
      <c r="K191" s="160"/>
    </row>
    <row r="192" spans="2:11" ht="15">
      <c r="B192" s="141"/>
      <c r="C192" s="160"/>
      <c r="D192" s="160"/>
      <c r="E192" s="160"/>
      <c r="F192" s="160"/>
      <c r="G192" s="160"/>
      <c r="H192" s="160"/>
      <c r="I192" s="160"/>
      <c r="J192" s="160"/>
      <c r="K192" s="160"/>
    </row>
    <row r="196" spans="2:11" ht="18.75">
      <c r="B196" s="344" t="s">
        <v>1325</v>
      </c>
      <c r="C196" s="344"/>
      <c r="D196" s="344"/>
      <c r="E196" s="344"/>
      <c r="F196" s="344"/>
      <c r="G196" s="344"/>
      <c r="H196" s="344"/>
      <c r="I196" s="344"/>
      <c r="J196" s="344"/>
      <c r="K196" s="344"/>
    </row>
    <row r="197" spans="2:11" ht="15">
      <c r="B197" s="142"/>
      <c r="C197" s="160"/>
      <c r="D197" s="161"/>
      <c r="E197" s="160"/>
      <c r="F197" s="160"/>
      <c r="G197" s="160"/>
      <c r="H197" s="160"/>
      <c r="I197" s="160"/>
      <c r="J197" s="160"/>
      <c r="K197" s="160"/>
    </row>
    <row r="198" spans="2:11">
      <c r="B198" s="346" t="s">
        <v>1579</v>
      </c>
      <c r="C198" s="346"/>
      <c r="D198" s="346"/>
      <c r="E198" s="346"/>
      <c r="F198" s="346"/>
      <c r="G198" s="346"/>
      <c r="H198" s="346"/>
      <c r="I198" s="346"/>
      <c r="J198" s="346"/>
      <c r="K198" s="346"/>
    </row>
    <row r="199" spans="2:11" ht="17.25" customHeight="1">
      <c r="B199" s="346"/>
      <c r="C199" s="346"/>
      <c r="D199" s="346"/>
      <c r="E199" s="346"/>
      <c r="F199" s="346"/>
      <c r="G199" s="346"/>
      <c r="H199" s="346"/>
      <c r="I199" s="346"/>
      <c r="J199" s="346"/>
      <c r="K199" s="346"/>
    </row>
    <row r="200" spans="2:11" ht="15">
      <c r="B200" s="143"/>
      <c r="C200" s="163"/>
      <c r="D200" s="163"/>
      <c r="E200" s="163"/>
      <c r="F200" s="163"/>
      <c r="G200" s="163"/>
      <c r="H200" s="163"/>
      <c r="I200" s="160"/>
      <c r="J200" s="160"/>
      <c r="K200" s="160"/>
    </row>
    <row r="201" spans="2:11" ht="15">
      <c r="B201" s="13"/>
      <c r="C201" s="160"/>
      <c r="D201" s="160"/>
      <c r="E201" s="165" t="s">
        <v>1288</v>
      </c>
      <c r="F201" s="160"/>
      <c r="G201" s="165" t="s">
        <v>1289</v>
      </c>
      <c r="H201" s="160"/>
      <c r="I201" s="160"/>
      <c r="J201" s="160"/>
      <c r="K201" s="160"/>
    </row>
    <row r="202" spans="2:11" ht="15">
      <c r="B202" s="144"/>
      <c r="C202" s="165" t="s">
        <v>1290</v>
      </c>
      <c r="D202" s="165" t="s">
        <v>1291</v>
      </c>
      <c r="E202" s="165" t="s">
        <v>1292</v>
      </c>
      <c r="F202" s="165" t="s">
        <v>1288</v>
      </c>
      <c r="G202" s="166" t="s">
        <v>1292</v>
      </c>
      <c r="H202" s="165" t="s">
        <v>1293</v>
      </c>
      <c r="I202" s="165" t="s">
        <v>1294</v>
      </c>
      <c r="J202" s="165" t="s">
        <v>1295</v>
      </c>
      <c r="K202" s="165" t="s">
        <v>1296</v>
      </c>
    </row>
    <row r="203" spans="2:11" ht="15.75" thickBot="1">
      <c r="B203" s="145"/>
      <c r="C203" s="167" t="s">
        <v>2</v>
      </c>
      <c r="D203" s="167" t="s">
        <v>2</v>
      </c>
      <c r="E203" s="167" t="s">
        <v>1157</v>
      </c>
      <c r="F203" s="168" t="s">
        <v>32</v>
      </c>
      <c r="G203" s="168" t="s">
        <v>1157</v>
      </c>
      <c r="H203" s="168" t="s">
        <v>32</v>
      </c>
      <c r="I203" s="168" t="s">
        <v>32</v>
      </c>
      <c r="J203" s="168" t="s">
        <v>32</v>
      </c>
      <c r="K203" s="168" t="s">
        <v>32</v>
      </c>
    </row>
    <row r="204" spans="2:11" ht="15">
      <c r="B204" s="146"/>
      <c r="C204" s="169"/>
      <c r="D204" s="169"/>
      <c r="E204" s="160"/>
      <c r="F204" s="160"/>
      <c r="G204" s="160"/>
      <c r="H204" s="160"/>
      <c r="I204" s="160"/>
      <c r="J204" s="160"/>
      <c r="K204" s="160"/>
    </row>
    <row r="205" spans="2:11" ht="15">
      <c r="B205" s="147" t="s">
        <v>1297</v>
      </c>
      <c r="C205" s="160"/>
      <c r="D205" s="160"/>
      <c r="E205" s="160"/>
      <c r="F205" s="160"/>
      <c r="G205" s="160"/>
      <c r="H205" s="160"/>
      <c r="I205" s="160"/>
      <c r="J205" s="160"/>
      <c r="K205" s="160"/>
    </row>
    <row r="206" spans="2:11" ht="15">
      <c r="B206" s="149" t="s">
        <v>1300</v>
      </c>
      <c r="C206" s="160">
        <f>'Budget Detail FY 2013-17'!L535+'Budget Detail FY 2013-17'!L536</f>
        <v>26563</v>
      </c>
      <c r="D206" s="160">
        <f>'Budget Detail FY 2013-17'!M535+'Budget Detail FY 2013-17'!M536</f>
        <v>16417</v>
      </c>
      <c r="E206" s="160">
        <f>'Budget Detail FY 2013-17'!N535+'Budget Detail FY 2013-17'!N536</f>
        <v>16500</v>
      </c>
      <c r="F206" s="160">
        <f>'Budget Detail FY 2013-17'!O535+'Budget Detail FY 2013-17'!O536</f>
        <v>12000</v>
      </c>
      <c r="G206" s="160">
        <f>'Budget Detail FY 2013-17'!P535+'Budget Detail FY 2013-17'!P536</f>
        <v>16500</v>
      </c>
      <c r="H206" s="160">
        <f>'Budget Detail FY 2013-17'!Q535+'Budget Detail FY 2013-17'!Q536</f>
        <v>16500</v>
      </c>
      <c r="I206" s="160">
        <f>'Budget Detail FY 2013-17'!R535+'Budget Detail FY 2013-17'!R536</f>
        <v>16500</v>
      </c>
      <c r="J206" s="160">
        <f>'Budget Detail FY 2013-17'!S535+'Budget Detail FY 2013-17'!S536</f>
        <v>16500</v>
      </c>
      <c r="K206" s="160">
        <f>'Budget Detail FY 2013-17'!T535+'Budget Detail FY 2013-17'!T536</f>
        <v>16500</v>
      </c>
    </row>
    <row r="207" spans="2:11" ht="15">
      <c r="B207" s="149" t="s">
        <v>1301</v>
      </c>
      <c r="C207" s="160">
        <f>'Budget Detail FY 2013-17'!L537+'Budget Detail FY 2013-17'!L538+'Budget Detail FY 2013-17'!L539</f>
        <v>10064</v>
      </c>
      <c r="D207" s="160">
        <f>'Budget Detail FY 2013-17'!M537+'Budget Detail FY 2013-17'!M538+'Budget Detail FY 2013-17'!M539</f>
        <v>12612</v>
      </c>
      <c r="E207" s="160">
        <f>'Budget Detail FY 2013-17'!N537+'Budget Detail FY 2013-17'!N538+'Budget Detail FY 2013-17'!N539</f>
        <v>5000</v>
      </c>
      <c r="F207" s="160">
        <f>'Budget Detail FY 2013-17'!O537+'Budget Detail FY 2013-17'!O538+'Budget Detail FY 2013-17'!O539</f>
        <v>9650</v>
      </c>
      <c r="G207" s="160">
        <f>'Budget Detail FY 2013-17'!P537+'Budget Detail FY 2013-17'!P538+'Budget Detail FY 2013-17'!P539</f>
        <v>11650</v>
      </c>
      <c r="H207" s="160">
        <f>'Budget Detail FY 2013-17'!Q537+'Budget Detail FY 2013-17'!Q538+'Budget Detail FY 2013-17'!Q539</f>
        <v>11650</v>
      </c>
      <c r="I207" s="160">
        <f>'Budget Detail FY 2013-17'!R537+'Budget Detail FY 2013-17'!R538+'Budget Detail FY 2013-17'!R539</f>
        <v>11650</v>
      </c>
      <c r="J207" s="160">
        <f>'Budget Detail FY 2013-17'!S537+'Budget Detail FY 2013-17'!S538+'Budget Detail FY 2013-17'!S539</f>
        <v>11650</v>
      </c>
      <c r="K207" s="160">
        <f>'Budget Detail FY 2013-17'!T537+'Budget Detail FY 2013-17'!T538+'Budget Detail FY 2013-17'!T539</f>
        <v>11650</v>
      </c>
    </row>
    <row r="208" spans="2:11" ht="15">
      <c r="B208" s="149" t="s">
        <v>1303</v>
      </c>
      <c r="C208" s="160">
        <f>'Budget Detail FY 2013-17'!L540</f>
        <v>0</v>
      </c>
      <c r="D208" s="160">
        <f>'Budget Detail FY 2013-17'!M540</f>
        <v>0</v>
      </c>
      <c r="E208" s="160">
        <f>'Budget Detail FY 2013-17'!N540</f>
        <v>0</v>
      </c>
      <c r="F208" s="160">
        <f>'Budget Detail FY 2013-17'!O540</f>
        <v>40</v>
      </c>
      <c r="G208" s="160">
        <f>'Budget Detail FY 2013-17'!P540</f>
        <v>50</v>
      </c>
      <c r="H208" s="160">
        <f>'Budget Detail FY 2013-17'!Q540</f>
        <v>50</v>
      </c>
      <c r="I208" s="160">
        <f>'Budget Detail FY 2013-17'!R540</f>
        <v>50</v>
      </c>
      <c r="J208" s="160">
        <f>'Budget Detail FY 2013-17'!S540</f>
        <v>50</v>
      </c>
      <c r="K208" s="160">
        <f>'Budget Detail FY 2013-17'!T540</f>
        <v>50</v>
      </c>
    </row>
    <row r="209" spans="2:11" ht="15">
      <c r="B209" s="149" t="s">
        <v>1305</v>
      </c>
      <c r="C209" s="160">
        <f>'Budget Detail FY 2013-17'!L541+'Budget Detail FY 2013-17'!L542</f>
        <v>5170</v>
      </c>
      <c r="D209" s="160">
        <f>'Budget Detail FY 2013-17'!M541+'Budget Detail FY 2013-17'!M542</f>
        <v>8900</v>
      </c>
      <c r="E209" s="160">
        <f>'Budget Detail FY 2013-17'!N541+'Budget Detail FY 2013-17'!N542</f>
        <v>0</v>
      </c>
      <c r="F209" s="160">
        <f>'Budget Detail FY 2013-17'!O541+'Budget Detail FY 2013-17'!O542</f>
        <v>13900</v>
      </c>
      <c r="G209" s="160">
        <f>'Budget Detail FY 2013-17'!P541+'Budget Detail FY 2013-17'!P542</f>
        <v>1000</v>
      </c>
      <c r="H209" s="160">
        <f>'Budget Detail FY 2013-17'!Q541+'Budget Detail FY 2013-17'!Q542</f>
        <v>1000</v>
      </c>
      <c r="I209" s="160">
        <f>'Budget Detail FY 2013-17'!R541+'Budget Detail FY 2013-17'!R542</f>
        <v>1000</v>
      </c>
      <c r="J209" s="160">
        <f>'Budget Detail FY 2013-17'!S541+'Budget Detail FY 2013-17'!S542</f>
        <v>1000</v>
      </c>
      <c r="K209" s="160">
        <f>'Budget Detail FY 2013-17'!T541+'Budget Detail FY 2013-17'!T542</f>
        <v>1000</v>
      </c>
    </row>
    <row r="210" spans="2:11" ht="15" thickBot="1">
      <c r="B210" s="150" t="s">
        <v>1307</v>
      </c>
      <c r="C210" s="294">
        <f>SUM(C206:C209)</f>
        <v>41797</v>
      </c>
      <c r="D210" s="294">
        <f t="shared" ref="D210:K210" si="16">SUM(D206:D209)</f>
        <v>37929</v>
      </c>
      <c r="E210" s="294">
        <f t="shared" si="16"/>
        <v>21500</v>
      </c>
      <c r="F210" s="294">
        <f t="shared" si="16"/>
        <v>35590</v>
      </c>
      <c r="G210" s="294">
        <f t="shared" si="16"/>
        <v>29200</v>
      </c>
      <c r="H210" s="294">
        <f t="shared" si="16"/>
        <v>29200</v>
      </c>
      <c r="I210" s="294">
        <f t="shared" si="16"/>
        <v>29200</v>
      </c>
      <c r="J210" s="294">
        <f t="shared" si="16"/>
        <v>29200</v>
      </c>
      <c r="K210" s="294">
        <f t="shared" si="16"/>
        <v>29200</v>
      </c>
    </row>
    <row r="211" spans="2:11" ht="15">
      <c r="B211" s="141"/>
      <c r="C211" s="160"/>
      <c r="D211" s="160"/>
      <c r="E211" s="160"/>
      <c r="F211" s="160"/>
      <c r="G211" s="160"/>
      <c r="H211" s="160"/>
      <c r="I211" s="160"/>
      <c r="J211" s="160"/>
      <c r="K211" s="160"/>
    </row>
    <row r="212" spans="2:11" ht="15">
      <c r="B212" s="147" t="s">
        <v>886</v>
      </c>
      <c r="C212" s="160"/>
      <c r="D212" s="160"/>
      <c r="E212" s="160"/>
      <c r="F212" s="160"/>
      <c r="G212" s="160"/>
      <c r="H212" s="160"/>
      <c r="I212" s="160"/>
      <c r="J212" s="160"/>
      <c r="K212" s="160"/>
    </row>
    <row r="213" spans="2:11" ht="15">
      <c r="B213" s="151" t="s">
        <v>1310</v>
      </c>
      <c r="C213" s="160">
        <f>'Budget Detail FY 2013-17'!L547+'Budget Detail FY 2013-17'!L548</f>
        <v>3187</v>
      </c>
      <c r="D213" s="160">
        <f>'Budget Detail FY 2013-17'!M547+'Budget Detail FY 2013-17'!M548</f>
        <v>9493</v>
      </c>
      <c r="E213" s="160">
        <f>'Budget Detail FY 2013-17'!N547+'Budget Detail FY 2013-17'!N548</f>
        <v>11500</v>
      </c>
      <c r="F213" s="160">
        <f>'Budget Detail FY 2013-17'!O547+'Budget Detail FY 2013-17'!O548</f>
        <v>12500</v>
      </c>
      <c r="G213" s="160">
        <f>'Budget Detail FY 2013-17'!P547+'Budget Detail FY 2013-17'!P548</f>
        <v>12500</v>
      </c>
      <c r="H213" s="160">
        <f>'Budget Detail FY 2013-17'!Q547+'Budget Detail FY 2013-17'!Q548</f>
        <v>12500</v>
      </c>
      <c r="I213" s="160">
        <f>'Budget Detail FY 2013-17'!R547+'Budget Detail FY 2013-17'!R548</f>
        <v>12500</v>
      </c>
      <c r="J213" s="160">
        <f>'Budget Detail FY 2013-17'!S547+'Budget Detail FY 2013-17'!S548</f>
        <v>12500</v>
      </c>
      <c r="K213" s="160">
        <f>'Budget Detail FY 2013-17'!T547+'Budget Detail FY 2013-17'!T548</f>
        <v>12500</v>
      </c>
    </row>
    <row r="214" spans="2:11" ht="15">
      <c r="B214" s="151" t="s">
        <v>1311</v>
      </c>
      <c r="C214" s="160">
        <f>'Budget Detail FY 2013-17'!L549+'Budget Detail FY 2013-17'!L550</f>
        <v>910</v>
      </c>
      <c r="D214" s="160">
        <f>'Budget Detail FY 2013-17'!M549+'Budget Detail FY 2013-17'!M550</f>
        <v>0</v>
      </c>
      <c r="E214" s="160">
        <f>'Budget Detail FY 2013-17'!N549+'Budget Detail FY 2013-17'!N550</f>
        <v>2500</v>
      </c>
      <c r="F214" s="160">
        <f>'Budget Detail FY 2013-17'!O549+'Budget Detail FY 2013-17'!O550</f>
        <v>2500</v>
      </c>
      <c r="G214" s="160">
        <f>'Budget Detail FY 2013-17'!P549+'Budget Detail FY 2013-17'!P550</f>
        <v>2500</v>
      </c>
      <c r="H214" s="160">
        <f>'Budget Detail FY 2013-17'!Q549+'Budget Detail FY 2013-17'!Q550</f>
        <v>2500</v>
      </c>
      <c r="I214" s="160">
        <f>'Budget Detail FY 2013-17'!R549+'Budget Detail FY 2013-17'!R550</f>
        <v>2500</v>
      </c>
      <c r="J214" s="160">
        <f>'Budget Detail FY 2013-17'!S549+'Budget Detail FY 2013-17'!S550</f>
        <v>2500</v>
      </c>
      <c r="K214" s="160">
        <f>'Budget Detail FY 2013-17'!T549+'Budget Detail FY 2013-17'!T550</f>
        <v>2500</v>
      </c>
    </row>
    <row r="215" spans="2:11" ht="15">
      <c r="B215" s="151" t="s">
        <v>1312</v>
      </c>
      <c r="C215" s="160">
        <f>'Budget Detail FY 2013-17'!L551+'Budget Detail FY 2013-17'!L553</f>
        <v>3266</v>
      </c>
      <c r="D215" s="160">
        <f>'Budget Detail FY 2013-17'!M551+'Budget Detail FY 2013-17'!M553</f>
        <v>43772</v>
      </c>
      <c r="E215" s="160">
        <f>'Budget Detail FY 2013-17'!N551+'Budget Detail FY 2013-17'!N553</f>
        <v>40000</v>
      </c>
      <c r="F215" s="160">
        <f>'Budget Detail FY 2013-17'!O551+'Budget Detail FY 2013-17'!O553</f>
        <v>80000</v>
      </c>
      <c r="G215" s="160">
        <f>'Budget Detail FY 2013-17'!P551+'Budget Detail FY 2013-17'!P553</f>
        <v>45000</v>
      </c>
      <c r="H215" s="160">
        <f>'Budget Detail FY 2013-17'!Q551+'Budget Detail FY 2013-17'!Q553</f>
        <v>28000</v>
      </c>
      <c r="I215" s="160">
        <f>'Budget Detail FY 2013-17'!R551+'Budget Detail FY 2013-17'!R553</f>
        <v>28000</v>
      </c>
      <c r="J215" s="160">
        <f>'Budget Detail FY 2013-17'!S551+'Budget Detail FY 2013-17'!S553</f>
        <v>28000</v>
      </c>
      <c r="K215" s="160">
        <f>'Budget Detail FY 2013-17'!T551+'Budget Detail FY 2013-17'!T553</f>
        <v>28000</v>
      </c>
    </row>
    <row r="216" spans="2:11" ht="15" thickBot="1">
      <c r="B216" s="150" t="s">
        <v>1315</v>
      </c>
      <c r="C216" s="294">
        <f>SUM(C213:C215)</f>
        <v>7363</v>
      </c>
      <c r="D216" s="294">
        <f t="shared" ref="D216:K216" si="17">SUM(D213:D215)</f>
        <v>53265</v>
      </c>
      <c r="E216" s="294">
        <f t="shared" si="17"/>
        <v>54000</v>
      </c>
      <c r="F216" s="294">
        <f t="shared" si="17"/>
        <v>95000</v>
      </c>
      <c r="G216" s="294">
        <f t="shared" si="17"/>
        <v>60000</v>
      </c>
      <c r="H216" s="294">
        <f t="shared" si="17"/>
        <v>43000</v>
      </c>
      <c r="I216" s="294">
        <f t="shared" si="17"/>
        <v>43000</v>
      </c>
      <c r="J216" s="294">
        <f t="shared" si="17"/>
        <v>43000</v>
      </c>
      <c r="K216" s="294">
        <f t="shared" si="17"/>
        <v>43000</v>
      </c>
    </row>
    <row r="217" spans="2:11" ht="15">
      <c r="B217" s="153"/>
      <c r="C217" s="161"/>
      <c r="D217" s="161"/>
      <c r="E217" s="160"/>
      <c r="F217" s="160"/>
      <c r="G217" s="160"/>
      <c r="H217" s="160"/>
      <c r="I217" s="160"/>
      <c r="J217" s="160"/>
      <c r="K217" s="160"/>
    </row>
    <row r="218" spans="2:11" ht="15">
      <c r="B218" s="295" t="s">
        <v>1316</v>
      </c>
      <c r="C218" s="161">
        <f t="shared" ref="C218:K218" si="18">+C210-C216</f>
        <v>34434</v>
      </c>
      <c r="D218" s="161">
        <f>+D210-D216</f>
        <v>-15336</v>
      </c>
      <c r="E218" s="161">
        <f t="shared" si="18"/>
        <v>-32500</v>
      </c>
      <c r="F218" s="161">
        <f t="shared" si="18"/>
        <v>-59410</v>
      </c>
      <c r="G218" s="161">
        <f t="shared" si="18"/>
        <v>-30800</v>
      </c>
      <c r="H218" s="161">
        <f t="shared" si="18"/>
        <v>-13800</v>
      </c>
      <c r="I218" s="161">
        <f t="shared" si="18"/>
        <v>-13800</v>
      </c>
      <c r="J218" s="161">
        <f t="shared" si="18"/>
        <v>-13800</v>
      </c>
      <c r="K218" s="161">
        <f t="shared" si="18"/>
        <v>-13800</v>
      </c>
    </row>
    <row r="219" spans="2:11" ht="14.25">
      <c r="B219" s="154"/>
      <c r="C219" s="297"/>
      <c r="D219" s="297"/>
      <c r="E219" s="298"/>
      <c r="F219" s="298"/>
      <c r="G219" s="298"/>
      <c r="H219" s="298"/>
      <c r="I219" s="298"/>
      <c r="J219" s="298"/>
      <c r="K219" s="298"/>
    </row>
    <row r="220" spans="2:11" ht="15" thickBot="1">
      <c r="B220" s="155" t="s">
        <v>1317</v>
      </c>
      <c r="C220" s="296">
        <v>210284</v>
      </c>
      <c r="D220" s="296">
        <v>194947</v>
      </c>
      <c r="E220" s="296">
        <v>134647</v>
      </c>
      <c r="F220" s="296">
        <f>D220+F218</f>
        <v>135537</v>
      </c>
      <c r="G220" s="296">
        <f>F220+G218</f>
        <v>104737</v>
      </c>
      <c r="H220" s="296">
        <f>G220+H218</f>
        <v>90937</v>
      </c>
      <c r="I220" s="296">
        <f>H220+I218</f>
        <v>77137</v>
      </c>
      <c r="J220" s="296">
        <f>I220+J218</f>
        <v>63337</v>
      </c>
      <c r="K220" s="296">
        <f>J220+K218</f>
        <v>49537</v>
      </c>
    </row>
    <row r="221" spans="2:11" ht="15.75" thickTop="1">
      <c r="B221" s="156"/>
      <c r="C221" s="161"/>
      <c r="D221" s="161"/>
      <c r="E221" s="161"/>
      <c r="F221" s="161"/>
      <c r="G221" s="160"/>
      <c r="H221" s="160"/>
      <c r="I221" s="160"/>
      <c r="J221" s="160"/>
      <c r="K221" s="160"/>
    </row>
    <row r="222" spans="2:11" ht="15">
      <c r="B222" s="156"/>
      <c r="C222" s="161"/>
      <c r="D222" s="160"/>
      <c r="E222" s="160"/>
      <c r="F222" s="160"/>
      <c r="G222" s="160"/>
      <c r="H222" s="160"/>
      <c r="I222" s="160"/>
      <c r="J222" s="160"/>
      <c r="K222" s="160"/>
    </row>
    <row r="223" spans="2:11" ht="15">
      <c r="B223" s="141"/>
      <c r="C223" s="160"/>
      <c r="D223" s="160"/>
      <c r="E223" s="160"/>
      <c r="F223" s="160"/>
      <c r="G223" s="160"/>
      <c r="H223" s="160"/>
      <c r="I223" s="160"/>
      <c r="J223" s="160"/>
      <c r="K223" s="160"/>
    </row>
    <row r="224" spans="2:11" ht="15">
      <c r="B224" s="141"/>
      <c r="C224" s="160"/>
      <c r="D224" s="160"/>
      <c r="E224" s="160"/>
      <c r="F224" s="160"/>
      <c r="G224" s="160"/>
      <c r="H224" s="160"/>
      <c r="I224" s="160"/>
      <c r="J224" s="160"/>
      <c r="K224" s="160"/>
    </row>
    <row r="225" spans="2:11" ht="15">
      <c r="B225" s="141"/>
      <c r="C225" s="160"/>
      <c r="D225" s="160"/>
      <c r="E225" s="160"/>
      <c r="F225" s="160"/>
      <c r="G225" s="160"/>
      <c r="H225" s="160"/>
      <c r="I225" s="160"/>
      <c r="J225" s="160"/>
      <c r="K225" s="160"/>
    </row>
    <row r="226" spans="2:11" ht="15">
      <c r="B226" s="141"/>
      <c r="C226" s="160"/>
      <c r="D226" s="160"/>
      <c r="E226" s="160"/>
      <c r="F226" s="160"/>
      <c r="G226" s="160"/>
      <c r="H226" s="160"/>
      <c r="I226" s="160"/>
      <c r="J226" s="160"/>
      <c r="K226" s="160"/>
    </row>
    <row r="227" spans="2:11" ht="15">
      <c r="B227" s="141"/>
      <c r="C227" s="160"/>
      <c r="D227" s="160"/>
      <c r="E227" s="160"/>
      <c r="F227" s="160"/>
      <c r="G227" s="160"/>
      <c r="H227" s="160"/>
      <c r="I227" s="160"/>
      <c r="J227" s="160"/>
      <c r="K227" s="160"/>
    </row>
    <row r="228" spans="2:11" ht="15">
      <c r="B228" s="141"/>
      <c r="C228" s="160"/>
      <c r="D228" s="160"/>
      <c r="E228" s="160"/>
      <c r="F228" s="160"/>
      <c r="G228" s="160"/>
      <c r="H228" s="160"/>
      <c r="I228" s="160"/>
      <c r="J228" s="160"/>
      <c r="K228" s="160"/>
    </row>
    <row r="229" spans="2:11" ht="15">
      <c r="B229" s="141"/>
      <c r="C229" s="160"/>
      <c r="D229" s="160"/>
      <c r="E229" s="160"/>
      <c r="F229" s="160"/>
      <c r="G229" s="160"/>
      <c r="H229" s="160"/>
      <c r="I229" s="160"/>
      <c r="J229" s="160"/>
      <c r="K229" s="160"/>
    </row>
    <row r="230" spans="2:11" ht="15">
      <c r="B230" s="141"/>
      <c r="C230" s="160"/>
      <c r="D230" s="160"/>
      <c r="E230" s="160"/>
      <c r="F230" s="160"/>
      <c r="G230" s="160"/>
      <c r="H230" s="160"/>
      <c r="I230" s="160"/>
      <c r="J230" s="160"/>
      <c r="K230" s="160"/>
    </row>
    <row r="231" spans="2:11" ht="15">
      <c r="B231" s="141"/>
      <c r="C231" s="160"/>
      <c r="D231" s="160"/>
      <c r="E231" s="160"/>
      <c r="F231" s="160"/>
      <c r="G231" s="160"/>
      <c r="H231" s="160"/>
      <c r="I231" s="160"/>
      <c r="J231" s="160"/>
      <c r="K231" s="160"/>
    </row>
    <row r="232" spans="2:11" ht="15">
      <c r="B232" s="141"/>
      <c r="C232" s="160"/>
      <c r="D232" s="160"/>
      <c r="E232" s="160"/>
      <c r="F232" s="160"/>
      <c r="G232" s="160"/>
      <c r="H232" s="160"/>
      <c r="I232" s="160"/>
      <c r="J232" s="160"/>
      <c r="K232" s="160"/>
    </row>
    <row r="235" spans="2:11" ht="18.75">
      <c r="B235" s="344" t="s">
        <v>1326</v>
      </c>
      <c r="C235" s="344"/>
      <c r="D235" s="344"/>
      <c r="E235" s="344"/>
      <c r="F235" s="344"/>
      <c r="G235" s="344"/>
      <c r="H235" s="344"/>
      <c r="I235" s="344"/>
      <c r="J235" s="344"/>
      <c r="K235" s="344"/>
    </row>
    <row r="236" spans="2:11" ht="15">
      <c r="B236" s="142"/>
      <c r="C236" s="160"/>
      <c r="D236" s="161"/>
      <c r="E236" s="160"/>
      <c r="F236" s="160"/>
      <c r="G236" s="160"/>
      <c r="H236" s="160"/>
      <c r="I236" s="160"/>
      <c r="J236" s="160"/>
      <c r="K236" s="160"/>
    </row>
    <row r="237" spans="2:11">
      <c r="B237" s="346" t="s">
        <v>1580</v>
      </c>
      <c r="C237" s="346"/>
      <c r="D237" s="346"/>
      <c r="E237" s="346"/>
      <c r="F237" s="346"/>
      <c r="G237" s="346"/>
      <c r="H237" s="346"/>
      <c r="I237" s="346"/>
      <c r="J237" s="346"/>
      <c r="K237" s="346"/>
    </row>
    <row r="238" spans="2:11" ht="18" customHeight="1">
      <c r="B238" s="346"/>
      <c r="C238" s="346"/>
      <c r="D238" s="346"/>
      <c r="E238" s="346"/>
      <c r="F238" s="346"/>
      <c r="G238" s="346"/>
      <c r="H238" s="346"/>
      <c r="I238" s="346"/>
      <c r="J238" s="346"/>
      <c r="K238" s="346"/>
    </row>
    <row r="239" spans="2:11" ht="18" customHeight="1">
      <c r="B239" s="292"/>
      <c r="C239" s="292"/>
      <c r="D239" s="292"/>
      <c r="E239" s="292"/>
      <c r="F239" s="292"/>
      <c r="G239" s="292"/>
      <c r="H239" s="292"/>
      <c r="I239" s="292"/>
      <c r="J239" s="292"/>
      <c r="K239" s="292"/>
    </row>
    <row r="240" spans="2:11" ht="15">
      <c r="B240" s="13"/>
      <c r="C240" s="160"/>
      <c r="D240" s="160"/>
      <c r="E240" s="165" t="s">
        <v>1288</v>
      </c>
      <c r="F240" s="165"/>
      <c r="G240" s="165" t="s">
        <v>1289</v>
      </c>
      <c r="H240" s="160"/>
      <c r="I240" s="160"/>
      <c r="J240" s="160"/>
      <c r="K240" s="160"/>
    </row>
    <row r="241" spans="2:11" ht="15">
      <c r="B241" s="144"/>
      <c r="C241" s="165" t="s">
        <v>1290</v>
      </c>
      <c r="D241" s="165" t="s">
        <v>1291</v>
      </c>
      <c r="E241" s="165" t="s">
        <v>1292</v>
      </c>
      <c r="F241" s="165" t="s">
        <v>1288</v>
      </c>
      <c r="G241" s="166" t="s">
        <v>1292</v>
      </c>
      <c r="H241" s="165" t="s">
        <v>1293</v>
      </c>
      <c r="I241" s="165" t="s">
        <v>1294</v>
      </c>
      <c r="J241" s="165" t="s">
        <v>1295</v>
      </c>
      <c r="K241" s="165" t="s">
        <v>1296</v>
      </c>
    </row>
    <row r="242" spans="2:11" ht="15.75" thickBot="1">
      <c r="B242" s="145"/>
      <c r="C242" s="167" t="s">
        <v>2</v>
      </c>
      <c r="D242" s="167" t="s">
        <v>2</v>
      </c>
      <c r="E242" s="167" t="s">
        <v>1157</v>
      </c>
      <c r="F242" s="168" t="s">
        <v>32</v>
      </c>
      <c r="G242" s="168" t="s">
        <v>1157</v>
      </c>
      <c r="H242" s="168" t="s">
        <v>32</v>
      </c>
      <c r="I242" s="168" t="s">
        <v>32</v>
      </c>
      <c r="J242" s="168" t="s">
        <v>32</v>
      </c>
      <c r="K242" s="168" t="s">
        <v>32</v>
      </c>
    </row>
    <row r="243" spans="2:11" ht="15">
      <c r="B243" s="146"/>
      <c r="C243" s="169"/>
      <c r="D243" s="169"/>
      <c r="E243" s="160"/>
      <c r="F243" s="160"/>
      <c r="G243" s="160"/>
      <c r="H243" s="160"/>
      <c r="I243" s="160"/>
      <c r="J243" s="160"/>
      <c r="K243" s="160"/>
    </row>
    <row r="244" spans="2:11" ht="15">
      <c r="B244" s="147" t="s">
        <v>1297</v>
      </c>
      <c r="C244" s="160"/>
      <c r="D244" s="160"/>
      <c r="E244" s="160"/>
      <c r="F244" s="160"/>
      <c r="G244" s="160"/>
      <c r="H244" s="160"/>
      <c r="I244" s="160"/>
      <c r="J244" s="160"/>
      <c r="K244" s="160"/>
    </row>
    <row r="245" spans="2:11" ht="15">
      <c r="B245" s="149" t="s">
        <v>1300</v>
      </c>
      <c r="C245" s="160">
        <f>'Budget Detail FY 2013-17'!L570+'Budget Detail FY 2013-17'!L572+'Budget Detail FY 2013-17'!L574</f>
        <v>47450</v>
      </c>
      <c r="D245" s="160">
        <f>'Budget Detail FY 2013-17'!M570+'Budget Detail FY 2013-17'!M572+'Budget Detail FY 2013-17'!M574</f>
        <v>25100</v>
      </c>
      <c r="E245" s="160">
        <f>'Budget Detail FY 2013-17'!N570+'Budget Detail FY 2013-17'!N572+'Budget Detail FY 2013-17'!N574</f>
        <v>24500</v>
      </c>
      <c r="F245" s="160">
        <f>'Budget Detail FY 2013-17'!O570+'Budget Detail FY 2013-17'!O572+'Budget Detail FY 2013-17'!O574</f>
        <v>25000</v>
      </c>
      <c r="G245" s="160">
        <f>'Budget Detail FY 2013-17'!P570+'Budget Detail FY 2013-17'!P572+'Budget Detail FY 2013-17'!P574</f>
        <v>31000</v>
      </c>
      <c r="H245" s="160">
        <f>'Budget Detail FY 2013-17'!Q570+'Budget Detail FY 2013-17'!Q572+'Budget Detail FY 2013-17'!Q574</f>
        <v>31000</v>
      </c>
      <c r="I245" s="160">
        <f>'Budget Detail FY 2013-17'!R570+'Budget Detail FY 2013-17'!R572+'Budget Detail FY 2013-17'!R574</f>
        <v>31000</v>
      </c>
      <c r="J245" s="160">
        <f>'Budget Detail FY 2013-17'!S570+'Budget Detail FY 2013-17'!S572+'Budget Detail FY 2013-17'!S574</f>
        <v>31000</v>
      </c>
      <c r="K245" s="160">
        <f>'Budget Detail FY 2013-17'!T570+'Budget Detail FY 2013-17'!T572+'Budget Detail FY 2013-17'!T574</f>
        <v>31000</v>
      </c>
    </row>
    <row r="246" spans="2:11" ht="15">
      <c r="B246" s="149" t="s">
        <v>1302</v>
      </c>
      <c r="C246" s="160">
        <f>'Budget Detail FY 2013-17'!L575</f>
        <v>0</v>
      </c>
      <c r="D246" s="160">
        <f>'Budget Detail FY 2013-17'!M575</f>
        <v>4897</v>
      </c>
      <c r="E246" s="160">
        <f>'Budget Detail FY 2013-17'!N575</f>
        <v>7900</v>
      </c>
      <c r="F246" s="160">
        <f>'Budget Detail FY 2013-17'!O575</f>
        <v>6468</v>
      </c>
      <c r="G246" s="160">
        <f>'Budget Detail FY 2013-17'!P575</f>
        <v>20000</v>
      </c>
      <c r="H246" s="160">
        <f>'Budget Detail FY 2013-17'!Q575</f>
        <v>20000</v>
      </c>
      <c r="I246" s="160">
        <f>'Budget Detail FY 2013-17'!R575</f>
        <v>20000</v>
      </c>
      <c r="J246" s="160">
        <f>'Budget Detail FY 2013-17'!S575</f>
        <v>20000</v>
      </c>
      <c r="K246" s="160">
        <f>'Budget Detail FY 2013-17'!T575</f>
        <v>20000</v>
      </c>
    </row>
    <row r="247" spans="2:11" ht="15">
      <c r="B247" s="149" t="s">
        <v>1303</v>
      </c>
      <c r="C247" s="160">
        <f>'Budget Detail FY 2013-17'!L577</f>
        <v>0</v>
      </c>
      <c r="D247" s="160">
        <f>'Budget Detail FY 2013-17'!M577</f>
        <v>0</v>
      </c>
      <c r="E247" s="160">
        <f>'Budget Detail FY 2013-17'!N577</f>
        <v>0</v>
      </c>
      <c r="F247" s="160">
        <f>'Budget Detail FY 2013-17'!O577</f>
        <v>20</v>
      </c>
      <c r="G247" s="160">
        <f>'Budget Detail FY 2013-17'!P577</f>
        <v>0</v>
      </c>
      <c r="H247" s="160">
        <f>'Budget Detail FY 2013-17'!Q577</f>
        <v>0</v>
      </c>
      <c r="I247" s="160">
        <f>'Budget Detail FY 2013-17'!R577</f>
        <v>0</v>
      </c>
      <c r="J247" s="160">
        <f>'Budget Detail FY 2013-17'!S577</f>
        <v>0</v>
      </c>
      <c r="K247" s="160">
        <f>'Budget Detail FY 2013-17'!T577</f>
        <v>0</v>
      </c>
    </row>
    <row r="248" spans="2:11" ht="15">
      <c r="B248" s="149" t="s">
        <v>1305</v>
      </c>
      <c r="C248" s="160">
        <f>'Budget Detail FY 2013-17'!L578</f>
        <v>558</v>
      </c>
      <c r="D248" s="160">
        <f>'Budget Detail FY 2013-17'!M578</f>
        <v>7283</v>
      </c>
      <c r="E248" s="160">
        <f>'Budget Detail FY 2013-17'!N578</f>
        <v>0</v>
      </c>
      <c r="F248" s="160">
        <f>'Budget Detail FY 2013-17'!O578</f>
        <v>0</v>
      </c>
      <c r="G248" s="160">
        <f>'Budget Detail FY 2013-17'!P578</f>
        <v>0</v>
      </c>
      <c r="H248" s="160">
        <f>'Budget Detail FY 2013-17'!Q578</f>
        <v>0</v>
      </c>
      <c r="I248" s="160">
        <f>'Budget Detail FY 2013-17'!R578</f>
        <v>0</v>
      </c>
      <c r="J248" s="160">
        <f>'Budget Detail FY 2013-17'!S578</f>
        <v>0</v>
      </c>
      <c r="K248" s="160">
        <f>'Budget Detail FY 2013-17'!T578</f>
        <v>0</v>
      </c>
    </row>
    <row r="249" spans="2:11" ht="15">
      <c r="B249" s="149" t="s">
        <v>1306</v>
      </c>
      <c r="C249" s="160">
        <f>'Budget Detail FY 2013-17'!L579</f>
        <v>0</v>
      </c>
      <c r="D249" s="160">
        <f>'Budget Detail FY 2013-17'!M579</f>
        <v>0</v>
      </c>
      <c r="E249" s="160">
        <f>'Budget Detail FY 2013-17'!N579</f>
        <v>3500</v>
      </c>
      <c r="F249" s="160">
        <f>'Budget Detail FY 2013-17'!O579</f>
        <v>3500</v>
      </c>
      <c r="G249" s="160">
        <f>'Budget Detail FY 2013-17'!P579</f>
        <v>2500</v>
      </c>
      <c r="H249" s="160">
        <f>'Budget Detail FY 2013-17'!Q579</f>
        <v>2500</v>
      </c>
      <c r="I249" s="160">
        <f>'Budget Detail FY 2013-17'!R579</f>
        <v>2500</v>
      </c>
      <c r="J249" s="160">
        <f>'Budget Detail FY 2013-17'!S579</f>
        <v>2500</v>
      </c>
      <c r="K249" s="160">
        <f>'Budget Detail FY 2013-17'!T579</f>
        <v>2500</v>
      </c>
    </row>
    <row r="250" spans="2:11" ht="15" thickBot="1">
      <c r="B250" s="150" t="s">
        <v>1307</v>
      </c>
      <c r="C250" s="294">
        <f>SUM(C245:C249)</f>
        <v>48008</v>
      </c>
      <c r="D250" s="294">
        <f t="shared" ref="D250:K250" si="19">SUM(D245:D249)</f>
        <v>37280</v>
      </c>
      <c r="E250" s="294">
        <f t="shared" si="19"/>
        <v>35900</v>
      </c>
      <c r="F250" s="294">
        <f>SUM(F245:F249)</f>
        <v>34988</v>
      </c>
      <c r="G250" s="294">
        <f t="shared" si="19"/>
        <v>53500</v>
      </c>
      <c r="H250" s="294">
        <f t="shared" si="19"/>
        <v>53500</v>
      </c>
      <c r="I250" s="294">
        <f t="shared" si="19"/>
        <v>53500</v>
      </c>
      <c r="J250" s="294">
        <f t="shared" si="19"/>
        <v>53500</v>
      </c>
      <c r="K250" s="294">
        <f t="shared" si="19"/>
        <v>53500</v>
      </c>
    </row>
    <row r="251" spans="2:11" ht="15">
      <c r="B251" s="141"/>
      <c r="C251" s="160"/>
      <c r="D251" s="160"/>
      <c r="E251" s="160"/>
      <c r="F251" s="160"/>
      <c r="G251" s="160"/>
      <c r="H251" s="160"/>
      <c r="I251" s="160"/>
      <c r="J251" s="160"/>
      <c r="K251" s="160"/>
    </row>
    <row r="252" spans="2:11" ht="15">
      <c r="B252" s="147" t="s">
        <v>886</v>
      </c>
      <c r="C252" s="160"/>
      <c r="D252" s="160"/>
      <c r="E252" s="160"/>
      <c r="F252" s="160"/>
      <c r="G252" s="160"/>
      <c r="H252" s="160"/>
      <c r="I252" s="160"/>
      <c r="J252" s="160"/>
      <c r="K252" s="160"/>
    </row>
    <row r="253" spans="2:11" ht="15">
      <c r="B253" s="151" t="s">
        <v>1310</v>
      </c>
      <c r="C253" s="160">
        <f>'Budget Detail FY 2013-17'!L585+'Budget Detail FY 2013-17'!L587+'Budget Detail FY 2013-17'!L588+'Budget Detail FY 2013-17'!L584</f>
        <v>4000</v>
      </c>
      <c r="D253" s="160">
        <f>'Budget Detail FY 2013-17'!M585+'Budget Detail FY 2013-17'!M587+'Budget Detail FY 2013-17'!M588+'Budget Detail FY 2013-17'!M584</f>
        <v>49</v>
      </c>
      <c r="E253" s="160">
        <f>'Budget Detail FY 2013-17'!N585+'Budget Detail FY 2013-17'!N587+'Budget Detail FY 2013-17'!N588+'Budget Detail FY 2013-17'!N584</f>
        <v>6300</v>
      </c>
      <c r="F253" s="160">
        <f>'Budget Detail FY 2013-17'!O585+'Budget Detail FY 2013-17'!O587+'Budget Detail FY 2013-17'!O588+'Budget Detail FY 2013-17'!O584</f>
        <v>6300</v>
      </c>
      <c r="G253" s="160">
        <f>'Budget Detail FY 2013-17'!P585+'Budget Detail FY 2013-17'!P587+'Budget Detail FY 2013-17'!P588+'Budget Detail FY 2013-17'!P584</f>
        <v>10500</v>
      </c>
      <c r="H253" s="160">
        <f>'Budget Detail FY 2013-17'!Q585+'Budget Detail FY 2013-17'!Q587+'Budget Detail FY 2013-17'!Q588+'Budget Detail FY 2013-17'!Q584</f>
        <v>11500</v>
      </c>
      <c r="I253" s="160">
        <f>'Budget Detail FY 2013-17'!R585+'Budget Detail FY 2013-17'!R587+'Budget Detail FY 2013-17'!R588+'Budget Detail FY 2013-17'!R584</f>
        <v>11500</v>
      </c>
      <c r="J253" s="160">
        <f>'Budget Detail FY 2013-17'!S585+'Budget Detail FY 2013-17'!S587+'Budget Detail FY 2013-17'!S588+'Budget Detail FY 2013-17'!S584</f>
        <v>10500</v>
      </c>
      <c r="K253" s="160">
        <f>'Budget Detail FY 2013-17'!T585+'Budget Detail FY 2013-17'!T587+'Budget Detail FY 2013-17'!T588+'Budget Detail FY 2013-17'!T584</f>
        <v>10500</v>
      </c>
    </row>
    <row r="254" spans="2:11" ht="15">
      <c r="B254" s="151" t="s">
        <v>1311</v>
      </c>
      <c r="C254" s="160">
        <f>'Budget Detail FY 2013-17'!L589</f>
        <v>0</v>
      </c>
      <c r="D254" s="160">
        <f>'Budget Detail FY 2013-17'!M589</f>
        <v>0</v>
      </c>
      <c r="E254" s="160">
        <f>'Budget Detail FY 2013-17'!N589</f>
        <v>2000</v>
      </c>
      <c r="F254" s="160">
        <f>'Budget Detail FY 2013-17'!O589</f>
        <v>2000</v>
      </c>
      <c r="G254" s="160">
        <f>'Budget Detail FY 2013-17'!P589</f>
        <v>2000</v>
      </c>
      <c r="H254" s="160">
        <f>'Budget Detail FY 2013-17'!Q589</f>
        <v>2000</v>
      </c>
      <c r="I254" s="160">
        <f>'Budget Detail FY 2013-17'!R589</f>
        <v>2000</v>
      </c>
      <c r="J254" s="160">
        <f>'Budget Detail FY 2013-17'!S589</f>
        <v>2000</v>
      </c>
      <c r="K254" s="160">
        <f>'Budget Detail FY 2013-17'!T589</f>
        <v>2000</v>
      </c>
    </row>
    <row r="255" spans="2:11" ht="15">
      <c r="B255" s="151" t="s">
        <v>1312</v>
      </c>
      <c r="C255" s="160">
        <f>'Budget Detail FY 2013-17'!L590+'Budget Detail FY 2013-17'!L592</f>
        <v>0</v>
      </c>
      <c r="D255" s="160">
        <f>'Budget Detail FY 2013-17'!M590+'Budget Detail FY 2013-17'!M592</f>
        <v>4000</v>
      </c>
      <c r="E255" s="160">
        <f>'Budget Detail FY 2013-17'!N590+'Budget Detail FY 2013-17'!N592</f>
        <v>2000</v>
      </c>
      <c r="F255" s="160">
        <f>'Budget Detail FY 2013-17'!O590+'Budget Detail FY 2013-17'!O592</f>
        <v>2000</v>
      </c>
      <c r="G255" s="160">
        <f>'Budget Detail FY 2013-17'!P590+'Budget Detail FY 2013-17'!P592</f>
        <v>75000</v>
      </c>
      <c r="H255" s="160">
        <f>'Budget Detail FY 2013-17'!Q590+'Budget Detail FY 2013-17'!Q592</f>
        <v>30000</v>
      </c>
      <c r="I255" s="160">
        <f>'Budget Detail FY 2013-17'!R590+'Budget Detail FY 2013-17'!R592</f>
        <v>30000</v>
      </c>
      <c r="J255" s="160">
        <f>'Budget Detail FY 2013-17'!S590+'Budget Detail FY 2013-17'!S592</f>
        <v>0</v>
      </c>
      <c r="K255" s="160">
        <f>'Budget Detail FY 2013-17'!T590+'Budget Detail FY 2013-17'!T592</f>
        <v>0</v>
      </c>
    </row>
    <row r="256" spans="2:11" ht="15">
      <c r="B256" s="151" t="s">
        <v>1133</v>
      </c>
      <c r="C256" s="160">
        <f>'Budget Detail FY 2013-17'!L594+'Budget Detail FY 2013-17'!L595</f>
        <v>82295</v>
      </c>
      <c r="D256" s="160">
        <f>'Budget Detail FY 2013-17'!M594+'Budget Detail FY 2013-17'!M595</f>
        <v>82295</v>
      </c>
      <c r="E256" s="160">
        <f>'Budget Detail FY 2013-17'!N594+'Budget Detail FY 2013-17'!N595</f>
        <v>82295</v>
      </c>
      <c r="F256" s="160">
        <f>'Budget Detail FY 2013-17'!O594+'Budget Detail FY 2013-17'!O595</f>
        <v>82295</v>
      </c>
      <c r="G256" s="160">
        <f>'Budget Detail FY 2013-17'!P594+'Budget Detail FY 2013-17'!P595</f>
        <v>82295</v>
      </c>
      <c r="H256" s="160">
        <f>'Budget Detail FY 2013-17'!Q594+'Budget Detail FY 2013-17'!Q595</f>
        <v>82295</v>
      </c>
      <c r="I256" s="160">
        <f>'Budget Detail FY 2013-17'!R594+'Budget Detail FY 2013-17'!R595</f>
        <v>82295</v>
      </c>
      <c r="J256" s="160">
        <f>'Budget Detail FY 2013-17'!S594+'Budget Detail FY 2013-17'!S595</f>
        <v>82295</v>
      </c>
      <c r="K256" s="160">
        <f>'Budget Detail FY 2013-17'!T594+'Budget Detail FY 2013-17'!T595</f>
        <v>82295</v>
      </c>
    </row>
    <row r="257" spans="2:11" ht="15" thickBot="1">
      <c r="B257" s="150" t="s">
        <v>1315</v>
      </c>
      <c r="C257" s="294">
        <f t="shared" ref="C257:K257" si="20">SUM(C253:C256)</f>
        <v>86295</v>
      </c>
      <c r="D257" s="294">
        <f t="shared" si="20"/>
        <v>86344</v>
      </c>
      <c r="E257" s="294">
        <f>SUM(E253:E256)</f>
        <v>92595</v>
      </c>
      <c r="F257" s="294">
        <f t="shared" si="20"/>
        <v>92595</v>
      </c>
      <c r="G257" s="294">
        <f t="shared" si="20"/>
        <v>169795</v>
      </c>
      <c r="H257" s="294">
        <f t="shared" si="20"/>
        <v>125795</v>
      </c>
      <c r="I257" s="294">
        <f t="shared" si="20"/>
        <v>125795</v>
      </c>
      <c r="J257" s="294">
        <f t="shared" si="20"/>
        <v>94795</v>
      </c>
      <c r="K257" s="294">
        <f t="shared" si="20"/>
        <v>94795</v>
      </c>
    </row>
    <row r="258" spans="2:11" ht="15">
      <c r="B258" s="153"/>
      <c r="C258" s="161"/>
      <c r="D258" s="161"/>
      <c r="E258" s="160"/>
      <c r="F258" s="160"/>
      <c r="G258" s="160"/>
      <c r="H258" s="160"/>
      <c r="I258" s="160"/>
      <c r="J258" s="160"/>
      <c r="K258" s="160"/>
    </row>
    <row r="259" spans="2:11" ht="15">
      <c r="B259" s="295" t="s">
        <v>1316</v>
      </c>
      <c r="C259" s="161">
        <f t="shared" ref="C259:K259" si="21">+C250-C257</f>
        <v>-38287</v>
      </c>
      <c r="D259" s="161">
        <f t="shared" si="21"/>
        <v>-49064</v>
      </c>
      <c r="E259" s="161">
        <f>+E250-E257</f>
        <v>-56695</v>
      </c>
      <c r="F259" s="161">
        <f t="shared" si="21"/>
        <v>-57607</v>
      </c>
      <c r="G259" s="161">
        <f t="shared" si="21"/>
        <v>-116295</v>
      </c>
      <c r="H259" s="161">
        <f t="shared" si="21"/>
        <v>-72295</v>
      </c>
      <c r="I259" s="161">
        <f t="shared" si="21"/>
        <v>-72295</v>
      </c>
      <c r="J259" s="161">
        <f t="shared" si="21"/>
        <v>-41295</v>
      </c>
      <c r="K259" s="161">
        <f t="shared" si="21"/>
        <v>-41295</v>
      </c>
    </row>
    <row r="260" spans="2:11" ht="15">
      <c r="B260" s="154"/>
      <c r="C260" s="161"/>
      <c r="D260" s="161"/>
      <c r="E260" s="160"/>
      <c r="F260" s="160"/>
      <c r="G260" s="160"/>
      <c r="H260" s="160"/>
      <c r="I260" s="160"/>
      <c r="J260" s="160"/>
      <c r="K260" s="160"/>
    </row>
    <row r="261" spans="2:11" ht="15" thickBot="1">
      <c r="B261" s="155" t="s">
        <v>1317</v>
      </c>
      <c r="C261" s="296">
        <v>157807</v>
      </c>
      <c r="D261" s="296">
        <v>108743</v>
      </c>
      <c r="E261" s="296">
        <v>45542</v>
      </c>
      <c r="F261" s="296">
        <f>D261+F259</f>
        <v>51136</v>
      </c>
      <c r="G261" s="296">
        <f>F261+G259</f>
        <v>-65159</v>
      </c>
      <c r="H261" s="296">
        <f>G261+H259</f>
        <v>-137454</v>
      </c>
      <c r="I261" s="296">
        <f>H261+I259</f>
        <v>-209749</v>
      </c>
      <c r="J261" s="296">
        <f>I261+J259</f>
        <v>-251044</v>
      </c>
      <c r="K261" s="296">
        <f>J261+K259</f>
        <v>-292339</v>
      </c>
    </row>
    <row r="262" spans="2:11" ht="15.75" thickTop="1">
      <c r="B262" s="156"/>
      <c r="C262" s="161"/>
      <c r="D262" s="161"/>
      <c r="E262" s="161"/>
      <c r="F262" s="161"/>
      <c r="G262" s="160"/>
      <c r="H262" s="160"/>
      <c r="I262" s="160"/>
      <c r="J262" s="160"/>
      <c r="K262" s="160"/>
    </row>
    <row r="263" spans="2:11" ht="15">
      <c r="B263" s="156"/>
      <c r="C263" s="161"/>
      <c r="D263" s="160"/>
      <c r="E263" s="160"/>
      <c r="F263" s="160"/>
      <c r="G263" s="160"/>
      <c r="H263" s="160"/>
      <c r="I263" s="160"/>
      <c r="J263" s="160"/>
      <c r="K263" s="160"/>
    </row>
    <row r="264" spans="2:11" ht="15">
      <c r="B264" s="141"/>
      <c r="C264" s="160"/>
      <c r="D264" s="160"/>
      <c r="E264" s="160"/>
      <c r="F264" s="160"/>
      <c r="G264" s="160"/>
      <c r="H264" s="160"/>
      <c r="I264" s="160"/>
      <c r="J264" s="160"/>
      <c r="K264" s="160"/>
    </row>
    <row r="265" spans="2:11" ht="15">
      <c r="B265" s="141"/>
      <c r="C265" s="160"/>
      <c r="D265" s="160"/>
      <c r="E265" s="160"/>
      <c r="F265" s="160"/>
      <c r="G265" s="160"/>
      <c r="H265" s="160"/>
      <c r="I265" s="160"/>
      <c r="J265" s="160"/>
      <c r="K265" s="160"/>
    </row>
    <row r="266" spans="2:11" ht="15">
      <c r="B266" s="141"/>
      <c r="C266" s="160"/>
      <c r="D266" s="160"/>
      <c r="E266" s="160"/>
      <c r="F266" s="160"/>
      <c r="G266" s="160"/>
      <c r="H266" s="160"/>
      <c r="I266" s="160"/>
      <c r="J266" s="160"/>
      <c r="K266" s="160"/>
    </row>
    <row r="267" spans="2:11" ht="15">
      <c r="B267" s="141"/>
      <c r="C267" s="160"/>
      <c r="D267" s="160"/>
      <c r="E267" s="160"/>
      <c r="F267" s="160"/>
      <c r="G267" s="160"/>
      <c r="H267" s="160"/>
      <c r="I267" s="160"/>
      <c r="J267" s="160"/>
      <c r="K267" s="160"/>
    </row>
    <row r="268" spans="2:11" ht="15">
      <c r="B268" s="141"/>
      <c r="C268" s="160"/>
      <c r="D268" s="160"/>
      <c r="E268" s="160"/>
      <c r="F268" s="160"/>
      <c r="G268" s="160"/>
      <c r="H268" s="160"/>
      <c r="I268" s="160"/>
      <c r="J268" s="160"/>
      <c r="K268" s="160"/>
    </row>
    <row r="269" spans="2:11" ht="15">
      <c r="B269" s="141"/>
      <c r="C269" s="160"/>
      <c r="D269" s="160"/>
      <c r="E269" s="160"/>
      <c r="F269" s="160"/>
      <c r="G269" s="160"/>
      <c r="H269" s="160"/>
      <c r="I269" s="160"/>
      <c r="J269" s="160"/>
      <c r="K269" s="160"/>
    </row>
    <row r="270" spans="2:11" ht="15">
      <c r="B270" s="141"/>
      <c r="C270" s="160"/>
      <c r="D270" s="160"/>
      <c r="E270" s="160"/>
      <c r="F270" s="160"/>
      <c r="G270" s="160"/>
      <c r="H270" s="160"/>
      <c r="I270" s="160"/>
      <c r="J270" s="160"/>
      <c r="K270" s="160"/>
    </row>
    <row r="271" spans="2:11" ht="15">
      <c r="B271" s="141"/>
      <c r="C271" s="160"/>
      <c r="D271" s="160"/>
      <c r="E271" s="160"/>
      <c r="F271" s="160"/>
      <c r="G271" s="160"/>
      <c r="H271" s="160"/>
      <c r="I271" s="160"/>
      <c r="J271" s="160"/>
      <c r="K271" s="160"/>
    </row>
    <row r="272" spans="2:11" ht="15">
      <c r="B272" s="141"/>
      <c r="C272" s="160"/>
      <c r="D272" s="160"/>
      <c r="E272" s="160"/>
      <c r="F272" s="160"/>
      <c r="G272" s="160"/>
      <c r="H272" s="160"/>
      <c r="I272" s="160"/>
      <c r="J272" s="160"/>
      <c r="K272" s="160"/>
    </row>
    <row r="273" spans="2:11" ht="15">
      <c r="B273" s="141"/>
      <c r="C273" s="160"/>
      <c r="D273" s="160"/>
      <c r="E273" s="160"/>
      <c r="F273" s="160"/>
      <c r="G273" s="160"/>
      <c r="H273" s="160"/>
      <c r="I273" s="160"/>
      <c r="J273" s="160"/>
      <c r="K273" s="160"/>
    </row>
    <row r="276" spans="2:11" ht="18.75">
      <c r="B276" s="344" t="s">
        <v>1327</v>
      </c>
      <c r="C276" s="344"/>
      <c r="D276" s="344"/>
      <c r="E276" s="344"/>
      <c r="F276" s="344"/>
      <c r="G276" s="344"/>
      <c r="H276" s="344"/>
      <c r="I276" s="344"/>
      <c r="J276" s="344"/>
      <c r="K276" s="344"/>
    </row>
    <row r="277" spans="2:11" ht="15">
      <c r="B277" s="142"/>
      <c r="C277" s="160"/>
      <c r="D277" s="161"/>
      <c r="E277" s="160"/>
      <c r="F277" s="160"/>
      <c r="G277" s="160"/>
      <c r="H277" s="160"/>
      <c r="I277" s="160"/>
      <c r="J277" s="160"/>
      <c r="K277" s="160"/>
    </row>
    <row r="278" spans="2:11">
      <c r="B278" s="346" t="s">
        <v>1328</v>
      </c>
      <c r="C278" s="346"/>
      <c r="D278" s="346"/>
      <c r="E278" s="346"/>
      <c r="F278" s="346"/>
      <c r="G278" s="346"/>
      <c r="H278" s="346"/>
      <c r="I278" s="346"/>
      <c r="J278" s="346"/>
      <c r="K278" s="346"/>
    </row>
    <row r="279" spans="2:11" ht="20.25" customHeight="1">
      <c r="B279" s="346"/>
      <c r="C279" s="346"/>
      <c r="D279" s="346"/>
      <c r="E279" s="346"/>
      <c r="F279" s="346"/>
      <c r="G279" s="346"/>
      <c r="H279" s="346"/>
      <c r="I279" s="346"/>
      <c r="J279" s="346"/>
      <c r="K279" s="346"/>
    </row>
    <row r="280" spans="2:11" ht="15">
      <c r="B280" s="143"/>
      <c r="C280" s="163"/>
      <c r="D280" s="163"/>
      <c r="E280" s="163"/>
      <c r="F280" s="163"/>
      <c r="G280" s="163"/>
      <c r="H280" s="163"/>
      <c r="I280" s="160"/>
      <c r="J280" s="160"/>
      <c r="K280" s="160"/>
    </row>
    <row r="281" spans="2:11" ht="15">
      <c r="B281" s="13"/>
      <c r="C281" s="160"/>
      <c r="D281" s="160"/>
      <c r="E281" s="165" t="s">
        <v>1288</v>
      </c>
      <c r="F281" s="165"/>
      <c r="G281" s="165" t="s">
        <v>1289</v>
      </c>
      <c r="H281" s="160"/>
      <c r="I281" s="160"/>
      <c r="J281" s="160"/>
      <c r="K281" s="160"/>
    </row>
    <row r="282" spans="2:11" ht="15">
      <c r="B282" s="144"/>
      <c r="C282" s="165" t="s">
        <v>1290</v>
      </c>
      <c r="D282" s="165" t="s">
        <v>1291</v>
      </c>
      <c r="E282" s="165" t="s">
        <v>1292</v>
      </c>
      <c r="F282" s="165" t="s">
        <v>1288</v>
      </c>
      <c r="G282" s="166" t="s">
        <v>1292</v>
      </c>
      <c r="H282" s="165" t="s">
        <v>1293</v>
      </c>
      <c r="I282" s="165" t="s">
        <v>1294</v>
      </c>
      <c r="J282" s="165" t="s">
        <v>1295</v>
      </c>
      <c r="K282" s="165" t="s">
        <v>1296</v>
      </c>
    </row>
    <row r="283" spans="2:11" ht="15.75" thickBot="1">
      <c r="B283" s="145"/>
      <c r="C283" s="167" t="s">
        <v>2</v>
      </c>
      <c r="D283" s="167" t="s">
        <v>2</v>
      </c>
      <c r="E283" s="167" t="s">
        <v>1157</v>
      </c>
      <c r="F283" s="168" t="s">
        <v>32</v>
      </c>
      <c r="G283" s="168" t="s">
        <v>1157</v>
      </c>
      <c r="H283" s="168" t="s">
        <v>32</v>
      </c>
      <c r="I283" s="168" t="s">
        <v>32</v>
      </c>
      <c r="J283" s="168" t="s">
        <v>32</v>
      </c>
      <c r="K283" s="168" t="s">
        <v>32</v>
      </c>
    </row>
    <row r="284" spans="2:11" ht="15">
      <c r="B284" s="146"/>
      <c r="C284" s="169"/>
      <c r="D284" s="169"/>
      <c r="E284" s="160"/>
      <c r="F284" s="160"/>
      <c r="G284" s="160"/>
      <c r="H284" s="160"/>
      <c r="I284" s="160"/>
      <c r="J284" s="160"/>
      <c r="K284" s="160"/>
    </row>
    <row r="285" spans="2:11" ht="15">
      <c r="B285" s="147" t="s">
        <v>1297</v>
      </c>
      <c r="C285" s="160"/>
      <c r="D285" s="160"/>
      <c r="E285" s="160"/>
      <c r="F285" s="160"/>
      <c r="G285" s="160"/>
      <c r="H285" s="160"/>
      <c r="I285" s="160"/>
      <c r="J285" s="160"/>
      <c r="K285" s="160"/>
    </row>
    <row r="286" spans="2:11" ht="15">
      <c r="B286" s="149" t="s">
        <v>1300</v>
      </c>
      <c r="C286" s="160">
        <f>'Budget Detail FY 2013-17'!L610</f>
        <v>3300</v>
      </c>
      <c r="D286" s="160">
        <f>'Budget Detail FY 2013-17'!M610</f>
        <v>1650</v>
      </c>
      <c r="E286" s="160">
        <f>'Budget Detail FY 2013-17'!N610</f>
        <v>1750</v>
      </c>
      <c r="F286" s="160">
        <f>'Budget Detail FY 2013-17'!O610</f>
        <v>1750</v>
      </c>
      <c r="G286" s="160">
        <f>'Budget Detail FY 2013-17'!P610</f>
        <v>3250</v>
      </c>
      <c r="H286" s="160">
        <f>'Budget Detail FY 2013-17'!Q610</f>
        <v>3250</v>
      </c>
      <c r="I286" s="160">
        <f>'Budget Detail FY 2013-17'!R610</f>
        <v>3250</v>
      </c>
      <c r="J286" s="160">
        <f>'Budget Detail FY 2013-17'!S610</f>
        <v>3250</v>
      </c>
      <c r="K286" s="160">
        <f>'Budget Detail FY 2013-17'!T610</f>
        <v>3250</v>
      </c>
    </row>
    <row r="287" spans="2:11" ht="15">
      <c r="B287" s="149" t="s">
        <v>1303</v>
      </c>
      <c r="C287" s="160">
        <f>'Budget Detail FY 2013-17'!L612</f>
        <v>0</v>
      </c>
      <c r="D287" s="160">
        <f>'Budget Detail FY 2013-17'!M612</f>
        <v>99</v>
      </c>
      <c r="E287" s="160">
        <f>'Budget Detail FY 2013-17'!N612</f>
        <v>80</v>
      </c>
      <c r="F287" s="160">
        <f>'Budget Detail FY 2013-17'!O612</f>
        <v>250</v>
      </c>
      <c r="G287" s="160">
        <f>'Budget Detail FY 2013-17'!P612</f>
        <v>250</v>
      </c>
      <c r="H287" s="160">
        <f>'Budget Detail FY 2013-17'!Q612</f>
        <v>250</v>
      </c>
      <c r="I287" s="160">
        <f>'Budget Detail FY 2013-17'!R612</f>
        <v>250</v>
      </c>
      <c r="J287" s="160">
        <f>'Budget Detail FY 2013-17'!S612</f>
        <v>250</v>
      </c>
      <c r="K287" s="160">
        <f>'Budget Detail FY 2013-17'!T612</f>
        <v>250</v>
      </c>
    </row>
    <row r="288" spans="2:11" ht="15">
      <c r="B288" s="149" t="s">
        <v>1304</v>
      </c>
      <c r="C288" s="160">
        <f>'Budget Detail FY 2013-17'!L613</f>
        <v>0</v>
      </c>
      <c r="D288" s="160">
        <f>'Budget Detail FY 2013-17'!M613</f>
        <v>7500</v>
      </c>
      <c r="E288" s="160">
        <f>'Budget Detail FY 2013-17'!N613</f>
        <v>0</v>
      </c>
      <c r="F288" s="160">
        <f>'Budget Detail FY 2013-17'!O613</f>
        <v>10702</v>
      </c>
      <c r="G288" s="160">
        <f>'Budget Detail FY 2013-17'!P613</f>
        <v>40000</v>
      </c>
      <c r="H288" s="160">
        <f>'Budget Detail FY 2013-17'!Q613</f>
        <v>50000</v>
      </c>
      <c r="I288" s="160">
        <f>'Budget Detail FY 2013-17'!R613</f>
        <v>0</v>
      </c>
      <c r="J288" s="160">
        <f>'Budget Detail FY 2013-17'!S613</f>
        <v>0</v>
      </c>
      <c r="K288" s="160">
        <f>'Budget Detail FY 2013-17'!T613</f>
        <v>0</v>
      </c>
    </row>
    <row r="289" spans="2:11" ht="15">
      <c r="B289" s="149" t="s">
        <v>1305</v>
      </c>
      <c r="C289" s="160">
        <f>'Budget Detail FY 2013-17'!L615+'Budget Detail FY 2013-17'!L616</f>
        <v>48573</v>
      </c>
      <c r="D289" s="160">
        <f>'Budget Detail FY 2013-17'!M615+'Budget Detail FY 2013-17'!M616</f>
        <v>0</v>
      </c>
      <c r="E289" s="160">
        <f>'Budget Detail FY 2013-17'!N615+'Budget Detail FY 2013-17'!N616</f>
        <v>1000</v>
      </c>
      <c r="F289" s="160">
        <f>'Budget Detail FY 2013-17'!O615+'Budget Detail FY 2013-17'!O616</f>
        <v>900</v>
      </c>
      <c r="G289" s="160">
        <f>'Budget Detail FY 2013-17'!P615+'Budget Detail FY 2013-17'!P616</f>
        <v>0</v>
      </c>
      <c r="H289" s="160">
        <f>'Budget Detail FY 2013-17'!Q615+'Budget Detail FY 2013-17'!Q616</f>
        <v>0</v>
      </c>
      <c r="I289" s="160">
        <f>'Budget Detail FY 2013-17'!R615+'Budget Detail FY 2013-17'!R616</f>
        <v>0</v>
      </c>
      <c r="J289" s="160">
        <f>'Budget Detail FY 2013-17'!S615+'Budget Detail FY 2013-17'!S616</f>
        <v>0</v>
      </c>
      <c r="K289" s="160">
        <f>'Budget Detail FY 2013-17'!T615+'Budget Detail FY 2013-17'!T616</f>
        <v>0</v>
      </c>
    </row>
    <row r="290" spans="2:11" ht="15" thickBot="1">
      <c r="B290" s="150" t="s">
        <v>1307</v>
      </c>
      <c r="C290" s="294">
        <f t="shared" ref="C290:K290" si="22">SUM(C286:C289)</f>
        <v>51873</v>
      </c>
      <c r="D290" s="294">
        <f>SUM(D286:D289)</f>
        <v>9249</v>
      </c>
      <c r="E290" s="294">
        <f t="shared" si="22"/>
        <v>2830</v>
      </c>
      <c r="F290" s="294">
        <f t="shared" si="22"/>
        <v>13602</v>
      </c>
      <c r="G290" s="294">
        <f t="shared" si="22"/>
        <v>43500</v>
      </c>
      <c r="H290" s="294">
        <f t="shared" si="22"/>
        <v>53500</v>
      </c>
      <c r="I290" s="294">
        <f t="shared" si="22"/>
        <v>3500</v>
      </c>
      <c r="J290" s="294">
        <f t="shared" si="22"/>
        <v>3500</v>
      </c>
      <c r="K290" s="294">
        <f t="shared" si="22"/>
        <v>3500</v>
      </c>
    </row>
    <row r="291" spans="2:11" ht="15">
      <c r="B291" s="141"/>
      <c r="C291" s="160"/>
      <c r="D291" s="160"/>
      <c r="E291" s="160"/>
      <c r="F291" s="160"/>
      <c r="G291" s="160"/>
      <c r="H291" s="160"/>
      <c r="I291" s="160"/>
      <c r="J291" s="160"/>
      <c r="K291" s="160"/>
    </row>
    <row r="292" spans="2:11" ht="15">
      <c r="B292" s="147" t="s">
        <v>886</v>
      </c>
      <c r="C292" s="160"/>
      <c r="D292" s="160"/>
      <c r="E292" s="160"/>
      <c r="F292" s="160"/>
      <c r="G292" s="160"/>
      <c r="H292" s="160"/>
      <c r="I292" s="160"/>
      <c r="J292" s="160"/>
      <c r="K292" s="160"/>
    </row>
    <row r="293" spans="2:11" ht="15">
      <c r="B293" s="151" t="s">
        <v>1312</v>
      </c>
      <c r="C293" s="160">
        <f>SUM('Budget Detail FY 2013-17'!L621:L623)</f>
        <v>10773</v>
      </c>
      <c r="D293" s="160">
        <f>SUM('Budget Detail FY 2013-17'!M621:M623)</f>
        <v>24658</v>
      </c>
      <c r="E293" s="160">
        <f>SUM('Budget Detail FY 2013-17'!N621:N623)</f>
        <v>120000</v>
      </c>
      <c r="F293" s="160">
        <f>SUM('Budget Detail FY 2013-17'!O621:O623)</f>
        <v>30000</v>
      </c>
      <c r="G293" s="160">
        <f>SUM('Budget Detail FY 2013-17'!P621:P623)</f>
        <v>50000</v>
      </c>
      <c r="H293" s="160">
        <f>SUM('Budget Detail FY 2013-17'!Q621:Q623)</f>
        <v>0</v>
      </c>
      <c r="I293" s="160">
        <f>SUM('Budget Detail FY 2013-17'!R621:R623)</f>
        <v>0</v>
      </c>
      <c r="J293" s="160">
        <f>SUM('Budget Detail FY 2013-17'!S621:S623)</f>
        <v>0</v>
      </c>
      <c r="K293" s="160">
        <f>SUM('Budget Detail FY 2013-17'!T621:T623)</f>
        <v>0</v>
      </c>
    </row>
    <row r="294" spans="2:11" ht="15">
      <c r="B294" s="151" t="s">
        <v>1314</v>
      </c>
      <c r="C294" s="160">
        <f>'Budget Detail FY 2013-17'!L627+'Budget Detail FY 2013-17'!L625</f>
        <v>0</v>
      </c>
      <c r="D294" s="160">
        <f>'Budget Detail FY 2013-17'!M627+'Budget Detail FY 2013-17'!M625</f>
        <v>0</v>
      </c>
      <c r="E294" s="160">
        <f>'Budget Detail FY 2013-17'!N627+'Budget Detail FY 2013-17'!N625</f>
        <v>3500</v>
      </c>
      <c r="F294" s="160">
        <f>'Budget Detail FY 2013-17'!O627+'Budget Detail FY 2013-17'!O625</f>
        <v>3500</v>
      </c>
      <c r="G294" s="160">
        <f>'Budget Detail FY 2013-17'!P627+'Budget Detail FY 2013-17'!P625</f>
        <v>2500</v>
      </c>
      <c r="H294" s="160">
        <f>'Budget Detail FY 2013-17'!Q627+'Budget Detail FY 2013-17'!Q625</f>
        <v>52500</v>
      </c>
      <c r="I294" s="160">
        <f>'Budget Detail FY 2013-17'!R627+'Budget Detail FY 2013-17'!R625</f>
        <v>2500</v>
      </c>
      <c r="J294" s="160">
        <f>'Budget Detail FY 2013-17'!S627+'Budget Detail FY 2013-17'!S625</f>
        <v>2500</v>
      </c>
      <c r="K294" s="160">
        <f>'Budget Detail FY 2013-17'!T627+'Budget Detail FY 2013-17'!T625</f>
        <v>2500</v>
      </c>
    </row>
    <row r="295" spans="2:11" ht="15" thickBot="1">
      <c r="B295" s="150" t="s">
        <v>1315</v>
      </c>
      <c r="C295" s="294">
        <f t="shared" ref="C295:K295" si="23">SUM(C293:C294)</f>
        <v>10773</v>
      </c>
      <c r="D295" s="294">
        <f>SUM(D293:D294)</f>
        <v>24658</v>
      </c>
      <c r="E295" s="294">
        <f t="shared" si="23"/>
        <v>123500</v>
      </c>
      <c r="F295" s="294">
        <f t="shared" si="23"/>
        <v>33500</v>
      </c>
      <c r="G295" s="294">
        <f t="shared" si="23"/>
        <v>52500</v>
      </c>
      <c r="H295" s="294">
        <f t="shared" si="23"/>
        <v>52500</v>
      </c>
      <c r="I295" s="294">
        <f t="shared" si="23"/>
        <v>2500</v>
      </c>
      <c r="J295" s="294">
        <f t="shared" si="23"/>
        <v>2500</v>
      </c>
      <c r="K295" s="294">
        <f t="shared" si="23"/>
        <v>2500</v>
      </c>
    </row>
    <row r="296" spans="2:11" ht="15">
      <c r="B296" s="153"/>
      <c r="C296" s="161"/>
      <c r="D296" s="161"/>
      <c r="E296" s="160"/>
      <c r="F296" s="160"/>
      <c r="G296" s="160"/>
      <c r="H296" s="160"/>
      <c r="I296" s="160"/>
      <c r="J296" s="160"/>
      <c r="K296" s="160"/>
    </row>
    <row r="297" spans="2:11" ht="15">
      <c r="B297" s="295" t="s">
        <v>1316</v>
      </c>
      <c r="C297" s="161">
        <f t="shared" ref="C297:K297" si="24">+C290-C295</f>
        <v>41100</v>
      </c>
      <c r="D297" s="161">
        <f t="shared" si="24"/>
        <v>-15409</v>
      </c>
      <c r="E297" s="161">
        <f>+E290-E295</f>
        <v>-120670</v>
      </c>
      <c r="F297" s="161">
        <f t="shared" si="24"/>
        <v>-19898</v>
      </c>
      <c r="G297" s="161">
        <f t="shared" si="24"/>
        <v>-9000</v>
      </c>
      <c r="H297" s="161">
        <f t="shared" si="24"/>
        <v>1000</v>
      </c>
      <c r="I297" s="161">
        <f t="shared" si="24"/>
        <v>1000</v>
      </c>
      <c r="J297" s="161">
        <f t="shared" si="24"/>
        <v>1000</v>
      </c>
      <c r="K297" s="161">
        <f t="shared" si="24"/>
        <v>1000</v>
      </c>
    </row>
    <row r="298" spans="2:11" ht="15">
      <c r="B298" s="154"/>
      <c r="C298" s="161"/>
      <c r="D298" s="161"/>
      <c r="E298" s="160"/>
      <c r="F298" s="160"/>
      <c r="G298" s="160"/>
      <c r="H298" s="160"/>
      <c r="I298" s="160"/>
      <c r="J298" s="160"/>
      <c r="K298" s="160"/>
    </row>
    <row r="299" spans="2:11" ht="15" thickBot="1">
      <c r="B299" s="155" t="s">
        <v>1317</v>
      </c>
      <c r="C299" s="296">
        <v>66852</v>
      </c>
      <c r="D299" s="296">
        <v>51443</v>
      </c>
      <c r="E299" s="296">
        <v>-76369</v>
      </c>
      <c r="F299" s="296">
        <f>D299+F297</f>
        <v>31545</v>
      </c>
      <c r="G299" s="296">
        <f>F299+G297</f>
        <v>22545</v>
      </c>
      <c r="H299" s="296">
        <f>G299+H297</f>
        <v>23545</v>
      </c>
      <c r="I299" s="296">
        <f>H299+I297</f>
        <v>24545</v>
      </c>
      <c r="J299" s="296">
        <f>I299+J297</f>
        <v>25545</v>
      </c>
      <c r="K299" s="296">
        <f>J299+K297</f>
        <v>26545</v>
      </c>
    </row>
    <row r="300" spans="2:11" ht="15.75" thickTop="1">
      <c r="B300" s="156"/>
      <c r="C300" s="161"/>
      <c r="D300" s="160"/>
      <c r="E300" s="160"/>
      <c r="F300" s="160"/>
      <c r="G300" s="160"/>
      <c r="H300" s="160"/>
      <c r="I300" s="160"/>
      <c r="J300" s="160"/>
      <c r="K300" s="160"/>
    </row>
    <row r="301" spans="2:11" ht="15">
      <c r="B301" s="141"/>
      <c r="C301" s="160"/>
      <c r="D301" s="160"/>
      <c r="E301" s="160"/>
      <c r="F301" s="160"/>
      <c r="G301" s="160"/>
      <c r="H301" s="160"/>
      <c r="I301" s="160"/>
      <c r="J301" s="160"/>
      <c r="K301" s="160"/>
    </row>
    <row r="302" spans="2:11" ht="15">
      <c r="B302" s="141"/>
      <c r="C302" s="160"/>
      <c r="D302" s="160"/>
      <c r="E302" s="160"/>
      <c r="F302" s="160"/>
      <c r="G302" s="160"/>
      <c r="H302" s="160"/>
      <c r="I302" s="160"/>
      <c r="J302" s="160"/>
      <c r="K302" s="160"/>
    </row>
    <row r="303" spans="2:11" ht="15">
      <c r="B303" s="141"/>
      <c r="C303" s="160"/>
      <c r="D303" s="160"/>
      <c r="E303" s="160"/>
      <c r="F303" s="160"/>
      <c r="G303" s="160"/>
      <c r="H303" s="160"/>
      <c r="I303" s="160"/>
      <c r="J303" s="160"/>
      <c r="K303" s="160"/>
    </row>
    <row r="304" spans="2:11" ht="15">
      <c r="B304" s="141"/>
      <c r="C304" s="160"/>
      <c r="D304" s="160"/>
      <c r="E304" s="160"/>
      <c r="F304" s="160"/>
      <c r="G304" s="160"/>
      <c r="H304" s="160"/>
      <c r="I304" s="160"/>
      <c r="J304" s="160"/>
      <c r="K304" s="160"/>
    </row>
    <row r="305" spans="2:11" ht="15">
      <c r="B305" s="141"/>
      <c r="C305" s="160"/>
      <c r="D305" s="160"/>
      <c r="E305" s="160"/>
      <c r="F305" s="160"/>
      <c r="G305" s="160"/>
      <c r="H305" s="160"/>
      <c r="I305" s="160"/>
      <c r="J305" s="160"/>
      <c r="K305" s="160"/>
    </row>
    <row r="306" spans="2:11" ht="15">
      <c r="B306" s="141"/>
      <c r="C306" s="160"/>
      <c r="D306" s="160"/>
      <c r="E306" s="160"/>
      <c r="F306" s="160"/>
      <c r="G306" s="160"/>
      <c r="H306" s="160"/>
      <c r="I306" s="160"/>
      <c r="J306" s="160"/>
      <c r="K306" s="160"/>
    </row>
    <row r="307" spans="2:11" ht="15">
      <c r="B307" s="141"/>
      <c r="C307" s="160"/>
      <c r="D307" s="160"/>
      <c r="E307" s="160"/>
      <c r="F307" s="160"/>
      <c r="G307" s="160"/>
      <c r="H307" s="160"/>
      <c r="I307" s="160"/>
      <c r="J307" s="160"/>
      <c r="K307" s="160"/>
    </row>
    <row r="308" spans="2:11" ht="15">
      <c r="B308" s="141"/>
      <c r="C308" s="160"/>
      <c r="D308" s="160"/>
      <c r="E308" s="160"/>
      <c r="F308" s="160"/>
      <c r="G308" s="160"/>
      <c r="H308" s="160"/>
      <c r="I308" s="160"/>
      <c r="J308" s="160"/>
      <c r="K308" s="160"/>
    </row>
    <row r="309" spans="2:11" ht="15">
      <c r="B309" s="141"/>
      <c r="C309" s="160"/>
      <c r="D309" s="160"/>
      <c r="E309" s="160"/>
      <c r="F309" s="160"/>
      <c r="G309" s="160"/>
      <c r="H309" s="160"/>
      <c r="I309" s="160"/>
      <c r="J309" s="160"/>
      <c r="K309" s="160"/>
    </row>
    <row r="310" spans="2:11" ht="15">
      <c r="B310" s="141"/>
      <c r="C310" s="160"/>
      <c r="D310" s="160"/>
      <c r="E310" s="160"/>
      <c r="F310" s="160"/>
      <c r="G310" s="160"/>
      <c r="H310" s="160"/>
      <c r="I310" s="160"/>
      <c r="J310" s="160"/>
      <c r="K310" s="160"/>
    </row>
    <row r="311" spans="2:11" ht="15">
      <c r="B311" s="141"/>
      <c r="C311" s="160"/>
      <c r="D311" s="160"/>
      <c r="E311" s="160"/>
      <c r="F311" s="160"/>
      <c r="G311" s="160"/>
      <c r="H311" s="160"/>
      <c r="I311" s="160"/>
      <c r="J311" s="160"/>
      <c r="K311" s="160"/>
    </row>
    <row r="313" spans="2:11" ht="18.75">
      <c r="B313" s="344" t="s">
        <v>1329</v>
      </c>
      <c r="C313" s="344"/>
      <c r="D313" s="344"/>
      <c r="E313" s="344"/>
      <c r="F313" s="344"/>
      <c r="G313" s="344"/>
      <c r="H313" s="344"/>
      <c r="I313" s="344"/>
      <c r="J313" s="344"/>
      <c r="K313" s="344"/>
    </row>
    <row r="314" spans="2:11" ht="15">
      <c r="B314" s="142"/>
      <c r="C314" s="160"/>
      <c r="D314" s="161"/>
      <c r="E314" s="160"/>
      <c r="F314" s="160"/>
      <c r="G314" s="160"/>
      <c r="H314" s="160"/>
      <c r="I314" s="160"/>
      <c r="J314" s="160"/>
      <c r="K314" s="160"/>
    </row>
    <row r="315" spans="2:11" ht="15">
      <c r="B315" s="346" t="s">
        <v>1581</v>
      </c>
      <c r="C315" s="346"/>
      <c r="D315" s="346"/>
      <c r="E315" s="346"/>
      <c r="F315" s="346"/>
      <c r="G315" s="346"/>
      <c r="H315" s="346"/>
      <c r="I315" s="346"/>
      <c r="J315" s="346"/>
      <c r="K315" s="346"/>
    </row>
    <row r="316" spans="2:11" ht="15">
      <c r="B316" s="143"/>
      <c r="C316" s="163"/>
      <c r="D316" s="163"/>
      <c r="E316" s="163"/>
      <c r="F316" s="163"/>
      <c r="G316" s="163"/>
      <c r="H316" s="163"/>
      <c r="I316" s="160"/>
      <c r="J316" s="160"/>
      <c r="K316" s="160"/>
    </row>
    <row r="317" spans="2:11" ht="15">
      <c r="B317" s="13"/>
      <c r="C317" s="160"/>
      <c r="D317" s="160"/>
      <c r="E317" s="165" t="s">
        <v>1288</v>
      </c>
      <c r="F317" s="165"/>
      <c r="G317" s="165" t="s">
        <v>1289</v>
      </c>
      <c r="H317" s="160"/>
      <c r="I317" s="160"/>
      <c r="J317" s="160"/>
      <c r="K317" s="160"/>
    </row>
    <row r="318" spans="2:11" ht="15">
      <c r="B318" s="144"/>
      <c r="C318" s="165" t="s">
        <v>1290</v>
      </c>
      <c r="D318" s="165" t="s">
        <v>1291</v>
      </c>
      <c r="E318" s="166" t="s">
        <v>1292</v>
      </c>
      <c r="F318" s="165" t="s">
        <v>1288</v>
      </c>
      <c r="G318" s="166" t="s">
        <v>1292</v>
      </c>
      <c r="H318" s="165" t="s">
        <v>1293</v>
      </c>
      <c r="I318" s="165" t="s">
        <v>1294</v>
      </c>
      <c r="J318" s="165" t="s">
        <v>1295</v>
      </c>
      <c r="K318" s="165" t="s">
        <v>1296</v>
      </c>
    </row>
    <row r="319" spans="2:11" ht="15.75" thickBot="1">
      <c r="B319" s="145"/>
      <c r="C319" s="167" t="s">
        <v>2</v>
      </c>
      <c r="D319" s="167" t="s">
        <v>2</v>
      </c>
      <c r="E319" s="167" t="s">
        <v>1157</v>
      </c>
      <c r="F319" s="168" t="s">
        <v>32</v>
      </c>
      <c r="G319" s="168" t="s">
        <v>1157</v>
      </c>
      <c r="H319" s="168" t="s">
        <v>32</v>
      </c>
      <c r="I319" s="168" t="s">
        <v>32</v>
      </c>
      <c r="J319" s="168" t="s">
        <v>32</v>
      </c>
      <c r="K319" s="168" t="s">
        <v>32</v>
      </c>
    </row>
    <row r="320" spans="2:11" ht="15">
      <c r="B320" s="146"/>
      <c r="C320" s="169"/>
      <c r="D320" s="169"/>
      <c r="E320" s="160"/>
      <c r="F320" s="160"/>
      <c r="G320" s="160"/>
      <c r="H320" s="160"/>
      <c r="I320" s="160"/>
      <c r="J320" s="160"/>
      <c r="K320" s="160"/>
    </row>
    <row r="321" spans="2:11" ht="15">
      <c r="B321" s="147" t="s">
        <v>1297</v>
      </c>
      <c r="C321" s="160"/>
      <c r="D321" s="160"/>
      <c r="E321" s="160"/>
      <c r="F321" s="160"/>
      <c r="G321" s="160"/>
      <c r="H321" s="160"/>
      <c r="I321" s="160"/>
      <c r="J321" s="160"/>
      <c r="K321" s="160"/>
    </row>
    <row r="322" spans="2:11" ht="15">
      <c r="B322" s="149" t="s">
        <v>1299</v>
      </c>
      <c r="C322" s="160">
        <f>'Budget Detail FY 2013-17'!L643+'Budget Detail FY 2013-17'!L644+'Budget Detail FY 2013-17'!L646</f>
        <v>0</v>
      </c>
      <c r="D322" s="160">
        <f>'Budget Detail FY 2013-17'!M643+'Budget Detail FY 2013-17'!M644+'Budget Detail FY 2013-17'!M646</f>
        <v>64000</v>
      </c>
      <c r="E322" s="160">
        <f>'Budget Detail FY 2013-17'!N643+'Budget Detail FY 2013-17'!N644+'Budget Detail FY 2013-17'!N646</f>
        <v>231000</v>
      </c>
      <c r="F322" s="160">
        <f>'Budget Detail FY 2013-17'!O643+'Budget Detail FY 2013-17'!O644+'Budget Detail FY 2013-17'!O646</f>
        <v>0</v>
      </c>
      <c r="G322" s="160">
        <f>'Budget Detail FY 2013-17'!P643+'Budget Detail FY 2013-17'!P644+'Budget Detail FY 2013-17'!P646</f>
        <v>231000</v>
      </c>
      <c r="H322" s="160">
        <f>'Budget Detail FY 2013-17'!Q643+'Budget Detail FY 2013-17'!Q644+'Budget Detail FY 2013-17'!Q646</f>
        <v>0</v>
      </c>
      <c r="I322" s="160">
        <f>'Budget Detail FY 2013-17'!R643+'Budget Detail FY 2013-17'!R644+'Budget Detail FY 2013-17'!R646</f>
        <v>0</v>
      </c>
      <c r="J322" s="160">
        <f>'Budget Detail FY 2013-17'!S643+'Budget Detail FY 2013-17'!S644+'Budget Detail FY 2013-17'!S646</f>
        <v>0</v>
      </c>
      <c r="K322" s="160">
        <f>'Budget Detail FY 2013-17'!T643+'Budget Detail FY 2013-17'!T644+'Budget Detail FY 2013-17'!T646</f>
        <v>178700</v>
      </c>
    </row>
    <row r="323" spans="2:11" ht="15">
      <c r="B323" s="149" t="s">
        <v>1300</v>
      </c>
      <c r="C323" s="160">
        <f>'Budget Detail FY 2013-17'!L647+'Budget Detail FY 2013-17'!L648+'Budget Detail FY 2013-17'!L650+'Budget Detail FY 2013-17'!L652</f>
        <v>20200</v>
      </c>
      <c r="D323" s="160">
        <f>'Budget Detail FY 2013-17'!M647+'Budget Detail FY 2013-17'!M648+'Budget Detail FY 2013-17'!M650+'Budget Detail FY 2013-17'!M652</f>
        <v>25100</v>
      </c>
      <c r="E323" s="160">
        <f>'Budget Detail FY 2013-17'!N647+'Budget Detail FY 2013-17'!N648+'Budget Detail FY 2013-17'!N650+'Budget Detail FY 2013-17'!N652</f>
        <v>60600</v>
      </c>
      <c r="F323" s="160">
        <f>'Budget Detail FY 2013-17'!O647+'Budget Detail FY 2013-17'!O648+'Budget Detail FY 2013-17'!O650+'Budget Detail FY 2013-17'!O652</f>
        <v>63100</v>
      </c>
      <c r="G323" s="160">
        <f>'Budget Detail FY 2013-17'!P647+'Budget Detail FY 2013-17'!P648+'Budget Detail FY 2013-17'!P650+'Budget Detail FY 2013-17'!P652</f>
        <v>53400</v>
      </c>
      <c r="H323" s="160">
        <f>'Budget Detail FY 2013-17'!Q647+'Budget Detail FY 2013-17'!Q648+'Budget Detail FY 2013-17'!Q650+'Budget Detail FY 2013-17'!Q652</f>
        <v>53400</v>
      </c>
      <c r="I323" s="160">
        <f>'Budget Detail FY 2013-17'!R647+'Budget Detail FY 2013-17'!R648+'Budget Detail FY 2013-17'!R650+'Budget Detail FY 2013-17'!R652</f>
        <v>53400</v>
      </c>
      <c r="J323" s="160">
        <f>'Budget Detail FY 2013-17'!S647+'Budget Detail FY 2013-17'!S648+'Budget Detail FY 2013-17'!S650+'Budget Detail FY 2013-17'!S652</f>
        <v>53400</v>
      </c>
      <c r="K323" s="160">
        <f>'Budget Detail FY 2013-17'!T647+'Budget Detail FY 2013-17'!T648+'Budget Detail FY 2013-17'!T650+'Budget Detail FY 2013-17'!T652</f>
        <v>53400</v>
      </c>
    </row>
    <row r="324" spans="2:11" ht="15">
      <c r="B324" s="149" t="s">
        <v>1303</v>
      </c>
      <c r="C324" s="160">
        <f>'Budget Detail FY 2013-17'!L653</f>
        <v>0</v>
      </c>
      <c r="D324" s="160">
        <f>'Budget Detail FY 2013-17'!M653</f>
        <v>19</v>
      </c>
      <c r="E324" s="160">
        <f>'Budget Detail FY 2013-17'!N653</f>
        <v>0</v>
      </c>
      <c r="F324" s="160">
        <f>'Budget Detail FY 2013-17'!O653</f>
        <v>85</v>
      </c>
      <c r="G324" s="160">
        <f>'Budget Detail FY 2013-17'!P653</f>
        <v>0</v>
      </c>
      <c r="H324" s="160">
        <f>'Budget Detail FY 2013-17'!Q653</f>
        <v>0</v>
      </c>
      <c r="I324" s="160">
        <f>'Budget Detail FY 2013-17'!R653</f>
        <v>0</v>
      </c>
      <c r="J324" s="160">
        <f>'Budget Detail FY 2013-17'!S653</f>
        <v>0</v>
      </c>
      <c r="K324" s="160">
        <f>'Budget Detail FY 2013-17'!T653</f>
        <v>0</v>
      </c>
    </row>
    <row r="325" spans="2:11" ht="15">
      <c r="B325" s="149" t="s">
        <v>1304</v>
      </c>
      <c r="C325" s="160">
        <f>'Budget Detail FY 2013-17'!L654</f>
        <v>54600</v>
      </c>
      <c r="D325" s="160">
        <f>'Budget Detail FY 2013-17'!M654</f>
        <v>1200</v>
      </c>
      <c r="E325" s="160">
        <f>'Budget Detail FY 2013-17'!N654</f>
        <v>0</v>
      </c>
      <c r="F325" s="160">
        <f>'Budget Detail FY 2013-17'!O654</f>
        <v>9578</v>
      </c>
      <c r="G325" s="160">
        <f>'Budget Detail FY 2013-17'!P654</f>
        <v>0</v>
      </c>
      <c r="H325" s="160">
        <f>'Budget Detail FY 2013-17'!Q654</f>
        <v>0</v>
      </c>
      <c r="I325" s="160">
        <f>'Budget Detail FY 2013-17'!R654</f>
        <v>0</v>
      </c>
      <c r="J325" s="160">
        <f>'Budget Detail FY 2013-17'!S654</f>
        <v>0</v>
      </c>
      <c r="K325" s="160">
        <f>'Budget Detail FY 2013-17'!T654</f>
        <v>0</v>
      </c>
    </row>
    <row r="326" spans="2:11" ht="15">
      <c r="B326" s="149" t="s">
        <v>1305</v>
      </c>
      <c r="C326" s="160">
        <f>'Budget Detail FY 2013-17'!L655</f>
        <v>0</v>
      </c>
      <c r="D326" s="160">
        <f>'Budget Detail FY 2013-17'!M655</f>
        <v>0</v>
      </c>
      <c r="E326" s="160">
        <f>'Budget Detail FY 2013-17'!N655</f>
        <v>0</v>
      </c>
      <c r="F326" s="160">
        <f>'Budget Detail FY 2013-17'!O655</f>
        <v>0</v>
      </c>
      <c r="G326" s="160">
        <f>'Budget Detail FY 2013-17'!P655</f>
        <v>0</v>
      </c>
      <c r="H326" s="160">
        <f>'Budget Detail FY 2013-17'!Q655</f>
        <v>0</v>
      </c>
      <c r="I326" s="160">
        <f>'Budget Detail FY 2013-17'!R655</f>
        <v>4500000</v>
      </c>
      <c r="J326" s="160">
        <f>'Budget Detail FY 2013-17'!S655</f>
        <v>0</v>
      </c>
      <c r="K326" s="160">
        <f>'Budget Detail FY 2013-17'!T655</f>
        <v>0</v>
      </c>
    </row>
    <row r="327" spans="2:11" ht="15">
      <c r="B327" s="149" t="s">
        <v>1306</v>
      </c>
      <c r="C327" s="160">
        <f>'Budget Detail FY 2013-17'!L659+'Budget Detail FY 2013-17'!L661</f>
        <v>100000</v>
      </c>
      <c r="D327" s="160">
        <f>'Budget Detail FY 2013-17'!M659+'Budget Detail FY 2013-17'!M661</f>
        <v>231484</v>
      </c>
      <c r="E327" s="160">
        <f>'Budget Detail FY 2013-17'!N659+'Budget Detail FY 2013-17'!N661</f>
        <v>125000</v>
      </c>
      <c r="F327" s="160">
        <f>'Budget Detail FY 2013-17'!O659+'Budget Detail FY 2013-17'!O661</f>
        <v>125000</v>
      </c>
      <c r="G327" s="160">
        <f>'Budget Detail FY 2013-17'!P659+'Budget Detail FY 2013-17'!P661+'Budget Detail FY 2013-17'!P657</f>
        <v>1019332</v>
      </c>
      <c r="H327" s="160">
        <f>'Budget Detail FY 2013-17'!Q659+'Budget Detail FY 2013-17'!Q661</f>
        <v>352500</v>
      </c>
      <c r="I327" s="160">
        <f>'Budget Detail FY 2013-17'!R659+'Budget Detail FY 2013-17'!R661</f>
        <v>406943</v>
      </c>
      <c r="J327" s="160">
        <f>'Budget Detail FY 2013-17'!S659+'Budget Detail FY 2013-17'!S661</f>
        <v>846043</v>
      </c>
      <c r="K327" s="160">
        <f>'Budget Detail FY 2013-17'!T659+'Budget Detail FY 2013-17'!T661</f>
        <v>646943</v>
      </c>
    </row>
    <row r="328" spans="2:11" ht="15" thickBot="1">
      <c r="B328" s="150" t="s">
        <v>1307</v>
      </c>
      <c r="C328" s="294">
        <f t="shared" ref="C328:K328" si="25">SUM(C322:C327)</f>
        <v>174800</v>
      </c>
      <c r="D328" s="294">
        <f t="shared" si="25"/>
        <v>321803</v>
      </c>
      <c r="E328" s="294">
        <f>SUM(E322:E327)</f>
        <v>416600</v>
      </c>
      <c r="F328" s="294">
        <f t="shared" si="25"/>
        <v>197763</v>
      </c>
      <c r="G328" s="294">
        <f t="shared" si="25"/>
        <v>1303732</v>
      </c>
      <c r="H328" s="294">
        <f t="shared" si="25"/>
        <v>405900</v>
      </c>
      <c r="I328" s="294">
        <f t="shared" si="25"/>
        <v>4960343</v>
      </c>
      <c r="J328" s="294">
        <f t="shared" si="25"/>
        <v>899443</v>
      </c>
      <c r="K328" s="294">
        <f t="shared" si="25"/>
        <v>879043</v>
      </c>
    </row>
    <row r="329" spans="2:11" ht="15">
      <c r="B329" s="141"/>
      <c r="C329" s="160"/>
      <c r="D329" s="160"/>
      <c r="E329" s="160"/>
      <c r="F329" s="160"/>
      <c r="G329" s="160"/>
      <c r="H329" s="160"/>
      <c r="I329" s="160"/>
      <c r="J329" s="160"/>
      <c r="K329" s="160"/>
    </row>
    <row r="330" spans="2:11" ht="15">
      <c r="B330" s="147" t="s">
        <v>886</v>
      </c>
      <c r="C330" s="160"/>
      <c r="D330" s="160"/>
      <c r="E330" s="160"/>
      <c r="F330" s="160"/>
      <c r="G330" s="160"/>
      <c r="H330" s="160"/>
      <c r="I330" s="160"/>
      <c r="J330" s="160"/>
      <c r="K330" s="160"/>
    </row>
    <row r="331" spans="2:11" ht="15">
      <c r="B331" s="151" t="s">
        <v>1310</v>
      </c>
      <c r="C331" s="160">
        <f>'Budget Detail FY 2013-17'!L666</f>
        <v>0</v>
      </c>
      <c r="D331" s="160">
        <f>'Budget Detail FY 2013-17'!M666</f>
        <v>5740</v>
      </c>
      <c r="E331" s="160">
        <f>'Budget Detail FY 2013-17'!N666</f>
        <v>0</v>
      </c>
      <c r="F331" s="160">
        <f>'Budget Detail FY 2013-17'!O666</f>
        <v>0</v>
      </c>
      <c r="G331" s="160">
        <f>'Budget Detail FY 2013-17'!P666</f>
        <v>100000</v>
      </c>
      <c r="H331" s="160">
        <f>'Budget Detail FY 2013-17'!Q666</f>
        <v>0</v>
      </c>
      <c r="I331" s="160">
        <f>'Budget Detail FY 2013-17'!R666</f>
        <v>0</v>
      </c>
      <c r="J331" s="160">
        <f>'Budget Detail FY 2013-17'!S666</f>
        <v>0</v>
      </c>
      <c r="K331" s="160">
        <f>'Budget Detail FY 2013-17'!T666</f>
        <v>0</v>
      </c>
    </row>
    <row r="332" spans="2:11" ht="15">
      <c r="B332" s="151" t="s">
        <v>1312</v>
      </c>
      <c r="C332" s="160">
        <f>SUM('Budget Detail FY 2013-17'!L668:L679)</f>
        <v>0</v>
      </c>
      <c r="D332" s="160">
        <f>SUM('Budget Detail FY 2013-17'!M668:M679)</f>
        <v>172033</v>
      </c>
      <c r="E332" s="160">
        <f>SUM('Budget Detail FY 2013-17'!N668:N679)</f>
        <v>235000</v>
      </c>
      <c r="F332" s="160">
        <f>SUM('Budget Detail FY 2013-17'!O668:O679)</f>
        <v>4147</v>
      </c>
      <c r="G332" s="160">
        <f>SUM('Budget Detail FY 2013-17'!P668:P679)</f>
        <v>940500</v>
      </c>
      <c r="H332" s="160">
        <f>SUM('Budget Detail FY 2013-17'!Q668:Q679)</f>
        <v>305900</v>
      </c>
      <c r="I332" s="160">
        <f>SUM('Budget Detail FY 2013-17'!R668:R679)</f>
        <v>4846900</v>
      </c>
      <c r="J332" s="160">
        <f>SUM('Budget Detail FY 2013-17'!S668:S679)</f>
        <v>453500</v>
      </c>
      <c r="K332" s="160">
        <f>SUM('Budget Detail FY 2013-17'!T668:T679)</f>
        <v>433100</v>
      </c>
    </row>
    <row r="333" spans="2:11" ht="15">
      <c r="B333" s="151" t="s">
        <v>1133</v>
      </c>
      <c r="C333" s="160">
        <f>'Budget Detail FY 2013-17'!L689+'Budget Detail FY 2013-17'!L682+'Budget Detail FY 2013-17'!L683+'Budget Detail FY 2013-17'!L686</f>
        <v>100000</v>
      </c>
      <c r="D333" s="160">
        <f>'Budget Detail FY 2013-17'!M689+'Budget Detail FY 2013-17'!M682+'Budget Detail FY 2013-17'!M683+'Budget Detail FY 2013-17'!M686</f>
        <v>125000</v>
      </c>
      <c r="E333" s="160">
        <f>'Budget Detail FY 2013-17'!N689+'Budget Detail FY 2013-17'!N682+'Budget Detail FY 2013-17'!N683+'Budget Detail FY 2013-17'!N686</f>
        <v>125000</v>
      </c>
      <c r="F333" s="160">
        <f>'Budget Detail FY 2013-17'!O689+'Budget Detail FY 2013-17'!O682+'Budget Detail FY 2013-17'!O683+'Budget Detail FY 2013-17'!O686</f>
        <v>125000</v>
      </c>
      <c r="G333" s="160">
        <f>'Budget Detail FY 2013-17'!P689+'Budget Detail FY 2013-17'!P682+'Budget Detail FY 2013-17'!P683+'Budget Detail FY 2013-17'!P686</f>
        <v>0</v>
      </c>
      <c r="H333" s="160">
        <f>'Budget Detail FY 2013-17'!Q689+'Budget Detail FY 2013-17'!Q682+'Budget Detail FY 2013-17'!Q683+'Budget Detail FY 2013-17'!Q686</f>
        <v>100000</v>
      </c>
      <c r="I333" s="160">
        <f>'Budget Detail FY 2013-17'!R689+'Budget Detail FY 2013-17'!R682+'Budget Detail FY 2013-17'!R683+'Budget Detail FY 2013-17'!R686</f>
        <v>445943</v>
      </c>
      <c r="J333" s="160">
        <f>'Budget Detail FY 2013-17'!S689+'Budget Detail FY 2013-17'!S682+'Budget Detail FY 2013-17'!S683+'Budget Detail FY 2013-17'!S686</f>
        <v>445943</v>
      </c>
      <c r="K333" s="160">
        <f>'Budget Detail FY 2013-17'!T689+'Budget Detail FY 2013-17'!T682+'Budget Detail FY 2013-17'!T683+'Budget Detail FY 2013-17'!T686</f>
        <v>445943</v>
      </c>
    </row>
    <row r="334" spans="2:11" ht="15" thickBot="1">
      <c r="B334" s="150" t="s">
        <v>1315</v>
      </c>
      <c r="C334" s="294">
        <f>SUM(C331:C333)</f>
        <v>100000</v>
      </c>
      <c r="D334" s="294">
        <f t="shared" ref="D334:K334" si="26">SUM(D331:D333)</f>
        <v>302773</v>
      </c>
      <c r="E334" s="294">
        <f>SUM(E331:E333)</f>
        <v>360000</v>
      </c>
      <c r="F334" s="294">
        <f t="shared" si="26"/>
        <v>129147</v>
      </c>
      <c r="G334" s="294">
        <f t="shared" si="26"/>
        <v>1040500</v>
      </c>
      <c r="H334" s="294">
        <f t="shared" si="26"/>
        <v>405900</v>
      </c>
      <c r="I334" s="294">
        <f t="shared" si="26"/>
        <v>5292843</v>
      </c>
      <c r="J334" s="294">
        <f t="shared" si="26"/>
        <v>899443</v>
      </c>
      <c r="K334" s="294">
        <f t="shared" si="26"/>
        <v>879043</v>
      </c>
    </row>
    <row r="335" spans="2:11" ht="15">
      <c r="B335" s="153"/>
      <c r="C335" s="161"/>
      <c r="D335" s="161"/>
      <c r="E335" s="160"/>
      <c r="F335" s="160"/>
      <c r="G335" s="160"/>
      <c r="H335" s="160"/>
      <c r="I335" s="160"/>
      <c r="J335" s="160"/>
      <c r="K335" s="160"/>
    </row>
    <row r="336" spans="2:11" ht="15">
      <c r="B336" s="295" t="s">
        <v>1316</v>
      </c>
      <c r="C336" s="161">
        <f t="shared" ref="C336:K336" si="27">+C328-C334</f>
        <v>74800</v>
      </c>
      <c r="D336" s="161">
        <f t="shared" si="27"/>
        <v>19030</v>
      </c>
      <c r="E336" s="161">
        <f t="shared" si="27"/>
        <v>56600</v>
      </c>
      <c r="F336" s="161">
        <f>+F328-F334</f>
        <v>68616</v>
      </c>
      <c r="G336" s="161">
        <f t="shared" si="27"/>
        <v>263232</v>
      </c>
      <c r="H336" s="161">
        <f t="shared" si="27"/>
        <v>0</v>
      </c>
      <c r="I336" s="161">
        <f t="shared" si="27"/>
        <v>-332500</v>
      </c>
      <c r="J336" s="161">
        <f t="shared" si="27"/>
        <v>0</v>
      </c>
      <c r="K336" s="161">
        <f t="shared" si="27"/>
        <v>0</v>
      </c>
    </row>
    <row r="337" spans="2:11" ht="15">
      <c r="B337" s="154"/>
      <c r="C337" s="161"/>
      <c r="D337" s="161"/>
      <c r="E337" s="160"/>
      <c r="F337" s="160"/>
      <c r="G337" s="160"/>
      <c r="H337" s="160"/>
      <c r="I337" s="160"/>
      <c r="J337" s="160"/>
      <c r="K337" s="160"/>
    </row>
    <row r="338" spans="2:11" ht="15" thickBot="1">
      <c r="B338" s="155" t="s">
        <v>1317</v>
      </c>
      <c r="C338" s="296">
        <v>-18378</v>
      </c>
      <c r="D338" s="296">
        <v>652</v>
      </c>
      <c r="E338" s="296">
        <v>51537</v>
      </c>
      <c r="F338" s="296">
        <f>D338+F336</f>
        <v>69268</v>
      </c>
      <c r="G338" s="296">
        <f>F338+G336</f>
        <v>332500</v>
      </c>
      <c r="H338" s="296">
        <f>G338+H336</f>
        <v>332500</v>
      </c>
      <c r="I338" s="296">
        <f>H338+I336</f>
        <v>0</v>
      </c>
      <c r="J338" s="296">
        <f>I338+J336</f>
        <v>0</v>
      </c>
      <c r="K338" s="296">
        <f>J338+K336</f>
        <v>0</v>
      </c>
    </row>
    <row r="339" spans="2:11" ht="15.75" thickTop="1">
      <c r="B339" s="156"/>
      <c r="C339" s="157"/>
      <c r="D339" s="157"/>
      <c r="E339" s="157"/>
      <c r="F339" s="157"/>
      <c r="G339" s="157"/>
      <c r="H339" s="157"/>
      <c r="I339" s="157"/>
      <c r="J339" s="157"/>
      <c r="K339" s="157"/>
    </row>
    <row r="340" spans="2:11" ht="15">
      <c r="B340" s="156"/>
      <c r="C340" s="161"/>
      <c r="D340" s="160"/>
      <c r="E340" s="160"/>
      <c r="F340" s="160"/>
      <c r="G340" s="160"/>
      <c r="H340" s="160"/>
      <c r="I340" s="160"/>
      <c r="J340" s="160"/>
      <c r="K340" s="160"/>
    </row>
    <row r="341" spans="2:11" ht="15">
      <c r="B341" s="141"/>
      <c r="C341" s="160"/>
      <c r="D341" s="160"/>
      <c r="E341" s="160"/>
      <c r="F341" s="160"/>
      <c r="G341" s="160"/>
      <c r="H341" s="160"/>
      <c r="I341" s="160"/>
      <c r="J341" s="160"/>
      <c r="K341" s="160"/>
    </row>
    <row r="342" spans="2:11" ht="15">
      <c r="B342" s="141"/>
      <c r="C342" s="160"/>
      <c r="D342" s="160"/>
      <c r="E342" s="160"/>
      <c r="F342" s="160"/>
      <c r="G342" s="160"/>
      <c r="H342" s="160"/>
      <c r="I342" s="160"/>
      <c r="J342" s="160"/>
      <c r="K342" s="160"/>
    </row>
    <row r="343" spans="2:11" ht="15">
      <c r="B343" s="141"/>
      <c r="C343" s="160"/>
      <c r="D343" s="160"/>
      <c r="E343" s="160"/>
      <c r="F343" s="160"/>
      <c r="G343" s="160"/>
      <c r="H343" s="160"/>
      <c r="I343" s="160"/>
      <c r="J343" s="160"/>
      <c r="K343" s="160"/>
    </row>
    <row r="344" spans="2:11" ht="15">
      <c r="B344" s="141"/>
      <c r="C344" s="160"/>
      <c r="D344" s="160"/>
      <c r="E344" s="160"/>
      <c r="F344" s="160"/>
      <c r="G344" s="160"/>
      <c r="H344" s="160"/>
      <c r="I344" s="160"/>
      <c r="J344" s="160"/>
      <c r="K344" s="160"/>
    </row>
    <row r="345" spans="2:11" ht="15">
      <c r="B345" s="141"/>
      <c r="C345" s="160"/>
      <c r="D345" s="160"/>
      <c r="E345" s="160"/>
      <c r="F345" s="160"/>
      <c r="G345" s="160"/>
      <c r="H345" s="160"/>
      <c r="I345" s="160"/>
      <c r="J345" s="160"/>
      <c r="K345" s="160"/>
    </row>
    <row r="346" spans="2:11" ht="15">
      <c r="B346" s="141"/>
      <c r="C346" s="160"/>
      <c r="D346" s="160"/>
      <c r="E346" s="160"/>
      <c r="F346" s="160"/>
      <c r="G346" s="160"/>
      <c r="H346" s="160"/>
      <c r="I346" s="160"/>
      <c r="J346" s="160"/>
      <c r="K346" s="160"/>
    </row>
    <row r="347" spans="2:11" ht="15">
      <c r="B347" s="141"/>
      <c r="C347" s="160"/>
      <c r="D347" s="160"/>
      <c r="E347" s="160"/>
      <c r="F347" s="160"/>
      <c r="G347" s="160"/>
      <c r="H347" s="160"/>
      <c r="I347" s="160"/>
      <c r="J347" s="160"/>
      <c r="K347" s="160"/>
    </row>
    <row r="348" spans="2:11" ht="15">
      <c r="B348" s="141"/>
      <c r="C348" s="160"/>
      <c r="D348" s="160"/>
      <c r="E348" s="160"/>
      <c r="F348" s="160"/>
      <c r="G348" s="160"/>
      <c r="H348" s="160"/>
      <c r="I348" s="160"/>
      <c r="J348" s="160"/>
      <c r="K348" s="160"/>
    </row>
    <row r="349" spans="2:11" ht="15">
      <c r="B349" s="141"/>
      <c r="C349" s="160"/>
      <c r="D349" s="160"/>
      <c r="E349" s="160"/>
      <c r="F349" s="160"/>
      <c r="G349" s="160"/>
      <c r="H349" s="160"/>
      <c r="I349" s="160"/>
      <c r="J349" s="160"/>
      <c r="K349" s="160"/>
    </row>
    <row r="350" spans="2:11" ht="15">
      <c r="B350" s="141"/>
      <c r="C350" s="160"/>
      <c r="D350" s="160"/>
      <c r="E350" s="160"/>
      <c r="F350" s="160"/>
      <c r="G350" s="160"/>
      <c r="H350" s="160"/>
      <c r="I350" s="160"/>
      <c r="J350" s="160"/>
      <c r="K350" s="160"/>
    </row>
    <row r="353" spans="2:11" ht="18.75">
      <c r="B353" s="344" t="s">
        <v>1330</v>
      </c>
      <c r="C353" s="344"/>
      <c r="D353" s="344"/>
      <c r="E353" s="344"/>
      <c r="F353" s="344"/>
      <c r="G353" s="344"/>
      <c r="H353" s="344"/>
      <c r="I353" s="344"/>
      <c r="J353" s="344"/>
      <c r="K353" s="344"/>
    </row>
    <row r="354" spans="2:11" ht="15">
      <c r="B354" s="142"/>
      <c r="C354" s="160"/>
      <c r="D354" s="161"/>
      <c r="E354" s="160"/>
      <c r="F354" s="160"/>
      <c r="G354" s="160"/>
      <c r="H354" s="160"/>
      <c r="I354" s="160"/>
      <c r="J354" s="160"/>
      <c r="K354" s="160"/>
    </row>
    <row r="355" spans="2:11">
      <c r="B355" s="346" t="s">
        <v>1331</v>
      </c>
      <c r="C355" s="346"/>
      <c r="D355" s="346"/>
      <c r="E355" s="346"/>
      <c r="F355" s="346"/>
      <c r="G355" s="346"/>
      <c r="H355" s="346"/>
      <c r="I355" s="346"/>
      <c r="J355" s="346"/>
      <c r="K355" s="346"/>
    </row>
    <row r="356" spans="2:11" ht="20.25" customHeight="1">
      <c r="B356" s="346"/>
      <c r="C356" s="346"/>
      <c r="D356" s="346"/>
      <c r="E356" s="346"/>
      <c r="F356" s="346"/>
      <c r="G356" s="346"/>
      <c r="H356" s="346"/>
      <c r="I356" s="346"/>
      <c r="J356" s="346"/>
      <c r="K356" s="346"/>
    </row>
    <row r="357" spans="2:11" ht="15">
      <c r="B357" s="143"/>
      <c r="C357" s="163"/>
      <c r="D357" s="163"/>
      <c r="E357" s="163"/>
      <c r="F357" s="163"/>
      <c r="G357" s="163"/>
      <c r="H357" s="163"/>
      <c r="I357" s="163"/>
      <c r="J357" s="163"/>
      <c r="K357" s="163"/>
    </row>
    <row r="358" spans="2:11" ht="15">
      <c r="B358" s="13"/>
      <c r="C358" s="160"/>
      <c r="D358" s="160"/>
      <c r="E358" s="165" t="s">
        <v>1288</v>
      </c>
      <c r="F358" s="160"/>
      <c r="G358" s="165" t="s">
        <v>1289</v>
      </c>
      <c r="H358" s="160"/>
      <c r="I358" s="160"/>
      <c r="J358" s="160"/>
      <c r="K358" s="160"/>
    </row>
    <row r="359" spans="2:11" ht="15">
      <c r="B359" s="144"/>
      <c r="C359" s="165" t="s">
        <v>1290</v>
      </c>
      <c r="D359" s="165" t="s">
        <v>1291</v>
      </c>
      <c r="E359" s="165" t="s">
        <v>1292</v>
      </c>
      <c r="F359" s="165" t="s">
        <v>1288</v>
      </c>
      <c r="G359" s="166" t="s">
        <v>1292</v>
      </c>
      <c r="H359" s="165" t="s">
        <v>1293</v>
      </c>
      <c r="I359" s="165" t="s">
        <v>1294</v>
      </c>
      <c r="J359" s="165" t="s">
        <v>1295</v>
      </c>
      <c r="K359" s="165" t="s">
        <v>1296</v>
      </c>
    </row>
    <row r="360" spans="2:11" ht="15.75" thickBot="1">
      <c r="B360" s="145"/>
      <c r="C360" s="167" t="s">
        <v>2</v>
      </c>
      <c r="D360" s="167" t="s">
        <v>2</v>
      </c>
      <c r="E360" s="167" t="s">
        <v>1157</v>
      </c>
      <c r="F360" s="168" t="s">
        <v>32</v>
      </c>
      <c r="G360" s="168" t="s">
        <v>1157</v>
      </c>
      <c r="H360" s="168" t="s">
        <v>32</v>
      </c>
      <c r="I360" s="168" t="s">
        <v>32</v>
      </c>
      <c r="J360" s="168" t="s">
        <v>32</v>
      </c>
      <c r="K360" s="168" t="s">
        <v>32</v>
      </c>
    </row>
    <row r="361" spans="2:11" ht="15">
      <c r="B361" s="146"/>
      <c r="C361" s="169"/>
      <c r="D361" s="169"/>
      <c r="E361" s="160"/>
      <c r="F361" s="160"/>
      <c r="G361" s="160"/>
      <c r="H361" s="160"/>
      <c r="I361" s="160"/>
      <c r="J361" s="160"/>
      <c r="K361" s="160"/>
    </row>
    <row r="362" spans="2:11" ht="15">
      <c r="B362" s="147" t="s">
        <v>1297</v>
      </c>
      <c r="C362" s="160"/>
      <c r="D362" s="160"/>
      <c r="E362" s="160"/>
      <c r="F362" s="160"/>
      <c r="G362" s="160"/>
      <c r="H362" s="160"/>
      <c r="I362" s="160"/>
      <c r="J362" s="160"/>
      <c r="K362" s="160"/>
    </row>
    <row r="363" spans="2:11" ht="15">
      <c r="B363" s="148" t="s">
        <v>1298</v>
      </c>
      <c r="C363" s="160">
        <f>'Budget Detail FY 2013-17'!L703</f>
        <v>0</v>
      </c>
      <c r="D363" s="160">
        <f>'Budget Detail FY 2013-17'!M703</f>
        <v>0</v>
      </c>
      <c r="E363" s="160">
        <f>'Budget Detail FY 2013-17'!N703</f>
        <v>324179</v>
      </c>
      <c r="F363" s="160">
        <f>'Budget Detail FY 2013-17'!O703</f>
        <v>323350</v>
      </c>
      <c r="G363" s="160">
        <f>'Budget Detail FY 2013-17'!P703</f>
        <v>326379</v>
      </c>
      <c r="H363" s="160">
        <f>'Budget Detail FY 2013-17'!Q703</f>
        <v>328179</v>
      </c>
      <c r="I363" s="160">
        <f>'Budget Detail FY 2013-17'!R703</f>
        <v>329579</v>
      </c>
      <c r="J363" s="160">
        <f>'Budget Detail FY 2013-17'!S703</f>
        <v>320000</v>
      </c>
      <c r="K363" s="160">
        <f>'Budget Detail FY 2013-17'!T703</f>
        <v>250000</v>
      </c>
    </row>
    <row r="364" spans="2:11" ht="15">
      <c r="B364" s="148" t="s">
        <v>1300</v>
      </c>
      <c r="C364" s="160">
        <f>'Budget Detail FY 2013-17'!L704</f>
        <v>7628</v>
      </c>
      <c r="D364" s="160">
        <f>'Budget Detail FY 2013-17'!M704</f>
        <v>1025</v>
      </c>
      <c r="E364" s="160">
        <f>'Budget Detail FY 2013-17'!N704</f>
        <v>0</v>
      </c>
      <c r="F364" s="160">
        <f>'Budget Detail FY 2013-17'!O704</f>
        <v>1000</v>
      </c>
      <c r="G364" s="160">
        <f>'Budget Detail FY 2013-17'!P704</f>
        <v>1000</v>
      </c>
      <c r="H364" s="160">
        <f>'Budget Detail FY 2013-17'!Q704</f>
        <v>1000</v>
      </c>
      <c r="I364" s="160">
        <f>'Budget Detail FY 2013-17'!R704</f>
        <v>1000</v>
      </c>
      <c r="J364" s="160">
        <f>'Budget Detail FY 2013-17'!S704</f>
        <v>1000</v>
      </c>
      <c r="K364" s="160">
        <f>'Budget Detail FY 2013-17'!T704</f>
        <v>1000</v>
      </c>
    </row>
    <row r="365" spans="2:11" ht="15">
      <c r="B365" s="149" t="s">
        <v>1303</v>
      </c>
      <c r="C365" s="160">
        <f>'Budget Detail FY 2013-17'!L705</f>
        <v>0</v>
      </c>
      <c r="D365" s="160">
        <f>'Budget Detail FY 2013-17'!M705</f>
        <v>0</v>
      </c>
      <c r="E365" s="160">
        <f>'Budget Detail FY 2013-17'!N705</f>
        <v>0</v>
      </c>
      <c r="F365" s="160">
        <f>'Budget Detail FY 2013-17'!O705</f>
        <v>300</v>
      </c>
      <c r="G365" s="160">
        <f>'Budget Detail FY 2013-17'!P705</f>
        <v>300</v>
      </c>
      <c r="H365" s="160">
        <f>'Budget Detail FY 2013-17'!Q705</f>
        <v>300</v>
      </c>
      <c r="I365" s="160">
        <f>'Budget Detail FY 2013-17'!R705</f>
        <v>300</v>
      </c>
      <c r="J365" s="160">
        <f>'Budget Detail FY 2013-17'!S705</f>
        <v>300</v>
      </c>
      <c r="K365" s="160">
        <f>'Budget Detail FY 2013-17'!T705</f>
        <v>300</v>
      </c>
    </row>
    <row r="366" spans="2:11" ht="15">
      <c r="B366" s="149" t="s">
        <v>1306</v>
      </c>
      <c r="C366" s="160">
        <f>SUM('Budget Detail FY 2013-17'!L706:L708)</f>
        <v>482294</v>
      </c>
      <c r="D366" s="160">
        <f>SUM('Budget Detail FY 2013-17'!M706:M708)</f>
        <v>429404</v>
      </c>
      <c r="E366" s="160">
        <f>SUM('Budget Detail FY 2013-17'!N706:N708)</f>
        <v>103740</v>
      </c>
      <c r="F366" s="160">
        <f>SUM('Budget Detail FY 2013-17'!O706:O708)</f>
        <v>182517</v>
      </c>
      <c r="G366" s="160">
        <f>SUM('Budget Detail FY 2013-17'!P706:P708)</f>
        <v>99465</v>
      </c>
      <c r="H366" s="160">
        <f>SUM('Budget Detail FY 2013-17'!Q706:Q708)</f>
        <v>0</v>
      </c>
      <c r="I366" s="160">
        <f>SUM('Budget Detail FY 2013-17'!R706:R708)</f>
        <v>0</v>
      </c>
      <c r="J366" s="160">
        <f>SUM('Budget Detail FY 2013-17'!S706:S708)</f>
        <v>4676</v>
      </c>
      <c r="K366" s="160">
        <f>SUM('Budget Detail FY 2013-17'!T706:T708)</f>
        <v>86579</v>
      </c>
    </row>
    <row r="367" spans="2:11" ht="15" thickBot="1">
      <c r="B367" s="150" t="s">
        <v>1307</v>
      </c>
      <c r="C367" s="294">
        <f t="shared" ref="C367:I367" si="28">SUM(C363:C366)</f>
        <v>489922</v>
      </c>
      <c r="D367" s="294">
        <f t="shared" si="28"/>
        <v>430429</v>
      </c>
      <c r="E367" s="294">
        <f>SUM(E363:E366)</f>
        <v>427919</v>
      </c>
      <c r="F367" s="294">
        <f t="shared" si="28"/>
        <v>507167</v>
      </c>
      <c r="G367" s="294">
        <f t="shared" si="28"/>
        <v>427144</v>
      </c>
      <c r="H367" s="294">
        <f t="shared" si="28"/>
        <v>329479</v>
      </c>
      <c r="I367" s="294">
        <f t="shared" si="28"/>
        <v>330879</v>
      </c>
      <c r="J367" s="294">
        <f>SUM(J363:J366)</f>
        <v>325976</v>
      </c>
      <c r="K367" s="294">
        <f>SUM(K363:K366)</f>
        <v>337879</v>
      </c>
    </row>
    <row r="368" spans="2:11" ht="15">
      <c r="B368" s="141"/>
      <c r="C368" s="160"/>
      <c r="D368" s="160"/>
      <c r="E368" s="160"/>
      <c r="F368" s="160"/>
      <c r="G368" s="160"/>
      <c r="H368" s="160"/>
      <c r="I368" s="160"/>
      <c r="J368" s="160"/>
      <c r="K368" s="160"/>
    </row>
    <row r="369" spans="2:11" ht="15">
      <c r="B369" s="147" t="s">
        <v>886</v>
      </c>
      <c r="C369" s="160"/>
      <c r="D369" s="160"/>
      <c r="E369" s="160"/>
      <c r="F369" s="160"/>
      <c r="G369" s="160"/>
      <c r="H369" s="160"/>
      <c r="I369" s="160"/>
      <c r="J369" s="160"/>
      <c r="K369" s="160"/>
    </row>
    <row r="370" spans="2:11" ht="15">
      <c r="B370" s="151" t="s">
        <v>1310</v>
      </c>
      <c r="C370" s="160">
        <f>'Budget Detail FY 2013-17'!L714</f>
        <v>0</v>
      </c>
      <c r="D370" s="160">
        <f>'Budget Detail FY 2013-17'!M714</f>
        <v>0</v>
      </c>
      <c r="E370" s="160">
        <f>'Budget Detail FY 2013-17'!N714</f>
        <v>750</v>
      </c>
      <c r="F370" s="160">
        <f>'Budget Detail FY 2013-17'!O714</f>
        <v>750</v>
      </c>
      <c r="G370" s="160">
        <f>'Budget Detail FY 2013-17'!P714</f>
        <v>963</v>
      </c>
      <c r="H370" s="160">
        <f>'Budget Detail FY 2013-17'!Q714</f>
        <v>375</v>
      </c>
      <c r="I370" s="160">
        <f>'Budget Detail FY 2013-17'!R714</f>
        <v>375</v>
      </c>
      <c r="J370" s="160">
        <f>'Budget Detail FY 2013-17'!S714</f>
        <v>375</v>
      </c>
      <c r="K370" s="160">
        <f>'Budget Detail FY 2013-17'!T714</f>
        <v>375</v>
      </c>
    </row>
    <row r="371" spans="2:11" ht="15">
      <c r="B371" s="151" t="s">
        <v>1133</v>
      </c>
      <c r="C371" s="160">
        <f>SUM('Budget Detail FY 2013-17'!L717:L727)</f>
        <v>482294</v>
      </c>
      <c r="D371" s="160">
        <f>SUM('Budget Detail FY 2013-17'!M717:M727)</f>
        <v>429404</v>
      </c>
      <c r="E371" s="160">
        <f>SUM('Budget Detail FY 2013-17'!N717:N727)</f>
        <v>427919</v>
      </c>
      <c r="F371" s="160">
        <f>SUM('Budget Detail FY 2013-17'!O717:O727)</f>
        <v>427919</v>
      </c>
      <c r="G371" s="160">
        <f>SUM('Budget Detail FY 2013-17'!P717:P727)</f>
        <v>504407</v>
      </c>
      <c r="H371" s="160">
        <f>SUM('Budget Detail FY 2013-17'!Q717:Q727)</f>
        <v>328179</v>
      </c>
      <c r="I371" s="160">
        <f>SUM('Budget Detail FY 2013-17'!R717:R727)</f>
        <v>329579</v>
      </c>
      <c r="J371" s="160">
        <f>SUM('Budget Detail FY 2013-17'!S717:S727)</f>
        <v>330579</v>
      </c>
      <c r="K371" s="160">
        <f>SUM('Budget Detail FY 2013-17'!T717:T727)</f>
        <v>336179</v>
      </c>
    </row>
    <row r="372" spans="2:11" ht="15" thickBot="1">
      <c r="B372" s="150" t="s">
        <v>1315</v>
      </c>
      <c r="C372" s="294">
        <f t="shared" ref="C372:K372" si="29">SUM(C370:C371)</f>
        <v>482294</v>
      </c>
      <c r="D372" s="294">
        <f t="shared" si="29"/>
        <v>429404</v>
      </c>
      <c r="E372" s="294">
        <f>SUM(E370:E371)</f>
        <v>428669</v>
      </c>
      <c r="F372" s="294">
        <f t="shared" si="29"/>
        <v>428669</v>
      </c>
      <c r="G372" s="294">
        <f t="shared" si="29"/>
        <v>505370</v>
      </c>
      <c r="H372" s="294">
        <f>SUM(H370:H371)</f>
        <v>328554</v>
      </c>
      <c r="I372" s="294">
        <f t="shared" si="29"/>
        <v>329954</v>
      </c>
      <c r="J372" s="294">
        <f t="shared" si="29"/>
        <v>330954</v>
      </c>
      <c r="K372" s="294">
        <f t="shared" si="29"/>
        <v>336554</v>
      </c>
    </row>
    <row r="373" spans="2:11" ht="15">
      <c r="B373" s="153"/>
      <c r="C373" s="161"/>
      <c r="D373" s="161"/>
      <c r="E373" s="160"/>
      <c r="F373" s="160"/>
      <c r="G373" s="160"/>
      <c r="H373" s="160"/>
      <c r="I373" s="160"/>
      <c r="J373" s="160"/>
      <c r="K373" s="160"/>
    </row>
    <row r="374" spans="2:11" ht="15">
      <c r="B374" s="295" t="s">
        <v>1316</v>
      </c>
      <c r="C374" s="161">
        <f t="shared" ref="C374:K374" si="30">+C367-C372</f>
        <v>7628</v>
      </c>
      <c r="D374" s="161">
        <f t="shared" si="30"/>
        <v>1025</v>
      </c>
      <c r="E374" s="161">
        <f t="shared" si="30"/>
        <v>-750</v>
      </c>
      <c r="F374" s="161">
        <f t="shared" si="30"/>
        <v>78498</v>
      </c>
      <c r="G374" s="161">
        <f t="shared" si="30"/>
        <v>-78226</v>
      </c>
      <c r="H374" s="161">
        <f t="shared" si="30"/>
        <v>925</v>
      </c>
      <c r="I374" s="161">
        <f t="shared" si="30"/>
        <v>925</v>
      </c>
      <c r="J374" s="161">
        <f t="shared" si="30"/>
        <v>-4978</v>
      </c>
      <c r="K374" s="161">
        <f t="shared" si="30"/>
        <v>1325</v>
      </c>
    </row>
    <row r="375" spans="2:11" ht="15">
      <c r="B375" s="154"/>
      <c r="C375" s="161"/>
      <c r="D375" s="161"/>
      <c r="E375" s="160"/>
      <c r="F375" s="160"/>
      <c r="G375" s="160"/>
      <c r="H375" s="160"/>
      <c r="I375" s="160"/>
      <c r="J375" s="160"/>
      <c r="K375" s="160"/>
    </row>
    <row r="376" spans="2:11" ht="15" thickBot="1">
      <c r="B376" s="155" t="s">
        <v>1317</v>
      </c>
      <c r="C376" s="296">
        <v>7628</v>
      </c>
      <c r="D376" s="296">
        <v>8653</v>
      </c>
      <c r="E376" s="296">
        <v>7778</v>
      </c>
      <c r="F376" s="296">
        <f>D376+F374</f>
        <v>87151</v>
      </c>
      <c r="G376" s="296">
        <f>F376+G374</f>
        <v>8925</v>
      </c>
      <c r="H376" s="296">
        <f>G376+H374</f>
        <v>9850</v>
      </c>
      <c r="I376" s="296">
        <f>H376+I374</f>
        <v>10775</v>
      </c>
      <c r="J376" s="296">
        <f>I376+J374</f>
        <v>5797</v>
      </c>
      <c r="K376" s="296">
        <f>J376+K374</f>
        <v>7122</v>
      </c>
    </row>
    <row r="377" spans="2:11" ht="15.75" thickTop="1">
      <c r="B377" s="156"/>
      <c r="C377" s="161"/>
      <c r="D377" s="161"/>
      <c r="E377" s="161"/>
      <c r="F377" s="161"/>
      <c r="G377" s="160"/>
      <c r="H377" s="160"/>
      <c r="I377" s="160"/>
      <c r="J377" s="160"/>
      <c r="K377" s="160"/>
    </row>
    <row r="378" spans="2:11" ht="15">
      <c r="B378" s="156"/>
      <c r="C378" s="161"/>
      <c r="D378" s="160"/>
      <c r="E378" s="160"/>
      <c r="F378" s="160"/>
      <c r="G378" s="160"/>
      <c r="H378" s="160"/>
      <c r="I378" s="160"/>
      <c r="J378" s="160"/>
      <c r="K378" s="160"/>
    </row>
    <row r="379" spans="2:11" ht="15">
      <c r="B379" s="141"/>
      <c r="C379" s="160"/>
      <c r="D379" s="160"/>
      <c r="E379" s="160"/>
      <c r="F379" s="160"/>
      <c r="G379" s="160"/>
      <c r="H379" s="160"/>
      <c r="I379" s="160"/>
      <c r="J379" s="160"/>
      <c r="K379" s="160"/>
    </row>
    <row r="380" spans="2:11" ht="15">
      <c r="B380" s="141"/>
      <c r="C380" s="160"/>
      <c r="D380" s="160"/>
      <c r="E380" s="160"/>
      <c r="F380" s="160"/>
      <c r="G380" s="160"/>
      <c r="H380" s="160"/>
      <c r="I380" s="160"/>
      <c r="J380" s="160"/>
      <c r="K380" s="160"/>
    </row>
    <row r="381" spans="2:11" ht="15">
      <c r="B381" s="141"/>
      <c r="C381" s="160"/>
      <c r="D381" s="160"/>
      <c r="E381" s="160"/>
      <c r="F381" s="160"/>
      <c r="G381" s="160"/>
      <c r="H381" s="160"/>
      <c r="I381" s="160"/>
      <c r="J381" s="160"/>
      <c r="K381" s="160"/>
    </row>
    <row r="382" spans="2:11" ht="15">
      <c r="B382" s="141"/>
      <c r="C382" s="160"/>
      <c r="D382" s="160"/>
      <c r="E382" s="160"/>
      <c r="F382" s="160"/>
      <c r="G382" s="160"/>
      <c r="H382" s="160"/>
      <c r="I382" s="160"/>
      <c r="J382" s="160"/>
      <c r="K382" s="160"/>
    </row>
    <row r="383" spans="2:11" ht="15">
      <c r="B383" s="141"/>
      <c r="C383" s="160"/>
      <c r="D383" s="160"/>
      <c r="E383" s="160"/>
      <c r="F383" s="160"/>
      <c r="G383" s="160"/>
      <c r="H383" s="160"/>
      <c r="I383" s="160"/>
      <c r="J383" s="160"/>
      <c r="K383" s="160"/>
    </row>
    <row r="384" spans="2:11" ht="15">
      <c r="B384" s="141"/>
      <c r="C384" s="160"/>
      <c r="D384" s="160"/>
      <c r="E384" s="160"/>
      <c r="F384" s="160"/>
      <c r="G384" s="160"/>
      <c r="H384" s="160"/>
      <c r="I384" s="160"/>
      <c r="J384" s="160"/>
      <c r="K384" s="160"/>
    </row>
    <row r="385" spans="2:11" ht="15">
      <c r="B385" s="141"/>
      <c r="C385" s="160"/>
      <c r="D385" s="160"/>
      <c r="E385" s="160"/>
      <c r="F385" s="160"/>
      <c r="G385" s="160"/>
      <c r="H385" s="160"/>
      <c r="I385" s="160"/>
      <c r="J385" s="160"/>
      <c r="K385" s="160"/>
    </row>
    <row r="386" spans="2:11" ht="15">
      <c r="B386" s="141"/>
      <c r="C386" s="160"/>
      <c r="D386" s="160"/>
      <c r="E386" s="160"/>
      <c r="F386" s="160"/>
      <c r="G386" s="160"/>
      <c r="H386" s="160"/>
      <c r="I386" s="160"/>
      <c r="J386" s="160"/>
      <c r="K386" s="160"/>
    </row>
    <row r="387" spans="2:11" ht="15">
      <c r="B387" s="141"/>
      <c r="C387" s="160"/>
      <c r="D387" s="160"/>
      <c r="E387" s="160"/>
      <c r="F387" s="160"/>
      <c r="G387" s="160"/>
      <c r="H387" s="160"/>
      <c r="I387" s="160"/>
      <c r="J387" s="160"/>
      <c r="K387" s="160"/>
    </row>
    <row r="388" spans="2:11" ht="15">
      <c r="B388" s="141"/>
      <c r="C388" s="160"/>
      <c r="D388" s="160"/>
      <c r="E388" s="160"/>
      <c r="F388" s="160"/>
      <c r="G388" s="160"/>
      <c r="H388" s="160"/>
      <c r="I388" s="160"/>
      <c r="J388" s="160"/>
      <c r="K388" s="160"/>
    </row>
    <row r="391" spans="2:11" ht="18.75">
      <c r="B391" s="344" t="s">
        <v>1332</v>
      </c>
      <c r="C391" s="344"/>
      <c r="D391" s="344"/>
      <c r="E391" s="344"/>
      <c r="F391" s="344"/>
      <c r="G391" s="344"/>
      <c r="H391" s="344"/>
      <c r="I391" s="344"/>
      <c r="J391" s="344"/>
      <c r="K391" s="344"/>
    </row>
    <row r="392" spans="2:11" ht="15">
      <c r="B392" s="142"/>
      <c r="C392" s="160"/>
      <c r="D392" s="161"/>
      <c r="E392" s="160"/>
      <c r="F392" s="160"/>
      <c r="G392" s="160"/>
      <c r="H392" s="160"/>
      <c r="I392" s="160"/>
      <c r="J392" s="160"/>
      <c r="K392" s="160"/>
    </row>
    <row r="393" spans="2:11">
      <c r="B393" s="346" t="s">
        <v>1333</v>
      </c>
      <c r="C393" s="346"/>
      <c r="D393" s="346"/>
      <c r="E393" s="346"/>
      <c r="F393" s="346"/>
      <c r="G393" s="346"/>
      <c r="H393" s="346"/>
      <c r="I393" s="346"/>
      <c r="J393" s="346"/>
      <c r="K393" s="346"/>
    </row>
    <row r="394" spans="2:11" ht="18" customHeight="1">
      <c r="B394" s="346"/>
      <c r="C394" s="346"/>
      <c r="D394" s="346"/>
      <c r="E394" s="346"/>
      <c r="F394" s="346"/>
      <c r="G394" s="346"/>
      <c r="H394" s="346"/>
      <c r="I394" s="346"/>
      <c r="J394" s="346"/>
      <c r="K394" s="346"/>
    </row>
    <row r="395" spans="2:11" ht="15">
      <c r="B395" s="143"/>
      <c r="C395" s="163"/>
      <c r="D395" s="163"/>
      <c r="E395" s="163"/>
      <c r="F395" s="163"/>
      <c r="G395" s="160"/>
      <c r="H395" s="160"/>
      <c r="I395" s="160"/>
      <c r="J395" s="160"/>
      <c r="K395" s="160"/>
    </row>
    <row r="396" spans="2:11" ht="15">
      <c r="B396" s="13"/>
      <c r="C396" s="160"/>
      <c r="D396" s="160"/>
      <c r="E396" s="166" t="s">
        <v>1288</v>
      </c>
      <c r="F396" s="160"/>
      <c r="G396" s="165" t="s">
        <v>1289</v>
      </c>
      <c r="H396" s="160"/>
      <c r="I396" s="160"/>
      <c r="J396" s="160"/>
      <c r="K396" s="160"/>
    </row>
    <row r="397" spans="2:11" ht="15">
      <c r="B397" s="144"/>
      <c r="C397" s="165" t="s">
        <v>1290</v>
      </c>
      <c r="D397" s="165" t="s">
        <v>1291</v>
      </c>
      <c r="E397" s="165" t="s">
        <v>1292</v>
      </c>
      <c r="F397" s="165" t="s">
        <v>1288</v>
      </c>
      <c r="G397" s="166" t="s">
        <v>1292</v>
      </c>
      <c r="H397" s="165" t="s">
        <v>1293</v>
      </c>
      <c r="I397" s="165" t="s">
        <v>1294</v>
      </c>
      <c r="J397" s="165" t="s">
        <v>1295</v>
      </c>
      <c r="K397" s="165" t="s">
        <v>1296</v>
      </c>
    </row>
    <row r="398" spans="2:11" ht="15.75" thickBot="1">
      <c r="B398" s="145"/>
      <c r="C398" s="167" t="s">
        <v>2</v>
      </c>
      <c r="D398" s="167" t="s">
        <v>2</v>
      </c>
      <c r="E398" s="167" t="s">
        <v>1157</v>
      </c>
      <c r="F398" s="168" t="s">
        <v>32</v>
      </c>
      <c r="G398" s="168" t="s">
        <v>1157</v>
      </c>
      <c r="H398" s="168" t="s">
        <v>32</v>
      </c>
      <c r="I398" s="168" t="s">
        <v>32</v>
      </c>
      <c r="J398" s="168" t="s">
        <v>32</v>
      </c>
      <c r="K398" s="168" t="s">
        <v>32</v>
      </c>
    </row>
    <row r="399" spans="2:11" ht="15">
      <c r="B399" s="146"/>
      <c r="C399" s="169"/>
      <c r="D399" s="169"/>
      <c r="E399" s="160"/>
      <c r="F399" s="160"/>
      <c r="G399" s="160"/>
      <c r="H399" s="160"/>
      <c r="I399" s="160"/>
      <c r="J399" s="160"/>
      <c r="K399" s="160"/>
    </row>
    <row r="400" spans="2:11" ht="15">
      <c r="B400" s="147" t="s">
        <v>1297</v>
      </c>
      <c r="C400" s="160"/>
      <c r="D400" s="160"/>
      <c r="E400" s="160"/>
      <c r="F400" s="160"/>
      <c r="G400" s="160"/>
      <c r="H400" s="160"/>
      <c r="I400" s="160"/>
      <c r="J400" s="160"/>
      <c r="K400" s="160"/>
    </row>
    <row r="401" spans="2:11" ht="15">
      <c r="B401" s="149" t="s">
        <v>1298</v>
      </c>
      <c r="C401" s="160">
        <f>'Budget Detail FY 2013-17'!L745</f>
        <v>0</v>
      </c>
      <c r="D401" s="160">
        <f>'Budget Detail FY 2013-17'!M745</f>
        <v>0</v>
      </c>
      <c r="E401" s="160">
        <f>'Budget Detail FY 2013-17'!N745</f>
        <v>133866</v>
      </c>
      <c r="F401" s="160">
        <f>'Budget Detail FY 2013-17'!O745</f>
        <v>133524</v>
      </c>
      <c r="G401" s="160">
        <f>'Budget Detail FY 2013-17'!P745</f>
        <v>133454</v>
      </c>
      <c r="H401" s="160">
        <f>'Budget Detail FY 2013-17'!Q745</f>
        <v>138041</v>
      </c>
      <c r="I401" s="160">
        <f>'Budget Detail FY 2013-17'!R745</f>
        <v>130423</v>
      </c>
      <c r="J401" s="160">
        <f>'Budget Detail FY 2013-17'!S745</f>
        <v>0</v>
      </c>
      <c r="K401" s="160">
        <f>'Budget Detail FY 2013-17'!T745</f>
        <v>0</v>
      </c>
    </row>
    <row r="402" spans="2:11" ht="15">
      <c r="B402" s="148" t="s">
        <v>1300</v>
      </c>
      <c r="C402" s="160">
        <f>'Budget Detail FY 2013-17'!L746</f>
        <v>0</v>
      </c>
      <c r="D402" s="160">
        <f>'Budget Detail FY 2013-17'!M746</f>
        <v>0</v>
      </c>
      <c r="E402" s="160">
        <f>'Budget Detail FY 2013-17'!N746</f>
        <v>0</v>
      </c>
      <c r="F402" s="160">
        <f>'Budget Detail FY 2013-17'!O746</f>
        <v>0</v>
      </c>
      <c r="G402" s="160">
        <f>'Budget Detail FY 2013-17'!P746</f>
        <v>0</v>
      </c>
      <c r="H402" s="160">
        <f>'Budget Detail FY 2013-17'!Q746</f>
        <v>0</v>
      </c>
      <c r="I402" s="160">
        <f>'Budget Detail FY 2013-17'!R746</f>
        <v>0</v>
      </c>
      <c r="J402" s="160">
        <f>'Budget Detail FY 2013-17'!S746</f>
        <v>0</v>
      </c>
      <c r="K402" s="160">
        <f>'Budget Detail FY 2013-17'!T746</f>
        <v>0</v>
      </c>
    </row>
    <row r="403" spans="2:11" ht="15">
      <c r="B403" s="149" t="s">
        <v>1302</v>
      </c>
      <c r="C403" s="160">
        <f>SUM('Budget Detail FY 2013-17'!L747:L752)</f>
        <v>1844416</v>
      </c>
      <c r="D403" s="160">
        <f>SUM('Budget Detail FY 2013-17'!M747:M752)</f>
        <v>2503003</v>
      </c>
      <c r="E403" s="160">
        <f>SUM('Budget Detail FY 2013-17'!N747:N752)</f>
        <v>2425250</v>
      </c>
      <c r="F403" s="160">
        <f>SUM('Budget Detail FY 2013-17'!O747:O752)</f>
        <v>2485250</v>
      </c>
      <c r="G403" s="160">
        <f>SUM('Budget Detail FY 2013-17'!P747:P752)</f>
        <v>2527871</v>
      </c>
      <c r="H403" s="160">
        <f>SUM('Budget Detail FY 2013-17'!Q747:Q752)</f>
        <v>2555945</v>
      </c>
      <c r="I403" s="160">
        <f>SUM('Budget Detail FY 2013-17'!R747:R752)</f>
        <v>2555945</v>
      </c>
      <c r="J403" s="160">
        <f>SUM('Budget Detail FY 2013-17'!S747:S752)</f>
        <v>2555945</v>
      </c>
      <c r="K403" s="160">
        <f>SUM('Budget Detail FY 2013-17'!T747:T752)</f>
        <v>2555945</v>
      </c>
    </row>
    <row r="404" spans="2:11" ht="15">
      <c r="B404" s="149" t="s">
        <v>1303</v>
      </c>
      <c r="C404" s="160">
        <f>'Budget Detail FY 2013-17'!L753</f>
        <v>3204</v>
      </c>
      <c r="D404" s="160">
        <f>'Budget Detail FY 2013-17'!M753</f>
        <v>1888</v>
      </c>
      <c r="E404" s="160">
        <f>'Budget Detail FY 2013-17'!N753</f>
        <v>2000</v>
      </c>
      <c r="F404" s="160">
        <f>'Budget Detail FY 2013-17'!O753</f>
        <v>225</v>
      </c>
      <c r="G404" s="160">
        <f>'Budget Detail FY 2013-17'!P753</f>
        <v>300</v>
      </c>
      <c r="H404" s="160">
        <f>'Budget Detail FY 2013-17'!Q753</f>
        <v>300</v>
      </c>
      <c r="I404" s="160">
        <f>'Budget Detail FY 2013-17'!R753</f>
        <v>300</v>
      </c>
      <c r="J404" s="160">
        <f>'Budget Detail FY 2013-17'!S753</f>
        <v>300</v>
      </c>
      <c r="K404" s="160">
        <f>'Budget Detail FY 2013-17'!T753</f>
        <v>300</v>
      </c>
    </row>
    <row r="405" spans="2:11" ht="15">
      <c r="B405" s="149" t="s">
        <v>1304</v>
      </c>
      <c r="C405" s="160">
        <f>SUM('Budget Detail FY 2013-17'!L754:L756)</f>
        <v>0</v>
      </c>
      <c r="D405" s="160">
        <f>SUM('Budget Detail FY 2013-17'!M754:M756)</f>
        <v>0</v>
      </c>
      <c r="E405" s="160">
        <f>SUM('Budget Detail FY 2013-17'!N754:N756)</f>
        <v>0</v>
      </c>
      <c r="F405" s="160">
        <f>SUM('Budget Detail FY 2013-17'!O754:O756)</f>
        <v>1771</v>
      </c>
      <c r="G405" s="160">
        <f>SUM('Budget Detail FY 2013-17'!P754:P756)</f>
        <v>7466</v>
      </c>
      <c r="H405" s="160">
        <f>SUM('Budget Detail FY 2013-17'!Q754:Q756)</f>
        <v>7977</v>
      </c>
      <c r="I405" s="160">
        <f>SUM('Budget Detail FY 2013-17'!R754:R756)</f>
        <v>8522</v>
      </c>
      <c r="J405" s="160">
        <f>SUM('Budget Detail FY 2013-17'!S754:S756)</f>
        <v>9101</v>
      </c>
      <c r="K405" s="160">
        <f>SUM('Budget Detail FY 2013-17'!T754:T756)</f>
        <v>9720</v>
      </c>
    </row>
    <row r="406" spans="2:11" ht="15">
      <c r="B406" s="149" t="s">
        <v>1305</v>
      </c>
      <c r="C406" s="160">
        <f>SUM('Budget Detail FY 2013-17'!L757:L762)</f>
        <v>31410</v>
      </c>
      <c r="D406" s="160">
        <f>SUM('Budget Detail FY 2013-17'!M757:M762)</f>
        <v>40793</v>
      </c>
      <c r="E406" s="160">
        <f>SUM('Budget Detail FY 2013-17'!N757:N762)</f>
        <v>50000</v>
      </c>
      <c r="F406" s="160">
        <f>SUM('Budget Detail FY 2013-17'!O757:O762)</f>
        <v>38580</v>
      </c>
      <c r="G406" s="160">
        <f>SUM('Budget Detail FY 2013-17'!P757:P762)</f>
        <v>50000</v>
      </c>
      <c r="H406" s="160">
        <f>SUM('Budget Detail FY 2013-17'!Q757:Q762)</f>
        <v>50000</v>
      </c>
      <c r="I406" s="160">
        <f>SUM('Budget Detail FY 2013-17'!R757:R762)</f>
        <v>50000</v>
      </c>
      <c r="J406" s="160">
        <f>SUM('Budget Detail FY 2013-17'!S757:S762)</f>
        <v>50000</v>
      </c>
      <c r="K406" s="160">
        <f>SUM('Budget Detail FY 2013-17'!T757:T762)</f>
        <v>50000</v>
      </c>
    </row>
    <row r="407" spans="2:11" ht="15">
      <c r="B407" s="149" t="s">
        <v>1306</v>
      </c>
      <c r="C407" s="160">
        <f>'Budget Detail FY 2013-17'!L763</f>
        <v>81750</v>
      </c>
      <c r="D407" s="160">
        <f>'Budget Detail FY 2013-17'!M763</f>
        <v>82850</v>
      </c>
      <c r="E407" s="160">
        <f>'Budget Detail FY 2013-17'!N763</f>
        <v>83863</v>
      </c>
      <c r="F407" s="160">
        <f>'Budget Detail FY 2013-17'!O763</f>
        <v>83863</v>
      </c>
      <c r="G407" s="160">
        <f>'Budget Detail FY 2013-17'!P763</f>
        <v>82288</v>
      </c>
      <c r="H407" s="160">
        <f>'Budget Detail FY 2013-17'!Q763</f>
        <v>82988</v>
      </c>
      <c r="I407" s="160">
        <f>'Budget Detail FY 2013-17'!R763</f>
        <v>83588</v>
      </c>
      <c r="J407" s="160">
        <f>'Budget Detail FY 2013-17'!S763</f>
        <v>84088</v>
      </c>
      <c r="K407" s="160">
        <f>'Budget Detail FY 2013-17'!T763</f>
        <v>84488</v>
      </c>
    </row>
    <row r="408" spans="2:11" ht="15" thickBot="1">
      <c r="B408" s="150" t="s">
        <v>1307</v>
      </c>
      <c r="C408" s="294">
        <f>SUM(C401:C407)</f>
        <v>1960780</v>
      </c>
      <c r="D408" s="294">
        <f t="shared" ref="D408:K408" si="31">SUM(D401:D407)</f>
        <v>2628534</v>
      </c>
      <c r="E408" s="294">
        <f>SUM(E401:E407)</f>
        <v>2694979</v>
      </c>
      <c r="F408" s="294">
        <f t="shared" si="31"/>
        <v>2743213</v>
      </c>
      <c r="G408" s="294">
        <f t="shared" si="31"/>
        <v>2801379</v>
      </c>
      <c r="H408" s="294">
        <f t="shared" si="31"/>
        <v>2835251</v>
      </c>
      <c r="I408" s="294">
        <f t="shared" si="31"/>
        <v>2828778</v>
      </c>
      <c r="J408" s="294">
        <f t="shared" si="31"/>
        <v>2699434</v>
      </c>
      <c r="K408" s="294">
        <f t="shared" si="31"/>
        <v>2700453</v>
      </c>
    </row>
    <row r="409" spans="2:11" ht="15">
      <c r="B409" s="141"/>
      <c r="C409" s="160"/>
      <c r="D409" s="160"/>
      <c r="E409" s="160"/>
      <c r="F409" s="160"/>
      <c r="G409" s="160"/>
      <c r="H409" s="160"/>
      <c r="I409" s="160"/>
      <c r="J409" s="160"/>
      <c r="K409" s="160"/>
    </row>
    <row r="410" spans="2:11" ht="15">
      <c r="B410" s="147" t="s">
        <v>888</v>
      </c>
      <c r="C410" s="160"/>
      <c r="D410" s="160"/>
      <c r="E410" s="160"/>
      <c r="F410" s="160"/>
      <c r="G410" s="160"/>
      <c r="H410" s="160"/>
      <c r="I410" s="160"/>
      <c r="J410" s="160"/>
      <c r="K410" s="160"/>
    </row>
    <row r="411" spans="2:11" ht="15">
      <c r="B411" s="151" t="s">
        <v>1308</v>
      </c>
      <c r="C411" s="160">
        <f>'Budget Detail FY 2013-17'!L769+'Budget Detail FY 2013-17'!L770</f>
        <v>346853</v>
      </c>
      <c r="D411" s="160">
        <f>'Budget Detail FY 2013-17'!M769+'Budget Detail FY 2013-17'!M770</f>
        <v>346735</v>
      </c>
      <c r="E411" s="160">
        <f>'Budget Detail FY 2013-17'!N769+'Budget Detail FY 2013-17'!N770</f>
        <v>377000</v>
      </c>
      <c r="F411" s="160">
        <f>'Budget Detail FY 2013-17'!O769+'Budget Detail FY 2013-17'!O770</f>
        <v>354000</v>
      </c>
      <c r="G411" s="160">
        <f>'Budget Detail FY 2013-17'!P769+'Budget Detail FY 2013-17'!P770</f>
        <v>382000</v>
      </c>
      <c r="H411" s="160">
        <f>'Budget Detail FY 2013-17'!Q769+'Budget Detail FY 2013-17'!Q770</f>
        <v>372000</v>
      </c>
      <c r="I411" s="160">
        <f>'Budget Detail FY 2013-17'!R769+'Budget Detail FY 2013-17'!R770</f>
        <v>372000</v>
      </c>
      <c r="J411" s="160">
        <f>'Budget Detail FY 2013-17'!S769+'Budget Detail FY 2013-17'!S770</f>
        <v>372000</v>
      </c>
      <c r="K411" s="160">
        <f>'Budget Detail FY 2013-17'!T769+'Budget Detail FY 2013-17'!T770</f>
        <v>372000</v>
      </c>
    </row>
    <row r="412" spans="2:11" ht="15">
      <c r="B412" s="151" t="s">
        <v>1309</v>
      </c>
      <c r="C412" s="160">
        <f>SUM('Budget Detail FY 2013-17'!L771:L778)</f>
        <v>55606</v>
      </c>
      <c r="D412" s="160">
        <f>SUM('Budget Detail FY 2013-17'!M771:M778)</f>
        <v>57450</v>
      </c>
      <c r="E412" s="160">
        <f>SUM('Budget Detail FY 2013-17'!N771:N778)</f>
        <v>65700</v>
      </c>
      <c r="F412" s="160">
        <f>SUM('Budget Detail FY 2013-17'!O771:O778)</f>
        <v>65700</v>
      </c>
      <c r="G412" s="160">
        <f>SUM('Budget Detail FY 2013-17'!P771:P778)</f>
        <v>219720</v>
      </c>
      <c r="H412" s="160">
        <f>SUM('Budget Detail FY 2013-17'!Q771:Q778)</f>
        <v>230527</v>
      </c>
      <c r="I412" s="160">
        <f>SUM('Budget Detail FY 2013-17'!R771:R778)</f>
        <v>244922</v>
      </c>
      <c r="J412" s="160">
        <f>SUM('Budget Detail FY 2013-17'!S771:S778)</f>
        <v>260675</v>
      </c>
      <c r="K412" s="160">
        <f>SUM('Budget Detail FY 2013-17'!T771:T778)</f>
        <v>277914</v>
      </c>
    </row>
    <row r="413" spans="2:11" ht="15">
      <c r="B413" s="151" t="s">
        <v>1310</v>
      </c>
      <c r="C413" s="160">
        <f>SUM('Budget Detail FY 2013-17'!L779:L802)</f>
        <v>409076</v>
      </c>
      <c r="D413" s="160">
        <f>SUM('Budget Detail FY 2013-17'!M779:M802)</f>
        <v>401482</v>
      </c>
      <c r="E413" s="160">
        <f>SUM('Budget Detail FY 2013-17'!N779:N802)</f>
        <v>401850</v>
      </c>
      <c r="F413" s="160">
        <f>SUM('Budget Detail FY 2013-17'!O779:O802)</f>
        <v>375372</v>
      </c>
      <c r="G413" s="160">
        <f>SUM('Budget Detail FY 2013-17'!P779:P802)</f>
        <v>501200</v>
      </c>
      <c r="H413" s="160">
        <f>SUM('Budget Detail FY 2013-17'!Q779:Q802)</f>
        <v>516463</v>
      </c>
      <c r="I413" s="160">
        <f>SUM('Budget Detail FY 2013-17'!R779:R802)</f>
        <v>532173</v>
      </c>
      <c r="J413" s="160">
        <f>SUM('Budget Detail FY 2013-17'!S779:S802)</f>
        <v>548669</v>
      </c>
      <c r="K413" s="160">
        <f>SUM('Budget Detail FY 2013-17'!T779:T802)</f>
        <v>565990</v>
      </c>
    </row>
    <row r="414" spans="2:11" ht="15">
      <c r="B414" s="151" t="s">
        <v>1311</v>
      </c>
      <c r="C414" s="160">
        <f>SUM('Budget Detail FY 2013-17'!L803:L813)</f>
        <v>260178</v>
      </c>
      <c r="D414" s="160">
        <f>SUM('Budget Detail FY 2013-17'!M803:M813)</f>
        <v>264324</v>
      </c>
      <c r="E414" s="160">
        <f>SUM('Budget Detail FY 2013-17'!N803:N813)</f>
        <v>360300</v>
      </c>
      <c r="F414" s="160">
        <f>SUM('Budget Detail FY 2013-17'!O803:O813)</f>
        <v>329800</v>
      </c>
      <c r="G414" s="160">
        <f>SUM('Budget Detail FY 2013-17'!P803:P813)</f>
        <v>294124</v>
      </c>
      <c r="H414" s="160">
        <f>SUM('Budget Detail FY 2013-17'!Q803:Q813)</f>
        <v>285769</v>
      </c>
      <c r="I414" s="160">
        <f>SUM('Budget Detail FY 2013-17'!R803:R813)</f>
        <v>288630</v>
      </c>
      <c r="J414" s="160">
        <f>SUM('Budget Detail FY 2013-17'!S803:S813)</f>
        <v>291691</v>
      </c>
      <c r="K414" s="160">
        <f>SUM('Budget Detail FY 2013-17'!T803:T813)</f>
        <v>294967</v>
      </c>
    </row>
    <row r="415" spans="2:11" ht="15">
      <c r="B415" s="151" t="s">
        <v>1312</v>
      </c>
      <c r="C415" s="160">
        <f>SUM('Budget Detail FY 2013-17'!L815:L818)</f>
        <v>176448</v>
      </c>
      <c r="D415" s="160">
        <f>SUM('Budget Detail FY 2013-17'!M815:M818)</f>
        <v>0</v>
      </c>
      <c r="E415" s="160">
        <f>SUM('Budget Detail FY 2013-17'!N815:N818)</f>
        <v>96000</v>
      </c>
      <c r="F415" s="160">
        <f>SUM('Budget Detail FY 2013-17'!O815:O818)</f>
        <v>116000</v>
      </c>
      <c r="G415" s="160">
        <f>SUM('Budget Detail FY 2013-17'!P815:P818)</f>
        <v>132000</v>
      </c>
      <c r="H415" s="160">
        <f>SUM('Budget Detail FY 2013-17'!Q815:Q818)</f>
        <v>126000</v>
      </c>
      <c r="I415" s="160">
        <f>SUM('Budget Detail FY 2013-17'!R815:R818)</f>
        <v>126000</v>
      </c>
      <c r="J415" s="160">
        <f>SUM('Budget Detail FY 2013-17'!S815:S818)</f>
        <v>126000</v>
      </c>
      <c r="K415" s="160">
        <f>SUM('Budget Detail FY 2013-17'!T815:T818)</f>
        <v>126000</v>
      </c>
    </row>
    <row r="416" spans="2:11" ht="15">
      <c r="B416" s="152" t="s">
        <v>1313</v>
      </c>
      <c r="C416" s="160">
        <f>'Budget Detail FY 2013-17'!L819</f>
        <v>-66431</v>
      </c>
      <c r="D416" s="160">
        <f>'Budget Detail FY 2013-17'!M819</f>
        <v>0</v>
      </c>
      <c r="E416" s="160">
        <f>'Budget Detail FY 2013-17'!N819</f>
        <v>0</v>
      </c>
      <c r="F416" s="160">
        <f>'Budget Detail FY 2013-17'!O819</f>
        <v>0</v>
      </c>
      <c r="G416" s="160">
        <f>'Budget Detail FY 2013-17'!P819</f>
        <v>0</v>
      </c>
      <c r="H416" s="160">
        <f>'Budget Detail FY 2013-17'!Q819</f>
        <v>0</v>
      </c>
      <c r="I416" s="160">
        <f>'Budget Detail FY 2013-17'!R819</f>
        <v>0</v>
      </c>
      <c r="J416" s="160">
        <f>'Budget Detail FY 2013-17'!S819</f>
        <v>0</v>
      </c>
      <c r="K416" s="160">
        <f>'Budget Detail FY 2013-17'!T819</f>
        <v>0</v>
      </c>
    </row>
    <row r="417" spans="2:11" ht="15">
      <c r="B417" s="152" t="s">
        <v>1334</v>
      </c>
      <c r="C417" s="160">
        <f>SUM('Budget Detail FY 2013-17'!L820)</f>
        <v>114944</v>
      </c>
      <c r="D417" s="160">
        <f>SUM('Budget Detail FY 2013-17'!M820)</f>
        <v>275865</v>
      </c>
      <c r="E417" s="160">
        <f>SUM('Budget Detail FY 2013-17'!N820)</f>
        <v>275868</v>
      </c>
      <c r="F417" s="160">
        <f>SUM('Budget Detail FY 2013-17'!O820)</f>
        <v>275868</v>
      </c>
      <c r="G417" s="160">
        <f>SUM('Budget Detail FY 2013-17'!P820)</f>
        <v>160923</v>
      </c>
      <c r="H417" s="160">
        <f>SUM('Budget Detail FY 2013-17'!Q820)</f>
        <v>0</v>
      </c>
      <c r="I417" s="160">
        <f>SUM('Budget Detail FY 2013-17'!R820)</f>
        <v>0</v>
      </c>
      <c r="J417" s="160">
        <f>SUM('Budget Detail FY 2013-17'!S820)</f>
        <v>0</v>
      </c>
      <c r="K417" s="160">
        <f>SUM('Budget Detail FY 2013-17'!T820)</f>
        <v>0</v>
      </c>
    </row>
    <row r="418" spans="2:11" ht="15">
      <c r="B418" s="152" t="s">
        <v>1133</v>
      </c>
      <c r="C418" s="160">
        <f>SUM('Budget Detail FY 2013-17'!L823:L839)</f>
        <v>703053</v>
      </c>
      <c r="D418" s="160">
        <f>SUM('Budget Detail FY 2013-17'!M823:M839)</f>
        <v>834453</v>
      </c>
      <c r="E418" s="160">
        <f>SUM('Budget Detail FY 2013-17'!N823:N839)</f>
        <v>903277</v>
      </c>
      <c r="F418" s="160">
        <f>SUM('Budget Detail FY 2013-17'!O823:O839)</f>
        <v>903277</v>
      </c>
      <c r="G418" s="160">
        <f>SUM('Budget Detail FY 2013-17'!P823:P839)</f>
        <v>1396016</v>
      </c>
      <c r="H418" s="160">
        <f>SUM('Budget Detail FY 2013-17'!Q823:Q839)</f>
        <v>1172802</v>
      </c>
      <c r="I418" s="160">
        <f>SUM('Budget Detail FY 2013-17'!R823:R839)</f>
        <v>1168384</v>
      </c>
      <c r="J418" s="160">
        <f>SUM('Budget Detail FY 2013-17'!S823:S839)</f>
        <v>1163054</v>
      </c>
      <c r="K418" s="160">
        <f>SUM('Budget Detail FY 2013-17'!T823:T839)</f>
        <v>1166825</v>
      </c>
    </row>
    <row r="419" spans="2:11" ht="15">
      <c r="B419" s="152" t="s">
        <v>1314</v>
      </c>
      <c r="C419" s="160">
        <f>'Budget Detail FY 2013-17'!L840</f>
        <v>75569</v>
      </c>
      <c r="D419" s="160">
        <f>'Budget Detail FY 2013-17'!M840</f>
        <v>91863</v>
      </c>
      <c r="E419" s="160">
        <f>'Budget Detail FY 2013-17'!N840</f>
        <v>91863</v>
      </c>
      <c r="F419" s="160">
        <f>'Budget Detail FY 2013-17'!O840</f>
        <v>91863</v>
      </c>
      <c r="G419" s="160">
        <f>'Budget Detail FY 2013-17'!P840</f>
        <v>0</v>
      </c>
      <c r="H419" s="160">
        <f>'Budget Detail FY 2013-17'!Q840</f>
        <v>0</v>
      </c>
      <c r="I419" s="160">
        <f>'Budget Detail FY 2013-17'!R840</f>
        <v>0</v>
      </c>
      <c r="J419" s="160">
        <f>'Budget Detail FY 2013-17'!S840</f>
        <v>0</v>
      </c>
      <c r="K419" s="160">
        <f>'Budget Detail FY 2013-17'!T840</f>
        <v>0</v>
      </c>
    </row>
    <row r="420" spans="2:11" ht="15" thickBot="1">
      <c r="B420" s="150" t="s">
        <v>1335</v>
      </c>
      <c r="C420" s="294">
        <f t="shared" ref="C420:K420" si="32">SUM(C411:C419)</f>
        <v>2075296</v>
      </c>
      <c r="D420" s="294">
        <f t="shared" si="32"/>
        <v>2272172</v>
      </c>
      <c r="E420" s="294">
        <f>SUM(E411:E419)</f>
        <v>2571858</v>
      </c>
      <c r="F420" s="294">
        <f t="shared" si="32"/>
        <v>2511880</v>
      </c>
      <c r="G420" s="294">
        <f t="shared" si="32"/>
        <v>3085983</v>
      </c>
      <c r="H420" s="294">
        <f t="shared" si="32"/>
        <v>2703561</v>
      </c>
      <c r="I420" s="294">
        <f t="shared" si="32"/>
        <v>2732109</v>
      </c>
      <c r="J420" s="294">
        <f t="shared" si="32"/>
        <v>2762089</v>
      </c>
      <c r="K420" s="294">
        <f t="shared" si="32"/>
        <v>2803696</v>
      </c>
    </row>
    <row r="421" spans="2:11" ht="15">
      <c r="B421" s="153"/>
      <c r="C421" s="161"/>
      <c r="D421" s="161"/>
      <c r="E421" s="160"/>
      <c r="F421" s="160"/>
      <c r="G421" s="160"/>
      <c r="H421" s="160"/>
      <c r="I421" s="160"/>
      <c r="J421" s="160"/>
      <c r="K421" s="160"/>
    </row>
    <row r="422" spans="2:11" ht="15">
      <c r="B422" s="295" t="s">
        <v>1316</v>
      </c>
      <c r="C422" s="161">
        <f t="shared" ref="C422:K422" si="33">+C408-C420</f>
        <v>-114516</v>
      </c>
      <c r="D422" s="161">
        <f t="shared" si="33"/>
        <v>356362</v>
      </c>
      <c r="E422" s="161">
        <f>+E408-E420</f>
        <v>123121</v>
      </c>
      <c r="F422" s="161">
        <f t="shared" si="33"/>
        <v>231333</v>
      </c>
      <c r="G422" s="161">
        <f t="shared" si="33"/>
        <v>-284604</v>
      </c>
      <c r="H422" s="161">
        <f t="shared" si="33"/>
        <v>131690</v>
      </c>
      <c r="I422" s="161">
        <f t="shared" si="33"/>
        <v>96669</v>
      </c>
      <c r="J422" s="161">
        <f t="shared" si="33"/>
        <v>-62655</v>
      </c>
      <c r="K422" s="161">
        <f t="shared" si="33"/>
        <v>-103243</v>
      </c>
    </row>
    <row r="423" spans="2:11" ht="15">
      <c r="B423" s="154"/>
      <c r="C423" s="161"/>
      <c r="D423" s="161"/>
      <c r="E423" s="160"/>
      <c r="F423" s="160"/>
      <c r="G423" s="160"/>
      <c r="H423" s="160"/>
      <c r="I423" s="160"/>
      <c r="J423" s="160"/>
      <c r="K423" s="160"/>
    </row>
    <row r="424" spans="2:11" ht="15" thickBot="1">
      <c r="B424" s="155" t="s">
        <v>1336</v>
      </c>
      <c r="C424" s="296">
        <v>339359</v>
      </c>
      <c r="D424" s="242">
        <v>695723</v>
      </c>
      <c r="E424" s="242">
        <v>683405</v>
      </c>
      <c r="F424" s="242">
        <f>D424+F422</f>
        <v>927056</v>
      </c>
      <c r="G424" s="242">
        <f>F424+G422</f>
        <v>642452</v>
      </c>
      <c r="H424" s="242">
        <f>G424+H422</f>
        <v>774142</v>
      </c>
      <c r="I424" s="242">
        <f>H424+I422</f>
        <v>870811</v>
      </c>
      <c r="J424" s="242">
        <f>I424+J422</f>
        <v>808156</v>
      </c>
      <c r="K424" s="242">
        <f>J424+K422</f>
        <v>704913</v>
      </c>
    </row>
    <row r="425" spans="2:11" ht="15.75" thickTop="1">
      <c r="B425" s="156"/>
      <c r="C425" s="293">
        <f t="shared" ref="C425:K425" si="34">+C424/C420</f>
        <v>0.16352317934405503</v>
      </c>
      <c r="D425" s="293">
        <f t="shared" si="34"/>
        <v>0.30619292905642709</v>
      </c>
      <c r="E425" s="293">
        <f t="shared" si="34"/>
        <v>0.26572423516383875</v>
      </c>
      <c r="F425" s="293">
        <f t="shared" si="34"/>
        <v>0.36906858607895282</v>
      </c>
      <c r="G425" s="293">
        <f t="shared" si="34"/>
        <v>0.20818390768840916</v>
      </c>
      <c r="H425" s="293">
        <f>+H424/H420</f>
        <v>0.28634160649602508</v>
      </c>
      <c r="I425" s="293">
        <f t="shared" si="34"/>
        <v>0.31873215892923745</v>
      </c>
      <c r="J425" s="293">
        <f t="shared" si="34"/>
        <v>0.29258868921312819</v>
      </c>
      <c r="K425" s="293">
        <f t="shared" si="34"/>
        <v>0.25142276480759684</v>
      </c>
    </row>
    <row r="426" spans="2:11" ht="15">
      <c r="B426" s="156"/>
      <c r="C426" s="161"/>
      <c r="D426" s="160"/>
      <c r="E426" s="160"/>
      <c r="F426" s="160"/>
      <c r="G426" s="160"/>
      <c r="H426" s="160"/>
      <c r="I426" s="160"/>
      <c r="J426" s="160"/>
      <c r="K426" s="160"/>
    </row>
    <row r="427" spans="2:11" ht="15">
      <c r="B427" s="141"/>
      <c r="C427" s="160"/>
      <c r="D427" s="160"/>
      <c r="E427" s="160"/>
      <c r="F427" s="160"/>
      <c r="G427" s="160"/>
      <c r="H427" s="160"/>
      <c r="I427" s="160"/>
      <c r="J427" s="160"/>
      <c r="K427" s="160"/>
    </row>
    <row r="428" spans="2:11" ht="15">
      <c r="B428" s="141"/>
      <c r="C428" s="160"/>
      <c r="D428" s="160"/>
      <c r="E428" s="160"/>
      <c r="F428" s="160"/>
      <c r="G428" s="160"/>
      <c r="H428" s="160"/>
      <c r="I428" s="160"/>
      <c r="J428" s="160"/>
      <c r="K428" s="160"/>
    </row>
    <row r="429" spans="2:11" ht="15">
      <c r="B429" s="141"/>
      <c r="C429" s="160"/>
      <c r="D429" s="160"/>
      <c r="E429" s="160"/>
      <c r="F429" s="160"/>
      <c r="G429" s="160"/>
      <c r="H429" s="160"/>
      <c r="I429" s="160"/>
      <c r="J429" s="160"/>
      <c r="K429" s="160"/>
    </row>
    <row r="430" spans="2:11" ht="15">
      <c r="B430" s="141"/>
      <c r="C430" s="160"/>
      <c r="D430" s="160"/>
      <c r="E430" s="160"/>
      <c r="F430" s="160"/>
      <c r="G430" s="160"/>
      <c r="H430" s="160"/>
      <c r="I430" s="160"/>
      <c r="J430" s="160"/>
      <c r="K430" s="160"/>
    </row>
    <row r="431" spans="2:11" ht="15">
      <c r="B431" s="141"/>
      <c r="C431" s="160"/>
      <c r="D431" s="160"/>
      <c r="E431" s="160"/>
      <c r="F431" s="160"/>
      <c r="G431" s="160"/>
      <c r="H431" s="160"/>
      <c r="I431" s="160"/>
      <c r="J431" s="160"/>
      <c r="K431" s="160"/>
    </row>
    <row r="432" spans="2:11" ht="15">
      <c r="B432" s="141"/>
      <c r="C432" s="160"/>
      <c r="D432" s="160"/>
      <c r="E432" s="160"/>
      <c r="F432" s="160"/>
      <c r="G432" s="160"/>
      <c r="H432" s="160"/>
      <c r="I432" s="160"/>
      <c r="J432" s="160"/>
      <c r="K432" s="160"/>
    </row>
    <row r="433" spans="2:11" ht="15">
      <c r="B433" s="141"/>
      <c r="C433" s="160"/>
      <c r="D433" s="160"/>
      <c r="E433" s="160"/>
      <c r="F433" s="160"/>
      <c r="G433" s="160"/>
      <c r="H433" s="160"/>
      <c r="I433" s="160"/>
      <c r="J433" s="160"/>
      <c r="K433" s="160"/>
    </row>
    <row r="434" spans="2:11" ht="15">
      <c r="B434" s="141"/>
      <c r="C434" s="160"/>
      <c r="D434" s="160"/>
      <c r="E434" s="160"/>
      <c r="F434" s="160"/>
      <c r="G434" s="160"/>
      <c r="H434" s="160"/>
      <c r="I434" s="160"/>
      <c r="J434" s="160"/>
      <c r="K434" s="160"/>
    </row>
    <row r="435" spans="2:11" ht="15">
      <c r="B435" s="141"/>
      <c r="C435" s="160"/>
      <c r="D435" s="160"/>
      <c r="E435" s="160"/>
      <c r="F435" s="160"/>
      <c r="G435" s="160"/>
      <c r="H435" s="160"/>
      <c r="I435" s="160"/>
      <c r="J435" s="160"/>
      <c r="K435" s="160"/>
    </row>
    <row r="436" spans="2:11" ht="15">
      <c r="B436" s="141"/>
      <c r="C436" s="160"/>
      <c r="D436" s="160"/>
      <c r="E436" s="160"/>
      <c r="F436" s="160"/>
      <c r="G436" s="160"/>
      <c r="H436" s="160"/>
      <c r="I436" s="160"/>
      <c r="J436" s="160"/>
      <c r="K436" s="160"/>
    </row>
    <row r="437" spans="2:11" ht="15">
      <c r="B437" s="141"/>
      <c r="C437" s="160"/>
      <c r="D437" s="160"/>
      <c r="E437" s="160"/>
      <c r="F437" s="160"/>
      <c r="G437" s="160"/>
      <c r="H437" s="160"/>
      <c r="I437" s="160"/>
      <c r="J437" s="160"/>
      <c r="K437" s="160"/>
    </row>
    <row r="439" spans="2:11" ht="18.75">
      <c r="B439" s="344" t="s">
        <v>1337</v>
      </c>
      <c r="C439" s="344"/>
      <c r="D439" s="344"/>
      <c r="E439" s="344"/>
      <c r="F439" s="344"/>
      <c r="G439" s="344"/>
      <c r="H439" s="344"/>
      <c r="I439" s="344"/>
      <c r="J439" s="344"/>
      <c r="K439" s="344"/>
    </row>
    <row r="440" spans="2:11" ht="15">
      <c r="B440" s="142"/>
      <c r="C440" s="160"/>
      <c r="D440" s="161"/>
      <c r="E440" s="160"/>
      <c r="F440" s="160"/>
      <c r="G440" s="160"/>
      <c r="H440" s="160"/>
      <c r="I440" s="160"/>
      <c r="J440" s="160"/>
      <c r="K440" s="160"/>
    </row>
    <row r="441" spans="2:11">
      <c r="B441" s="346" t="s">
        <v>1338</v>
      </c>
      <c r="C441" s="346"/>
      <c r="D441" s="346"/>
      <c r="E441" s="346"/>
      <c r="F441" s="346"/>
      <c r="G441" s="346"/>
      <c r="H441" s="346"/>
      <c r="I441" s="346"/>
      <c r="J441" s="346"/>
      <c r="K441" s="346"/>
    </row>
    <row r="442" spans="2:11" ht="18" customHeight="1">
      <c r="B442" s="346"/>
      <c r="C442" s="346"/>
      <c r="D442" s="346"/>
      <c r="E442" s="346"/>
      <c r="F442" s="346"/>
      <c r="G442" s="346"/>
      <c r="H442" s="346"/>
      <c r="I442" s="346"/>
      <c r="J442" s="346"/>
      <c r="K442" s="346"/>
    </row>
    <row r="443" spans="2:11" ht="15">
      <c r="B443" s="143"/>
      <c r="C443" s="163"/>
      <c r="D443" s="163"/>
      <c r="E443" s="163"/>
      <c r="F443" s="163"/>
      <c r="G443" s="160"/>
      <c r="H443" s="160"/>
      <c r="I443" s="160"/>
      <c r="J443" s="160"/>
      <c r="K443" s="160"/>
    </row>
    <row r="444" spans="2:11" ht="15">
      <c r="B444" s="13"/>
      <c r="C444" s="160"/>
      <c r="D444" s="160"/>
      <c r="E444" s="165" t="s">
        <v>1288</v>
      </c>
      <c r="F444" s="165"/>
      <c r="G444" s="165" t="s">
        <v>1289</v>
      </c>
      <c r="H444" s="160"/>
      <c r="I444" s="160"/>
      <c r="J444" s="160"/>
      <c r="K444" s="160"/>
    </row>
    <row r="445" spans="2:11" ht="15">
      <c r="B445" s="144"/>
      <c r="C445" s="165" t="s">
        <v>1290</v>
      </c>
      <c r="D445" s="165" t="s">
        <v>1291</v>
      </c>
      <c r="E445" s="165" t="s">
        <v>1292</v>
      </c>
      <c r="F445" s="165" t="s">
        <v>1288</v>
      </c>
      <c r="G445" s="166" t="s">
        <v>1292</v>
      </c>
      <c r="H445" s="165" t="s">
        <v>1293</v>
      </c>
      <c r="I445" s="165" t="s">
        <v>1294</v>
      </c>
      <c r="J445" s="165" t="s">
        <v>1295</v>
      </c>
      <c r="K445" s="165" t="s">
        <v>1296</v>
      </c>
    </row>
    <row r="446" spans="2:11" ht="15.75" thickBot="1">
      <c r="B446" s="145"/>
      <c r="C446" s="167" t="s">
        <v>2</v>
      </c>
      <c r="D446" s="167" t="s">
        <v>2</v>
      </c>
      <c r="E446" s="167" t="s">
        <v>1157</v>
      </c>
      <c r="F446" s="168" t="s">
        <v>32</v>
      </c>
      <c r="G446" s="168" t="s">
        <v>1157</v>
      </c>
      <c r="H446" s="168" t="s">
        <v>32</v>
      </c>
      <c r="I446" s="168" t="s">
        <v>32</v>
      </c>
      <c r="J446" s="168" t="s">
        <v>32</v>
      </c>
      <c r="K446" s="168" t="s">
        <v>32</v>
      </c>
    </row>
    <row r="447" spans="2:11" ht="15">
      <c r="B447" s="146"/>
      <c r="C447" s="169"/>
      <c r="D447" s="169"/>
      <c r="E447" s="160"/>
      <c r="F447" s="160"/>
      <c r="G447" s="160"/>
      <c r="H447" s="160"/>
      <c r="I447" s="160"/>
      <c r="J447" s="160"/>
      <c r="K447" s="160"/>
    </row>
    <row r="448" spans="2:11" ht="15">
      <c r="B448" s="147" t="s">
        <v>1297</v>
      </c>
      <c r="C448" s="160"/>
      <c r="D448" s="160"/>
      <c r="E448" s="160"/>
      <c r="F448" s="160"/>
      <c r="G448" s="160"/>
      <c r="H448" s="160"/>
      <c r="I448" s="160"/>
      <c r="J448" s="160"/>
      <c r="K448" s="160"/>
    </row>
    <row r="449" spans="2:11" ht="15">
      <c r="B449" s="149" t="s">
        <v>1298</v>
      </c>
      <c r="C449" s="160">
        <f>'Budget Detail FY 2013-17'!L855+'Budget Detail FY 2013-17'!L856+'Budget Detail FY 2013-17'!L857</f>
        <v>0</v>
      </c>
      <c r="D449" s="160">
        <f>'Budget Detail FY 2013-17'!M855+'Budget Detail FY 2013-17'!M856+'Budget Detail FY 2013-17'!M857</f>
        <v>0</v>
      </c>
      <c r="E449" s="160">
        <f>'Budget Detail FY 2013-17'!N855+'Budget Detail FY 2013-17'!N856+'Budget Detail FY 2013-17'!N857</f>
        <v>1754690</v>
      </c>
      <c r="F449" s="160">
        <f>'Budget Detail FY 2013-17'!O855+'Budget Detail FY 2013-17'!O856+'Budget Detail FY 2013-17'!O857</f>
        <v>1750206</v>
      </c>
      <c r="G449" s="160">
        <f>'Budget Detail FY 2013-17'!P855+'Budget Detail FY 2013-17'!P856+'Budget Detail FY 2013-17'!P857</f>
        <v>263850</v>
      </c>
      <c r="H449" s="160">
        <f>'Budget Detail FY 2013-17'!Q855+'Budget Detail FY 2013-17'!Q856+'Budget Detail FY 2013-17'!Q857</f>
        <v>123780</v>
      </c>
      <c r="I449" s="160">
        <f>'Budget Detail FY 2013-17'!R855+'Budget Detail FY 2013-17'!R856+'Budget Detail FY 2013-17'!R857</f>
        <v>0</v>
      </c>
      <c r="J449" s="160">
        <f>'Budget Detail FY 2013-17'!S855+'Budget Detail FY 2013-17'!S856+'Budget Detail FY 2013-17'!S857</f>
        <v>0</v>
      </c>
      <c r="K449" s="160">
        <f>'Budget Detail FY 2013-17'!T855+'Budget Detail FY 2013-17'!T856+'Budget Detail FY 2013-17'!T857</f>
        <v>0</v>
      </c>
    </row>
    <row r="450" spans="2:11" ht="15">
      <c r="B450" s="148" t="s">
        <v>1300</v>
      </c>
      <c r="C450" s="160">
        <f>'Budget Detail FY 2013-17'!L858</f>
        <v>0</v>
      </c>
      <c r="D450" s="160">
        <f>'Budget Detail FY 2013-17'!M858</f>
        <v>0</v>
      </c>
      <c r="E450" s="160">
        <f>'Budget Detail FY 2013-17'!N858</f>
        <v>0</v>
      </c>
      <c r="F450" s="160">
        <f>'Budget Detail FY 2013-17'!O858</f>
        <v>0</v>
      </c>
      <c r="G450" s="160">
        <f>'Budget Detail FY 2013-17'!P858</f>
        <v>0</v>
      </c>
      <c r="H450" s="160">
        <f>'Budget Detail FY 2013-17'!Q858</f>
        <v>0</v>
      </c>
      <c r="I450" s="160">
        <f>'Budget Detail FY 2013-17'!R858</f>
        <v>0</v>
      </c>
      <c r="J450" s="160">
        <f>'Budget Detail FY 2013-17'!S858</f>
        <v>0</v>
      </c>
      <c r="K450" s="160">
        <f>'Budget Detail FY 2013-17'!T858</f>
        <v>0</v>
      </c>
    </row>
    <row r="451" spans="2:11" ht="15">
      <c r="B451" s="149" t="s">
        <v>1302</v>
      </c>
      <c r="C451" s="160">
        <f>SUM('Budget Detail FY 2013-17'!L859:L869)</f>
        <v>1985308</v>
      </c>
      <c r="D451" s="160">
        <f>SUM('Budget Detail FY 2013-17'!M859:M869)</f>
        <v>1471981</v>
      </c>
      <c r="E451" s="160">
        <f>SUM('Budget Detail FY 2013-17'!N859:N869)</f>
        <v>1349000</v>
      </c>
      <c r="F451" s="160">
        <f>SUM('Budget Detail FY 2013-17'!O859:O869)</f>
        <v>1357000</v>
      </c>
      <c r="G451" s="160">
        <f>SUM('Budget Detail FY 2013-17'!P859:P869)</f>
        <v>1368380</v>
      </c>
      <c r="H451" s="160">
        <f>SUM('Budget Detail FY 2013-17'!Q859:Q869)</f>
        <v>1383048</v>
      </c>
      <c r="I451" s="160">
        <f>SUM('Budget Detail FY 2013-17'!R859:R869)</f>
        <v>1383048</v>
      </c>
      <c r="J451" s="160">
        <f>SUM('Budget Detail FY 2013-17'!S859:S869)</f>
        <v>1383048</v>
      </c>
      <c r="K451" s="160">
        <f>SUM('Budget Detail FY 2013-17'!T859:T869)</f>
        <v>1383048</v>
      </c>
    </row>
    <row r="452" spans="2:11" ht="15">
      <c r="B452" s="149" t="s">
        <v>1303</v>
      </c>
      <c r="C452" s="160">
        <f>'Budget Detail FY 2013-17'!L870</f>
        <v>2173</v>
      </c>
      <c r="D452" s="160">
        <f>'Budget Detail FY 2013-17'!M870</f>
        <v>1517</v>
      </c>
      <c r="E452" s="160">
        <f>'Budget Detail FY 2013-17'!N870</f>
        <v>1800</v>
      </c>
      <c r="F452" s="160">
        <f>'Budget Detail FY 2013-17'!O870</f>
        <v>3000</v>
      </c>
      <c r="G452" s="160">
        <f>'Budget Detail FY 2013-17'!P870</f>
        <v>3000</v>
      </c>
      <c r="H452" s="160">
        <f>'Budget Detail FY 2013-17'!Q870</f>
        <v>3000</v>
      </c>
      <c r="I452" s="160">
        <f>'Budget Detail FY 2013-17'!R870</f>
        <v>3000</v>
      </c>
      <c r="J452" s="160">
        <f>'Budget Detail FY 2013-17'!S870</f>
        <v>3000</v>
      </c>
      <c r="K452" s="160">
        <f>'Budget Detail FY 2013-17'!T870</f>
        <v>3000</v>
      </c>
    </row>
    <row r="453" spans="2:11" ht="15">
      <c r="B453" s="149" t="s">
        <v>1304</v>
      </c>
      <c r="C453" s="160">
        <f>SUM('Budget Detail FY 2013-17'!L871:L873)</f>
        <v>5708</v>
      </c>
      <c r="D453" s="160">
        <f>SUM('Budget Detail FY 2013-17'!M871:M873)</f>
        <v>4576</v>
      </c>
      <c r="E453" s="160">
        <f>SUM('Budget Detail FY 2013-17'!N871:N873)</f>
        <v>0</v>
      </c>
      <c r="F453" s="160">
        <f>SUM('Budget Detail FY 2013-17'!O871:O873)</f>
        <v>155</v>
      </c>
      <c r="G453" s="160">
        <f>SUM('Budget Detail FY 2013-17'!P871:P873)</f>
        <v>4587</v>
      </c>
      <c r="H453" s="160">
        <f>SUM('Budget Detail FY 2013-17'!Q871:Q873)</f>
        <v>4908</v>
      </c>
      <c r="I453" s="160">
        <f>SUM('Budget Detail FY 2013-17'!R871:R873)</f>
        <v>5251</v>
      </c>
      <c r="J453" s="160">
        <f>SUM('Budget Detail FY 2013-17'!S871:S873)</f>
        <v>5619</v>
      </c>
      <c r="K453" s="160">
        <f>SUM('Budget Detail FY 2013-17'!T871:T873)</f>
        <v>6012</v>
      </c>
    </row>
    <row r="454" spans="2:11" ht="15">
      <c r="B454" s="149" t="s">
        <v>1306</v>
      </c>
      <c r="C454" s="160">
        <f>'Budget Detail FY 2013-17'!L874</f>
        <v>0</v>
      </c>
      <c r="D454" s="160">
        <f>'Budget Detail FY 2013-17'!M874</f>
        <v>0</v>
      </c>
      <c r="E454" s="160">
        <f>'Budget Detail FY 2013-17'!N874</f>
        <v>0</v>
      </c>
      <c r="F454" s="160">
        <f>'Budget Detail FY 2013-17'!O874</f>
        <v>0</v>
      </c>
      <c r="G454" s="160">
        <f>'Budget Detail FY 2013-17'!P874</f>
        <v>0</v>
      </c>
      <c r="H454" s="160">
        <f>'Budget Detail FY 2013-17'!Q874</f>
        <v>1137220</v>
      </c>
      <c r="I454" s="160">
        <f>'Budget Detail FY 2013-17'!R874</f>
        <v>1133972</v>
      </c>
      <c r="J454" s="160">
        <f>'Budget Detail FY 2013-17'!S874</f>
        <v>1134654</v>
      </c>
      <c r="K454" s="160">
        <f>'Budget Detail FY 2013-17'!T874</f>
        <v>1134052</v>
      </c>
    </row>
    <row r="455" spans="2:11" ht="15" thickBot="1">
      <c r="B455" s="150" t="s">
        <v>1307</v>
      </c>
      <c r="C455" s="294">
        <f>SUM(C449:C454)</f>
        <v>1993189</v>
      </c>
      <c r="D455" s="294">
        <f t="shared" ref="D455:K455" si="35">SUM(D449:D454)</f>
        <v>1478074</v>
      </c>
      <c r="E455" s="294">
        <f>SUM(E449:E454)</f>
        <v>3105490</v>
      </c>
      <c r="F455" s="294">
        <f t="shared" si="35"/>
        <v>3110361</v>
      </c>
      <c r="G455" s="294">
        <f t="shared" si="35"/>
        <v>1639817</v>
      </c>
      <c r="H455" s="294">
        <f t="shared" si="35"/>
        <v>2651956</v>
      </c>
      <c r="I455" s="294">
        <f t="shared" si="35"/>
        <v>2525271</v>
      </c>
      <c r="J455" s="294">
        <f t="shared" si="35"/>
        <v>2526321</v>
      </c>
      <c r="K455" s="294">
        <f t="shared" si="35"/>
        <v>2526112</v>
      </c>
    </row>
    <row r="456" spans="2:11" ht="15">
      <c r="B456" s="141"/>
      <c r="C456" s="160"/>
      <c r="D456" s="160"/>
      <c r="E456" s="160"/>
      <c r="F456" s="160"/>
      <c r="G456" s="160"/>
      <c r="H456" s="160"/>
      <c r="I456" s="160"/>
      <c r="J456" s="160"/>
      <c r="K456" s="160"/>
    </row>
    <row r="457" spans="2:11" ht="15">
      <c r="B457" s="147" t="s">
        <v>888</v>
      </c>
      <c r="C457" s="160"/>
      <c r="D457" s="160"/>
      <c r="E457" s="160"/>
      <c r="F457" s="160"/>
      <c r="G457" s="160"/>
      <c r="H457" s="160"/>
      <c r="I457" s="160"/>
      <c r="J457" s="160"/>
      <c r="K457" s="160"/>
    </row>
    <row r="458" spans="2:11" ht="15">
      <c r="B458" s="151" t="s">
        <v>1308</v>
      </c>
      <c r="C458" s="160">
        <f>'Budget Detail FY 2013-17'!L880+'Budget Detail FY 2013-17'!L881</f>
        <v>265944</v>
      </c>
      <c r="D458" s="160">
        <f>'Budget Detail FY 2013-17'!M880+'Budget Detail FY 2013-17'!M881</f>
        <v>241621</v>
      </c>
      <c r="E458" s="160">
        <f>'Budget Detail FY 2013-17'!N880+'Budget Detail FY 2013-17'!N881</f>
        <v>258000</v>
      </c>
      <c r="F458" s="160">
        <f>'Budget Detail FY 2013-17'!O880+'Budget Detail FY 2013-17'!O881</f>
        <v>236000</v>
      </c>
      <c r="G458" s="160">
        <f>'Budget Detail FY 2013-17'!P880+'Budget Detail FY 2013-17'!P881</f>
        <v>212000</v>
      </c>
      <c r="H458" s="160">
        <f>'Budget Detail FY 2013-17'!Q880+'Budget Detail FY 2013-17'!Q881</f>
        <v>207000</v>
      </c>
      <c r="I458" s="160">
        <f>'Budget Detail FY 2013-17'!R880+'Budget Detail FY 2013-17'!R881</f>
        <v>207000</v>
      </c>
      <c r="J458" s="160">
        <f>'Budget Detail FY 2013-17'!S880+'Budget Detail FY 2013-17'!S881</f>
        <v>207000</v>
      </c>
      <c r="K458" s="160">
        <f>'Budget Detail FY 2013-17'!T880+'Budget Detail FY 2013-17'!T881</f>
        <v>207000</v>
      </c>
    </row>
    <row r="459" spans="2:11" ht="15">
      <c r="B459" s="151" t="s">
        <v>1309</v>
      </c>
      <c r="C459" s="160">
        <f>SUM('Budget Detail FY 2013-17'!L882:L889)</f>
        <v>40633</v>
      </c>
      <c r="D459" s="160">
        <f>SUM('Budget Detail FY 2013-17'!M882:M889)</f>
        <v>40046</v>
      </c>
      <c r="E459" s="160">
        <f>SUM('Budget Detail FY 2013-17'!N882:N889)</f>
        <v>45230</v>
      </c>
      <c r="F459" s="160">
        <f>SUM('Budget Detail FY 2013-17'!O882:O889)</f>
        <v>41000</v>
      </c>
      <c r="G459" s="160">
        <f>SUM('Budget Detail FY 2013-17'!P882:P889)</f>
        <v>132802</v>
      </c>
      <c r="H459" s="160">
        <f>SUM('Budget Detail FY 2013-17'!Q882:Q889)</f>
        <v>139695</v>
      </c>
      <c r="I459" s="160">
        <f>SUM('Budget Detail FY 2013-17'!R882:R889)</f>
        <v>148644</v>
      </c>
      <c r="J459" s="160">
        <f>SUM('Budget Detail FY 2013-17'!S882:S889)</f>
        <v>158430</v>
      </c>
      <c r="K459" s="160">
        <f>SUM('Budget Detail FY 2013-17'!T882:T889)</f>
        <v>169138</v>
      </c>
    </row>
    <row r="460" spans="2:11" ht="15">
      <c r="B460" s="151" t="s">
        <v>1310</v>
      </c>
      <c r="C460" s="160">
        <f>SUM('Budget Detail FY 2013-17'!L890:L903)</f>
        <v>31505</v>
      </c>
      <c r="D460" s="160">
        <f>SUM('Budget Detail FY 2013-17'!M890:M903)</f>
        <v>52882</v>
      </c>
      <c r="E460" s="160">
        <f>SUM('Budget Detail FY 2013-17'!N890:N903)</f>
        <v>54300</v>
      </c>
      <c r="F460" s="160">
        <f>SUM('Budget Detail FY 2013-17'!O890:O903)</f>
        <v>55000</v>
      </c>
      <c r="G460" s="160">
        <f>SUM('Budget Detail FY 2013-17'!P890:P903)</f>
        <v>73400</v>
      </c>
      <c r="H460" s="160">
        <f>SUM('Budget Detail FY 2013-17'!Q890:Q903)</f>
        <v>75500</v>
      </c>
      <c r="I460" s="160">
        <f>SUM('Budget Detail FY 2013-17'!R890:R903)</f>
        <v>77705</v>
      </c>
      <c r="J460" s="160">
        <f>SUM('Budget Detail FY 2013-17'!S890:S903)</f>
        <v>79720</v>
      </c>
      <c r="K460" s="160">
        <f>SUM('Budget Detail FY 2013-17'!T890:T903)</f>
        <v>82151</v>
      </c>
    </row>
    <row r="461" spans="2:11" ht="15">
      <c r="B461" s="151" t="s">
        <v>1311</v>
      </c>
      <c r="C461" s="160">
        <f>SUM('Budget Detail FY 2013-17'!L904:L913)</f>
        <v>41679</v>
      </c>
      <c r="D461" s="160">
        <f>SUM('Budget Detail FY 2013-17'!M904:M913)</f>
        <v>51419</v>
      </c>
      <c r="E461" s="160">
        <f>SUM('Budget Detail FY 2013-17'!N904:N913)</f>
        <v>80000</v>
      </c>
      <c r="F461" s="160">
        <f>SUM('Budget Detail FY 2013-17'!O904:O913)</f>
        <v>80000</v>
      </c>
      <c r="G461" s="160">
        <f>SUM('Budget Detail FY 2013-17'!P904:P913)</f>
        <v>65711</v>
      </c>
      <c r="H461" s="160">
        <f>SUM('Budget Detail FY 2013-17'!Q904:Q913)</f>
        <v>80706</v>
      </c>
      <c r="I461" s="160">
        <f>SUM('Budget Detail FY 2013-17'!R904:R913)</f>
        <v>84767</v>
      </c>
      <c r="J461" s="160">
        <f>SUM('Budget Detail FY 2013-17'!S904:S913)</f>
        <v>89111</v>
      </c>
      <c r="K461" s="160">
        <f>SUM('Budget Detail FY 2013-17'!T904:T913)</f>
        <v>93760</v>
      </c>
    </row>
    <row r="462" spans="2:11" ht="15">
      <c r="B462" s="151" t="s">
        <v>1312</v>
      </c>
      <c r="C462" s="160">
        <f>SUM('Budget Detail FY 2013-17'!L915:L915)</f>
        <v>0</v>
      </c>
      <c r="D462" s="160">
        <f>SUM('Budget Detail FY 2013-17'!M915:M915)</f>
        <v>0</v>
      </c>
      <c r="E462" s="160">
        <f>SUM('Budget Detail FY 2013-17'!N915:N915)</f>
        <v>24600</v>
      </c>
      <c r="F462" s="160">
        <f>SUM('Budget Detail FY 2013-17'!O915:O915)</f>
        <v>60000</v>
      </c>
      <c r="G462" s="160">
        <f>SUM('Budget Detail FY 2013-17'!P915:P915)</f>
        <v>60000</v>
      </c>
      <c r="H462" s="160">
        <f>SUM('Budget Detail FY 2013-17'!Q915:Q915)</f>
        <v>60000</v>
      </c>
      <c r="I462" s="160">
        <f>SUM('Budget Detail FY 2013-17'!R915:R915)</f>
        <v>60000</v>
      </c>
      <c r="J462" s="160">
        <f>SUM('Budget Detail FY 2013-17'!S915:S915)</f>
        <v>60000</v>
      </c>
      <c r="K462" s="160">
        <f>SUM('Budget Detail FY 2013-17'!T915:T915)</f>
        <v>60000</v>
      </c>
    </row>
    <row r="463" spans="2:11" ht="15">
      <c r="B463" s="152" t="s">
        <v>1313</v>
      </c>
      <c r="C463" s="160">
        <f>'Budget Detail FY 2013-17'!L916</f>
        <v>18356</v>
      </c>
      <c r="D463" s="160">
        <f>'Budget Detail FY 2013-17'!M916</f>
        <v>0</v>
      </c>
      <c r="E463" s="160">
        <f>'Budget Detail FY 2013-17'!N916</f>
        <v>0</v>
      </c>
      <c r="F463" s="160">
        <f>'Budget Detail FY 2013-17'!O916</f>
        <v>0</v>
      </c>
      <c r="G463" s="160">
        <f>'Budget Detail FY 2013-17'!P916</f>
        <v>0</v>
      </c>
      <c r="H463" s="160">
        <f>'Budget Detail FY 2013-17'!Q916</f>
        <v>0</v>
      </c>
      <c r="I463" s="160">
        <f>'Budget Detail FY 2013-17'!R916</f>
        <v>0</v>
      </c>
      <c r="J463" s="160">
        <f>'Budget Detail FY 2013-17'!S916</f>
        <v>0</v>
      </c>
      <c r="K463" s="160">
        <f>'Budget Detail FY 2013-17'!T916</f>
        <v>0</v>
      </c>
    </row>
    <row r="464" spans="2:11" ht="15">
      <c r="B464" s="152" t="s">
        <v>1334</v>
      </c>
      <c r="C464" s="160">
        <f>'Budget Detail FY 2013-17'!L917+'Budget Detail FY 2013-17'!L918</f>
        <v>30996</v>
      </c>
      <c r="D464" s="160">
        <f>'Budget Detail FY 2013-17'!M917+'Budget Detail FY 2013-17'!M918</f>
        <v>30996</v>
      </c>
      <c r="E464" s="160">
        <f>'Budget Detail FY 2013-17'!N917+'Budget Detail FY 2013-17'!N918</f>
        <v>30996</v>
      </c>
      <c r="F464" s="160">
        <f>'Budget Detail FY 2013-17'!O917+'Budget Detail FY 2013-17'!O918</f>
        <v>30996</v>
      </c>
      <c r="G464" s="160">
        <f>'Budget Detail FY 2013-17'!P917+'Budget Detail FY 2013-17'!P918</f>
        <v>180996</v>
      </c>
      <c r="H464" s="160">
        <f>'Budget Detail FY 2013-17'!Q917+'Budget Detail FY 2013-17'!Q918</f>
        <v>30996</v>
      </c>
      <c r="I464" s="160">
        <f>'Budget Detail FY 2013-17'!R917+'Budget Detail FY 2013-17'!R918</f>
        <v>30996</v>
      </c>
      <c r="J464" s="160">
        <f>'Budget Detail FY 2013-17'!S917+'Budget Detail FY 2013-17'!S918</f>
        <v>30996</v>
      </c>
      <c r="K464" s="160">
        <f>'Budget Detail FY 2013-17'!T917+'Budget Detail FY 2013-17'!T918</f>
        <v>30996</v>
      </c>
    </row>
    <row r="465" spans="2:11" ht="15">
      <c r="B465" s="152" t="s">
        <v>1133</v>
      </c>
      <c r="C465" s="160">
        <f>SUM('Budget Detail FY 2013-17'!L919:L944)</f>
        <v>1245738</v>
      </c>
      <c r="D465" s="160">
        <f>SUM('Budget Detail FY 2013-17'!M919:M944)</f>
        <v>1252597</v>
      </c>
      <c r="E465" s="160">
        <f>SUM('Budget Detail FY 2013-17'!N919:N944)</f>
        <v>2259955</v>
      </c>
      <c r="F465" s="160">
        <f>SUM('Budget Detail FY 2013-17'!O919:O944)</f>
        <v>1416415</v>
      </c>
      <c r="G465" s="160">
        <f>SUM('Budget Detail FY 2013-17'!P919:P944)</f>
        <v>1088013</v>
      </c>
      <c r="H465" s="160">
        <f>SUM('Budget Detail FY 2013-17'!Q919:Q944)</f>
        <v>1968119</v>
      </c>
      <c r="I465" s="160">
        <f>SUM('Budget Detail FY 2013-17'!R919:R944)</f>
        <v>2054461</v>
      </c>
      <c r="J465" s="160">
        <f>SUM('Budget Detail FY 2013-17'!S919:S944)</f>
        <v>1865399</v>
      </c>
      <c r="K465" s="160">
        <f>SUM('Budget Detail FY 2013-17'!T919:T944)</f>
        <v>1865857</v>
      </c>
    </row>
    <row r="466" spans="2:11" ht="15">
      <c r="B466" s="152" t="s">
        <v>1314</v>
      </c>
      <c r="C466" s="160">
        <f>'Budget Detail FY 2013-17'!L945+'Budget Detail FY 2013-17'!L946+'Budget Detail FY 2013-17'!L948</f>
        <v>140390</v>
      </c>
      <c r="D466" s="160">
        <f>'Budget Detail FY 2013-17'!M945+'Budget Detail FY 2013-17'!M946+'Budget Detail FY 2013-17'!M948</f>
        <v>165892</v>
      </c>
      <c r="E466" s="160">
        <f>'Budget Detail FY 2013-17'!N945+'Budget Detail FY 2013-17'!N946+'Budget Detail FY 2013-17'!N948</f>
        <v>166908</v>
      </c>
      <c r="F466" s="160">
        <f>'Budget Detail FY 2013-17'!O945+'Budget Detail FY 2013-17'!O946+'Budget Detail FY 2013-17'!O948</f>
        <v>687627</v>
      </c>
      <c r="G466" s="160">
        <f>'Budget Detail FY 2013-17'!P945+'Budget Detail FY 2013-17'!P946+'Budget Detail FY 2013-17'!P948</f>
        <v>82288</v>
      </c>
      <c r="H466" s="160">
        <f>'Budget Detail FY 2013-17'!Q945+'Budget Detail FY 2013-17'!Q946+'Budget Detail FY 2013-17'!Q948</f>
        <v>82988</v>
      </c>
      <c r="I466" s="160">
        <f>'Budget Detail FY 2013-17'!R945+'Budget Detail FY 2013-17'!R946+'Budget Detail FY 2013-17'!R948</f>
        <v>83588</v>
      </c>
      <c r="J466" s="160">
        <f>'Budget Detail FY 2013-17'!S945+'Budget Detail FY 2013-17'!S946+'Budget Detail FY 2013-17'!S948</f>
        <v>84088</v>
      </c>
      <c r="K466" s="160">
        <f>'Budget Detail FY 2013-17'!T945+'Budget Detail FY 2013-17'!T946+'Budget Detail FY 2013-17'!T948</f>
        <v>84488</v>
      </c>
    </row>
    <row r="467" spans="2:11" ht="15" thickBot="1">
      <c r="B467" s="150" t="s">
        <v>1335</v>
      </c>
      <c r="C467" s="294">
        <f t="shared" ref="C467:K467" si="36">SUM(C458:C466)</f>
        <v>1815241</v>
      </c>
      <c r="D467" s="294">
        <f t="shared" si="36"/>
        <v>1835453</v>
      </c>
      <c r="E467" s="294">
        <f>SUM(E458:E466)</f>
        <v>2919989</v>
      </c>
      <c r="F467" s="294">
        <f t="shared" si="36"/>
        <v>2607038</v>
      </c>
      <c r="G467" s="294">
        <f>SUM(G458:G466)</f>
        <v>1895210</v>
      </c>
      <c r="H467" s="294">
        <f t="shared" si="36"/>
        <v>2645004</v>
      </c>
      <c r="I467" s="294">
        <f t="shared" si="36"/>
        <v>2747161</v>
      </c>
      <c r="J467" s="294">
        <f t="shared" si="36"/>
        <v>2574744</v>
      </c>
      <c r="K467" s="294">
        <f t="shared" si="36"/>
        <v>2593390</v>
      </c>
    </row>
    <row r="468" spans="2:11" ht="15">
      <c r="B468" s="153"/>
      <c r="C468" s="161"/>
      <c r="D468" s="161"/>
      <c r="E468" s="160"/>
      <c r="F468" s="160"/>
      <c r="G468" s="160"/>
      <c r="H468" s="160"/>
      <c r="I468" s="160"/>
      <c r="J468" s="160"/>
      <c r="K468" s="160"/>
    </row>
    <row r="469" spans="2:11" ht="15">
      <c r="B469" s="295" t="s">
        <v>1316</v>
      </c>
      <c r="C469" s="161">
        <f t="shared" ref="C469:K469" si="37">+C455-C467</f>
        <v>177948</v>
      </c>
      <c r="D469" s="161">
        <f t="shared" si="37"/>
        <v>-357379</v>
      </c>
      <c r="E469" s="161">
        <f>+E455-E467</f>
        <v>185501</v>
      </c>
      <c r="F469" s="161">
        <f t="shared" si="37"/>
        <v>503323</v>
      </c>
      <c r="G469" s="161">
        <f t="shared" si="37"/>
        <v>-255393</v>
      </c>
      <c r="H469" s="161">
        <f t="shared" si="37"/>
        <v>6952</v>
      </c>
      <c r="I469" s="161">
        <f t="shared" si="37"/>
        <v>-221890</v>
      </c>
      <c r="J469" s="161">
        <f t="shared" si="37"/>
        <v>-48423</v>
      </c>
      <c r="K469" s="161">
        <f t="shared" si="37"/>
        <v>-67278</v>
      </c>
    </row>
    <row r="470" spans="2:11" ht="15">
      <c r="B470" s="154"/>
      <c r="C470" s="161"/>
      <c r="D470" s="161"/>
      <c r="E470" s="160"/>
      <c r="F470" s="160"/>
      <c r="G470" s="160"/>
      <c r="H470" s="160"/>
      <c r="I470" s="160"/>
      <c r="J470" s="160"/>
      <c r="K470" s="160"/>
    </row>
    <row r="471" spans="2:11" ht="15" thickBot="1">
      <c r="B471" s="155" t="s">
        <v>1336</v>
      </c>
      <c r="C471" s="296">
        <v>2735213</v>
      </c>
      <c r="D471" s="296">
        <v>2377831</v>
      </c>
      <c r="E471" s="296">
        <v>2482790</v>
      </c>
      <c r="F471" s="296">
        <f>D471+F469</f>
        <v>2881154</v>
      </c>
      <c r="G471" s="296">
        <f>F471+G469</f>
        <v>2625761</v>
      </c>
      <c r="H471" s="296">
        <f>G471+H469</f>
        <v>2632713</v>
      </c>
      <c r="I471" s="296">
        <f>H471+I469</f>
        <v>2410823</v>
      </c>
      <c r="J471" s="296">
        <f>I471+J469</f>
        <v>2362400</v>
      </c>
      <c r="K471" s="296">
        <f>J471+K469</f>
        <v>2295122</v>
      </c>
    </row>
    <row r="472" spans="2:11" ht="15.75" thickTop="1">
      <c r="B472" s="156"/>
      <c r="C472" s="293">
        <f t="shared" ref="C472:K472" si="38">+C471/C467</f>
        <v>1.5068043306646335</v>
      </c>
      <c r="D472" s="293">
        <f t="shared" si="38"/>
        <v>1.2955008926951548</v>
      </c>
      <c r="E472" s="293">
        <f t="shared" si="38"/>
        <v>0.85027375103125391</v>
      </c>
      <c r="F472" s="293">
        <f t="shared" si="38"/>
        <v>1.1051446123915341</v>
      </c>
      <c r="G472" s="293">
        <f t="shared" si="38"/>
        <v>1.3854723223283962</v>
      </c>
      <c r="H472" s="293">
        <f t="shared" si="38"/>
        <v>0.99535312612003612</v>
      </c>
      <c r="I472" s="293">
        <f t="shared" si="38"/>
        <v>0.87756887929029281</v>
      </c>
      <c r="J472" s="293">
        <f t="shared" si="38"/>
        <v>0.91752811153264169</v>
      </c>
      <c r="K472" s="293">
        <f t="shared" si="38"/>
        <v>0.88498914548139695</v>
      </c>
    </row>
    <row r="473" spans="2:11" ht="15">
      <c r="B473" s="156"/>
      <c r="C473" s="161"/>
      <c r="D473" s="160"/>
      <c r="E473" s="160"/>
      <c r="F473" s="160"/>
      <c r="G473" s="160"/>
      <c r="H473" s="160"/>
      <c r="I473" s="160"/>
      <c r="J473" s="160"/>
      <c r="K473" s="160"/>
    </row>
    <row r="474" spans="2:11" ht="15">
      <c r="B474" s="141"/>
      <c r="C474" s="160"/>
      <c r="D474" s="160"/>
      <c r="E474" s="160"/>
      <c r="F474" s="160"/>
      <c r="G474" s="160"/>
      <c r="H474" s="160"/>
      <c r="I474" s="160"/>
      <c r="J474" s="160"/>
      <c r="K474" s="160"/>
    </row>
    <row r="475" spans="2:11" ht="15">
      <c r="B475" s="141"/>
      <c r="C475" s="160"/>
      <c r="D475" s="160"/>
      <c r="E475" s="160"/>
      <c r="F475" s="160"/>
      <c r="G475" s="160"/>
      <c r="H475" s="160"/>
      <c r="I475" s="160"/>
      <c r="J475" s="160"/>
      <c r="K475" s="160"/>
    </row>
    <row r="476" spans="2:11" ht="15">
      <c r="B476" s="141"/>
      <c r="C476" s="160"/>
      <c r="D476" s="160"/>
      <c r="E476" s="160"/>
      <c r="F476" s="160"/>
      <c r="G476" s="160"/>
      <c r="H476" s="160"/>
      <c r="I476" s="160"/>
      <c r="J476" s="160"/>
      <c r="K476" s="160"/>
    </row>
    <row r="477" spans="2:11" ht="15">
      <c r="B477" s="141"/>
      <c r="C477" s="160"/>
      <c r="D477" s="160"/>
      <c r="E477" s="160"/>
      <c r="F477" s="160"/>
      <c r="G477" s="160"/>
      <c r="H477" s="160"/>
      <c r="I477" s="160"/>
      <c r="J477" s="160"/>
      <c r="K477" s="160"/>
    </row>
    <row r="478" spans="2:11" ht="15">
      <c r="B478" s="141"/>
      <c r="C478" s="160"/>
      <c r="D478" s="160"/>
      <c r="E478" s="160"/>
      <c r="F478" s="160"/>
      <c r="G478" s="160"/>
      <c r="H478" s="160"/>
      <c r="I478" s="160"/>
      <c r="J478" s="160"/>
      <c r="K478" s="160"/>
    </row>
    <row r="479" spans="2:11" ht="15">
      <c r="B479" s="141"/>
      <c r="C479" s="160"/>
      <c r="D479" s="160"/>
      <c r="E479" s="160"/>
      <c r="F479" s="160"/>
      <c r="G479" s="160"/>
      <c r="H479" s="160"/>
      <c r="I479" s="160"/>
      <c r="J479" s="160"/>
      <c r="K479" s="160"/>
    </row>
    <row r="480" spans="2:11" ht="15">
      <c r="B480" s="141"/>
      <c r="C480" s="160"/>
      <c r="D480" s="160"/>
      <c r="E480" s="160"/>
      <c r="F480" s="160"/>
      <c r="G480" s="160"/>
      <c r="H480" s="160"/>
      <c r="I480" s="160"/>
      <c r="J480" s="160"/>
      <c r="K480" s="160"/>
    </row>
    <row r="481" spans="2:11" ht="15">
      <c r="B481" s="141"/>
      <c r="C481" s="160"/>
      <c r="D481" s="160"/>
      <c r="E481" s="160"/>
      <c r="F481" s="160"/>
      <c r="G481" s="160"/>
      <c r="H481" s="160"/>
      <c r="I481" s="160"/>
      <c r="J481" s="160"/>
      <c r="K481" s="160"/>
    </row>
    <row r="482" spans="2:11" ht="15">
      <c r="B482" s="141"/>
      <c r="C482" s="160"/>
      <c r="D482" s="160"/>
      <c r="E482" s="160"/>
      <c r="F482" s="160"/>
      <c r="G482" s="160"/>
      <c r="H482" s="160"/>
      <c r="I482" s="160"/>
      <c r="J482" s="160"/>
      <c r="K482" s="160"/>
    </row>
    <row r="483" spans="2:11" ht="15">
      <c r="B483" s="141"/>
      <c r="C483" s="160"/>
      <c r="D483" s="160"/>
      <c r="E483" s="160"/>
      <c r="F483" s="160"/>
      <c r="G483" s="160"/>
      <c r="H483" s="160"/>
      <c r="I483" s="160"/>
      <c r="J483" s="160"/>
      <c r="K483" s="160"/>
    </row>
    <row r="486" spans="2:11" ht="18.75">
      <c r="B486" s="344" t="s">
        <v>1339</v>
      </c>
      <c r="C486" s="344"/>
      <c r="D486" s="344"/>
      <c r="E486" s="344"/>
      <c r="F486" s="344"/>
      <c r="G486" s="344"/>
      <c r="H486" s="344"/>
      <c r="I486" s="344"/>
      <c r="J486" s="344"/>
      <c r="K486" s="344"/>
    </row>
    <row r="487" spans="2:11" ht="15">
      <c r="B487" s="142"/>
      <c r="C487" s="160"/>
      <c r="D487" s="161"/>
      <c r="E487" s="160"/>
      <c r="F487" s="160"/>
      <c r="G487" s="160"/>
      <c r="H487" s="160"/>
      <c r="I487" s="160"/>
      <c r="J487" s="160"/>
      <c r="K487" s="160"/>
    </row>
    <row r="488" spans="2:11">
      <c r="B488" s="348" t="s">
        <v>1582</v>
      </c>
      <c r="C488" s="348"/>
      <c r="D488" s="348"/>
      <c r="E488" s="348"/>
      <c r="F488" s="348"/>
      <c r="G488" s="348"/>
      <c r="H488" s="348"/>
      <c r="I488" s="348"/>
      <c r="J488" s="348"/>
      <c r="K488" s="348"/>
    </row>
    <row r="489" spans="2:11">
      <c r="B489" s="348"/>
      <c r="C489" s="348"/>
      <c r="D489" s="348"/>
      <c r="E489" s="348"/>
      <c r="F489" s="348"/>
      <c r="G489" s="348"/>
      <c r="H489" s="348"/>
      <c r="I489" s="348"/>
      <c r="J489" s="348"/>
      <c r="K489" s="348"/>
    </row>
    <row r="490" spans="2:11" ht="18.75" customHeight="1">
      <c r="B490" s="348"/>
      <c r="C490" s="348"/>
      <c r="D490" s="348"/>
      <c r="E490" s="348"/>
      <c r="F490" s="348"/>
      <c r="G490" s="348"/>
      <c r="H490" s="348"/>
      <c r="I490" s="348"/>
      <c r="J490" s="348"/>
      <c r="K490" s="348"/>
    </row>
    <row r="491" spans="2:11" ht="15">
      <c r="B491" s="13"/>
      <c r="C491" s="160"/>
      <c r="D491" s="160"/>
      <c r="E491" s="165" t="s">
        <v>1288</v>
      </c>
      <c r="F491" s="165"/>
      <c r="G491" s="165" t="s">
        <v>1289</v>
      </c>
      <c r="H491" s="160"/>
      <c r="I491" s="160"/>
      <c r="J491" s="160"/>
      <c r="K491" s="160"/>
    </row>
    <row r="492" spans="2:11" ht="15">
      <c r="B492" s="144"/>
      <c r="C492" s="165" t="s">
        <v>1290</v>
      </c>
      <c r="D492" s="165" t="s">
        <v>1291</v>
      </c>
      <c r="E492" s="165" t="s">
        <v>1292</v>
      </c>
      <c r="F492" s="165" t="s">
        <v>1288</v>
      </c>
      <c r="G492" s="166" t="s">
        <v>1292</v>
      </c>
      <c r="H492" s="165" t="s">
        <v>1293</v>
      </c>
      <c r="I492" s="165" t="s">
        <v>1294</v>
      </c>
      <c r="J492" s="165" t="s">
        <v>1295</v>
      </c>
      <c r="K492" s="165" t="s">
        <v>1296</v>
      </c>
    </row>
    <row r="493" spans="2:11" ht="15.75" thickBot="1">
      <c r="B493" s="145"/>
      <c r="C493" s="167" t="s">
        <v>2</v>
      </c>
      <c r="D493" s="167" t="s">
        <v>2</v>
      </c>
      <c r="E493" s="167" t="s">
        <v>1157</v>
      </c>
      <c r="F493" s="168" t="s">
        <v>32</v>
      </c>
      <c r="G493" s="168" t="s">
        <v>1157</v>
      </c>
      <c r="H493" s="168" t="s">
        <v>32</v>
      </c>
      <c r="I493" s="168" t="s">
        <v>32</v>
      </c>
      <c r="J493" s="168" t="s">
        <v>32</v>
      </c>
      <c r="K493" s="168" t="s">
        <v>32</v>
      </c>
    </row>
    <row r="494" spans="2:11" ht="15">
      <c r="B494" s="146"/>
      <c r="C494" s="169"/>
      <c r="D494" s="169"/>
      <c r="E494" s="160"/>
      <c r="F494" s="160"/>
      <c r="G494" s="160"/>
      <c r="H494" s="160"/>
      <c r="I494" s="160"/>
      <c r="J494" s="160"/>
      <c r="K494" s="160"/>
    </row>
    <row r="495" spans="2:11" ht="15">
      <c r="B495" s="147" t="s">
        <v>1297</v>
      </c>
      <c r="C495" s="160"/>
      <c r="D495" s="160"/>
      <c r="E495" s="160"/>
      <c r="F495" s="160"/>
      <c r="G495" s="160"/>
      <c r="H495" s="160"/>
      <c r="I495" s="160"/>
      <c r="J495" s="160"/>
      <c r="K495" s="160"/>
    </row>
    <row r="496" spans="2:11" ht="15">
      <c r="B496" s="149" t="s">
        <v>1299</v>
      </c>
      <c r="C496" s="160">
        <f>SUM('Budget Detail FY 2013-17'!L963:L967)</f>
        <v>103337</v>
      </c>
      <c r="D496" s="160">
        <f>SUM('Budget Detail FY 2013-17'!M963:M967)</f>
        <v>42285</v>
      </c>
      <c r="E496" s="160">
        <f>SUM('Budget Detail FY 2013-17'!N963:N967)</f>
        <v>400000</v>
      </c>
      <c r="F496" s="160">
        <f>SUM('Budget Detail FY 2013-17'!O963:O967)</f>
        <v>400000</v>
      </c>
      <c r="G496" s="160">
        <f>SUM('Budget Detail FY 2013-17'!P963:P967)</f>
        <v>400000</v>
      </c>
      <c r="H496" s="160">
        <f>SUM('Budget Detail FY 2013-17'!Q963:Q967)</f>
        <v>96000</v>
      </c>
      <c r="I496" s="160">
        <f>SUM('Budget Detail FY 2013-17'!R963:R967)</f>
        <v>0</v>
      </c>
      <c r="J496" s="160">
        <f>SUM('Budget Detail FY 2013-17'!S963:S967)</f>
        <v>400000</v>
      </c>
      <c r="K496" s="160">
        <f>SUM('Budget Detail FY 2013-17'!T963:T967)</f>
        <v>0</v>
      </c>
    </row>
    <row r="497" spans="2:11" ht="15">
      <c r="B497" s="149" t="s">
        <v>1340</v>
      </c>
      <c r="C497" s="160">
        <f>SUM('Budget Detail FY 2013-17'!L968:L975)</f>
        <v>165810</v>
      </c>
      <c r="D497" s="160">
        <f>SUM('Budget Detail FY 2013-17'!M968:M975)</f>
        <v>432354</v>
      </c>
      <c r="E497" s="160">
        <f>SUM('Budget Detail FY 2013-17'!N968:N975)</f>
        <v>20500</v>
      </c>
      <c r="F497" s="160">
        <f>SUM('Budget Detail FY 2013-17'!O968:O975)</f>
        <v>20500</v>
      </c>
      <c r="G497" s="160">
        <f>SUM('Budget Detail FY 2013-17'!P968:P975)</f>
        <v>20500</v>
      </c>
      <c r="H497" s="160">
        <f>SUM('Budget Detail FY 2013-17'!Q968:Q975)</f>
        <v>70500</v>
      </c>
      <c r="I497" s="160">
        <f>SUM('Budget Detail FY 2013-17'!R968:R975)</f>
        <v>23000</v>
      </c>
      <c r="J497" s="160">
        <f>SUM('Budget Detail FY 2013-17'!S968:S975)</f>
        <v>23000</v>
      </c>
      <c r="K497" s="160">
        <f>SUM('Budget Detail FY 2013-17'!T968:T975)</f>
        <v>23000</v>
      </c>
    </row>
    <row r="498" spans="2:11" ht="15" thickBot="1">
      <c r="B498" s="150" t="s">
        <v>1307</v>
      </c>
      <c r="C498" s="294">
        <f t="shared" ref="C498:K498" si="39">SUM(C496:C497)</f>
        <v>269147</v>
      </c>
      <c r="D498" s="294">
        <f t="shared" si="39"/>
        <v>474639</v>
      </c>
      <c r="E498" s="294">
        <f>SUM(E496:E497)</f>
        <v>420500</v>
      </c>
      <c r="F498" s="294">
        <f t="shared" si="39"/>
        <v>420500</v>
      </c>
      <c r="G498" s="294">
        <f t="shared" si="39"/>
        <v>420500</v>
      </c>
      <c r="H498" s="294">
        <f t="shared" si="39"/>
        <v>166500</v>
      </c>
      <c r="I498" s="294">
        <f t="shared" si="39"/>
        <v>23000</v>
      </c>
      <c r="J498" s="294">
        <f t="shared" si="39"/>
        <v>423000</v>
      </c>
      <c r="K498" s="294">
        <f t="shared" si="39"/>
        <v>23000</v>
      </c>
    </row>
    <row r="499" spans="2:11" ht="15">
      <c r="B499" s="141"/>
      <c r="C499" s="160"/>
      <c r="D499" s="160"/>
      <c r="E499" s="160"/>
      <c r="F499" s="160"/>
      <c r="G499" s="160"/>
      <c r="H499" s="160"/>
      <c r="I499" s="160"/>
      <c r="J499" s="160"/>
      <c r="K499" s="160"/>
    </row>
    <row r="500" spans="2:11" ht="15">
      <c r="B500" s="147" t="s">
        <v>886</v>
      </c>
      <c r="C500" s="160"/>
      <c r="D500" s="160"/>
      <c r="E500" s="160"/>
      <c r="F500" s="160"/>
      <c r="G500" s="160"/>
      <c r="H500" s="160"/>
      <c r="I500" s="160"/>
      <c r="J500" s="160"/>
      <c r="K500" s="160"/>
    </row>
    <row r="501" spans="2:11" ht="15">
      <c r="B501" s="151" t="s">
        <v>1312</v>
      </c>
      <c r="C501" s="160">
        <f>SUM('Budget Detail FY 2013-17'!L980:L994)</f>
        <v>246608</v>
      </c>
      <c r="D501" s="160">
        <f>SUM('Budget Detail FY 2013-17'!M980:M994)</f>
        <v>199390</v>
      </c>
      <c r="E501" s="160">
        <f>SUM('Budget Detail FY 2013-17'!N980:N994)</f>
        <v>281000</v>
      </c>
      <c r="F501" s="160">
        <f>SUM('Budget Detail FY 2013-17'!O980:O994)</f>
        <v>281000</v>
      </c>
      <c r="G501" s="160">
        <f>SUM('Budget Detail FY 2013-17'!P980:P994)</f>
        <v>323825</v>
      </c>
      <c r="H501" s="160">
        <f>SUM('Budget Detail FY 2013-17'!Q980:Q994)</f>
        <v>213000</v>
      </c>
      <c r="I501" s="160">
        <f>SUM('Budget Detail FY 2013-17'!R980:R994)</f>
        <v>356850</v>
      </c>
      <c r="J501" s="160">
        <f>SUM('Budget Detail FY 2013-17'!S980:S994)</f>
        <v>63000</v>
      </c>
      <c r="K501" s="160">
        <f>SUM('Budget Detail FY 2013-17'!T980:T994)</f>
        <v>13000</v>
      </c>
    </row>
    <row r="502" spans="2:11" ht="15">
      <c r="B502" s="152" t="s">
        <v>1314</v>
      </c>
      <c r="C502" s="160">
        <f>'Budget Detail FY 2013-17'!L995</f>
        <v>60449</v>
      </c>
      <c r="D502" s="160">
        <f>'Budget Detail FY 2013-17'!M995</f>
        <v>60449</v>
      </c>
      <c r="E502" s="160">
        <f>'Budget Detail FY 2013-17'!N995</f>
        <v>20084</v>
      </c>
      <c r="F502" s="160">
        <f>'Budget Detail FY 2013-17'!O995</f>
        <v>20084</v>
      </c>
      <c r="G502" s="160">
        <f>'Budget Detail FY 2013-17'!P995</f>
        <v>0</v>
      </c>
      <c r="H502" s="160">
        <f>'Budget Detail FY 2013-17'!Q995</f>
        <v>0</v>
      </c>
      <c r="I502" s="160">
        <f>'Budget Detail FY 2013-17'!R995</f>
        <v>0</v>
      </c>
      <c r="J502" s="160">
        <f>'Budget Detail FY 2013-17'!S995</f>
        <v>0</v>
      </c>
      <c r="K502" s="160">
        <f>'Budget Detail FY 2013-17'!T995</f>
        <v>0</v>
      </c>
    </row>
    <row r="503" spans="2:11" ht="15" thickBot="1">
      <c r="B503" s="150" t="s">
        <v>1315</v>
      </c>
      <c r="C503" s="294">
        <f t="shared" ref="C503:K503" si="40">SUM(C501:C502)</f>
        <v>307057</v>
      </c>
      <c r="D503" s="294">
        <f t="shared" si="40"/>
        <v>259839</v>
      </c>
      <c r="E503" s="294">
        <f>SUM(E501:E502)</f>
        <v>301084</v>
      </c>
      <c r="F503" s="294">
        <f t="shared" si="40"/>
        <v>301084</v>
      </c>
      <c r="G503" s="294">
        <f t="shared" si="40"/>
        <v>323825</v>
      </c>
      <c r="H503" s="294">
        <f t="shared" si="40"/>
        <v>213000</v>
      </c>
      <c r="I503" s="294">
        <f t="shared" si="40"/>
        <v>356850</v>
      </c>
      <c r="J503" s="294">
        <f t="shared" si="40"/>
        <v>63000</v>
      </c>
      <c r="K503" s="294">
        <f t="shared" si="40"/>
        <v>13000</v>
      </c>
    </row>
    <row r="504" spans="2:11" ht="15">
      <c r="B504" s="153"/>
      <c r="C504" s="161"/>
      <c r="D504" s="161"/>
      <c r="E504" s="160"/>
      <c r="F504" s="160"/>
      <c r="G504" s="160"/>
      <c r="H504" s="160"/>
      <c r="I504" s="160"/>
      <c r="J504" s="160"/>
      <c r="K504" s="160"/>
    </row>
    <row r="505" spans="2:11" ht="15">
      <c r="B505" s="295" t="s">
        <v>1316</v>
      </c>
      <c r="C505" s="161">
        <f t="shared" ref="C505:K505" si="41">+C498-C503</f>
        <v>-37910</v>
      </c>
      <c r="D505" s="161">
        <f t="shared" si="41"/>
        <v>214800</v>
      </c>
      <c r="E505" s="161">
        <f>+E498-E503</f>
        <v>119416</v>
      </c>
      <c r="F505" s="161">
        <f t="shared" si="41"/>
        <v>119416</v>
      </c>
      <c r="G505" s="161">
        <f t="shared" si="41"/>
        <v>96675</v>
      </c>
      <c r="H505" s="161">
        <f t="shared" si="41"/>
        <v>-46500</v>
      </c>
      <c r="I505" s="161">
        <f t="shared" si="41"/>
        <v>-333850</v>
      </c>
      <c r="J505" s="161">
        <f t="shared" si="41"/>
        <v>360000</v>
      </c>
      <c r="K505" s="161">
        <f t="shared" si="41"/>
        <v>10000</v>
      </c>
    </row>
    <row r="506" spans="2:11" ht="15">
      <c r="B506" s="154"/>
      <c r="C506" s="161"/>
      <c r="D506" s="161"/>
      <c r="E506" s="160"/>
      <c r="F506" s="160"/>
      <c r="G506" s="160"/>
      <c r="H506" s="160"/>
      <c r="I506" s="160"/>
      <c r="J506" s="160"/>
      <c r="K506" s="160"/>
    </row>
    <row r="507" spans="2:11" ht="15" thickBot="1">
      <c r="B507" s="155" t="s">
        <v>1317</v>
      </c>
      <c r="C507" s="296">
        <v>-603425</v>
      </c>
      <c r="D507" s="296">
        <v>-388625</v>
      </c>
      <c r="E507" s="296">
        <v>-312230</v>
      </c>
      <c r="F507" s="296">
        <f>D507+F505</f>
        <v>-269209</v>
      </c>
      <c r="G507" s="296">
        <f>F507+G505</f>
        <v>-172534</v>
      </c>
      <c r="H507" s="296">
        <f>G507+H505</f>
        <v>-219034</v>
      </c>
      <c r="I507" s="296">
        <f>H507+I505</f>
        <v>-552884</v>
      </c>
      <c r="J507" s="296">
        <f>I507+J505</f>
        <v>-192884</v>
      </c>
      <c r="K507" s="296">
        <f>J507+K505</f>
        <v>-182884</v>
      </c>
    </row>
    <row r="508" spans="2:11" ht="15.75" thickTop="1">
      <c r="B508" s="156"/>
      <c r="C508" s="161"/>
      <c r="D508" s="161"/>
      <c r="E508" s="161"/>
      <c r="F508" s="161"/>
      <c r="G508" s="160"/>
      <c r="H508" s="160"/>
      <c r="I508" s="160"/>
      <c r="J508" s="160"/>
      <c r="K508" s="160"/>
    </row>
    <row r="509" spans="2:11" ht="15">
      <c r="B509" s="156"/>
      <c r="C509" s="161"/>
      <c r="D509" s="160"/>
      <c r="E509" s="160"/>
      <c r="F509" s="160"/>
      <c r="G509" s="160"/>
      <c r="H509" s="160"/>
      <c r="I509" s="160"/>
      <c r="J509" s="160"/>
      <c r="K509" s="160"/>
    </row>
    <row r="510" spans="2:11" ht="15">
      <c r="B510" s="141"/>
      <c r="C510" s="160"/>
      <c r="D510" s="160"/>
      <c r="E510" s="160"/>
      <c r="F510" s="160"/>
      <c r="G510" s="160"/>
      <c r="H510" s="160"/>
      <c r="I510" s="160"/>
      <c r="J510" s="160"/>
      <c r="K510" s="160"/>
    </row>
    <row r="511" spans="2:11" ht="15">
      <c r="B511" s="141"/>
      <c r="C511" s="160"/>
      <c r="D511" s="160"/>
      <c r="E511" s="160"/>
      <c r="F511" s="160"/>
      <c r="G511" s="160"/>
      <c r="H511" s="160"/>
      <c r="I511" s="160"/>
      <c r="J511" s="160"/>
      <c r="K511" s="160"/>
    </row>
    <row r="512" spans="2:11" ht="15">
      <c r="B512" s="141"/>
      <c r="C512" s="160"/>
      <c r="D512" s="160"/>
      <c r="E512" s="160"/>
      <c r="F512" s="160"/>
      <c r="G512" s="160"/>
      <c r="H512" s="160"/>
      <c r="I512" s="160"/>
      <c r="J512" s="160"/>
      <c r="K512" s="160"/>
    </row>
    <row r="513" spans="2:11" ht="15">
      <c r="B513" s="141"/>
      <c r="C513" s="160"/>
      <c r="D513" s="160"/>
      <c r="E513" s="160"/>
      <c r="F513" s="160"/>
      <c r="G513" s="160"/>
      <c r="H513" s="160"/>
      <c r="I513" s="160"/>
      <c r="J513" s="160"/>
      <c r="K513" s="160"/>
    </row>
    <row r="514" spans="2:11" ht="15">
      <c r="B514" s="141"/>
      <c r="C514" s="160"/>
      <c r="D514" s="160"/>
      <c r="E514" s="160"/>
      <c r="F514" s="160"/>
      <c r="G514" s="160"/>
      <c r="H514" s="160"/>
      <c r="I514" s="160"/>
      <c r="J514" s="160"/>
      <c r="K514" s="160"/>
    </row>
    <row r="515" spans="2:11" ht="15">
      <c r="B515" s="141"/>
      <c r="C515" s="160"/>
      <c r="D515" s="160"/>
      <c r="E515" s="160"/>
      <c r="F515" s="160"/>
      <c r="G515" s="160"/>
      <c r="H515" s="160"/>
      <c r="I515" s="160"/>
      <c r="J515" s="160"/>
      <c r="K515" s="160"/>
    </row>
    <row r="516" spans="2:11" ht="15">
      <c r="B516" s="141"/>
      <c r="C516" s="160"/>
      <c r="D516" s="160"/>
      <c r="E516" s="160"/>
      <c r="F516" s="160"/>
      <c r="G516" s="160"/>
      <c r="H516" s="160"/>
      <c r="I516" s="160"/>
      <c r="J516" s="160"/>
      <c r="K516" s="160"/>
    </row>
    <row r="517" spans="2:11" ht="15">
      <c r="B517" s="141"/>
      <c r="C517" s="160"/>
      <c r="D517" s="160"/>
      <c r="E517" s="160"/>
      <c r="F517" s="160"/>
      <c r="G517" s="160"/>
      <c r="H517" s="160"/>
      <c r="I517" s="160"/>
      <c r="J517" s="160"/>
      <c r="K517" s="160"/>
    </row>
    <row r="518" spans="2:11" ht="15">
      <c r="B518" s="141"/>
      <c r="C518" s="160"/>
      <c r="D518" s="160"/>
      <c r="E518" s="160"/>
      <c r="F518" s="160"/>
      <c r="G518" s="160"/>
      <c r="H518" s="160"/>
      <c r="I518" s="160"/>
      <c r="J518" s="160"/>
      <c r="K518" s="160"/>
    </row>
    <row r="519" spans="2:11" ht="15">
      <c r="B519" s="141"/>
      <c r="C519" s="160"/>
      <c r="D519" s="160"/>
      <c r="E519" s="160"/>
      <c r="F519" s="160"/>
      <c r="G519" s="160"/>
      <c r="H519" s="160"/>
      <c r="I519" s="160"/>
      <c r="J519" s="160"/>
      <c r="K519" s="160"/>
    </row>
    <row r="522" spans="2:11" ht="18.75">
      <c r="B522" s="344" t="s">
        <v>1341</v>
      </c>
      <c r="C522" s="344"/>
      <c r="D522" s="344"/>
      <c r="E522" s="344"/>
      <c r="F522" s="344"/>
      <c r="G522" s="344"/>
      <c r="H522" s="344"/>
      <c r="I522" s="344"/>
      <c r="J522" s="344"/>
      <c r="K522" s="344"/>
    </row>
    <row r="523" spans="2:11" ht="15">
      <c r="B523" s="142"/>
      <c r="C523" s="160"/>
      <c r="D523" s="161"/>
      <c r="E523" s="160"/>
      <c r="F523" s="160"/>
      <c r="G523" s="160"/>
      <c r="H523" s="160"/>
      <c r="I523" s="160"/>
      <c r="J523" s="160"/>
      <c r="K523" s="160"/>
    </row>
    <row r="524" spans="2:11">
      <c r="B524" s="346" t="s">
        <v>1342</v>
      </c>
      <c r="C524" s="346"/>
      <c r="D524" s="346"/>
      <c r="E524" s="346"/>
      <c r="F524" s="346"/>
      <c r="G524" s="346"/>
      <c r="H524" s="346"/>
      <c r="I524" s="346"/>
      <c r="J524" s="346"/>
      <c r="K524" s="346"/>
    </row>
    <row r="525" spans="2:11">
      <c r="B525" s="346"/>
      <c r="C525" s="346"/>
      <c r="D525" s="346"/>
      <c r="E525" s="346"/>
      <c r="F525" s="346"/>
      <c r="G525" s="346"/>
      <c r="H525" s="346"/>
      <c r="I525" s="346"/>
      <c r="J525" s="346"/>
      <c r="K525" s="346"/>
    </row>
    <row r="526" spans="2:11">
      <c r="B526" s="346"/>
      <c r="C526" s="346"/>
      <c r="D526" s="346"/>
      <c r="E526" s="346"/>
      <c r="F526" s="346"/>
      <c r="G526" s="346"/>
      <c r="H526" s="346"/>
      <c r="I526" s="346"/>
      <c r="J526" s="346"/>
      <c r="K526" s="346"/>
    </row>
    <row r="527" spans="2:11" ht="23.25" customHeight="1">
      <c r="B527" s="346"/>
      <c r="C527" s="346"/>
      <c r="D527" s="346"/>
      <c r="E527" s="346"/>
      <c r="F527" s="346"/>
      <c r="G527" s="346"/>
      <c r="H527" s="346"/>
      <c r="I527" s="346"/>
      <c r="J527" s="346"/>
      <c r="K527" s="346"/>
    </row>
    <row r="528" spans="2:11" ht="15">
      <c r="B528" s="13"/>
      <c r="C528" s="160"/>
      <c r="D528" s="160"/>
      <c r="E528" s="165" t="s">
        <v>1288</v>
      </c>
      <c r="F528" s="165"/>
      <c r="G528" s="165" t="s">
        <v>1289</v>
      </c>
      <c r="H528" s="160"/>
      <c r="I528" s="160"/>
      <c r="J528" s="160"/>
      <c r="K528" s="160"/>
    </row>
    <row r="529" spans="2:11" ht="15">
      <c r="B529" s="144"/>
      <c r="C529" s="165" t="s">
        <v>1290</v>
      </c>
      <c r="D529" s="165" t="s">
        <v>1291</v>
      </c>
      <c r="E529" s="165" t="s">
        <v>1292</v>
      </c>
      <c r="F529" s="165" t="s">
        <v>1288</v>
      </c>
      <c r="G529" s="166" t="s">
        <v>1292</v>
      </c>
      <c r="H529" s="165" t="s">
        <v>1293</v>
      </c>
      <c r="I529" s="165" t="s">
        <v>1294</v>
      </c>
      <c r="J529" s="165" t="s">
        <v>1295</v>
      </c>
      <c r="K529" s="165" t="s">
        <v>1296</v>
      </c>
    </row>
    <row r="530" spans="2:11" ht="15.75" thickBot="1">
      <c r="B530" s="145"/>
      <c r="C530" s="167" t="s">
        <v>2</v>
      </c>
      <c r="D530" s="167" t="s">
        <v>2</v>
      </c>
      <c r="E530" s="167" t="s">
        <v>1157</v>
      </c>
      <c r="F530" s="168" t="s">
        <v>32</v>
      </c>
      <c r="G530" s="168" t="s">
        <v>1157</v>
      </c>
      <c r="H530" s="168" t="s">
        <v>32</v>
      </c>
      <c r="I530" s="168" t="s">
        <v>32</v>
      </c>
      <c r="J530" s="168" t="s">
        <v>32</v>
      </c>
      <c r="K530" s="168" t="s">
        <v>32</v>
      </c>
    </row>
    <row r="531" spans="2:11" ht="15">
      <c r="B531" s="146"/>
      <c r="C531" s="169"/>
      <c r="D531" s="169"/>
      <c r="E531" s="160"/>
      <c r="F531" s="160"/>
      <c r="G531" s="160"/>
      <c r="H531" s="160"/>
      <c r="I531" s="160"/>
      <c r="J531" s="160"/>
      <c r="K531" s="160"/>
    </row>
    <row r="532" spans="2:11" ht="15">
      <c r="B532" s="147" t="s">
        <v>1297</v>
      </c>
      <c r="C532" s="160"/>
      <c r="D532" s="160"/>
      <c r="E532" s="160"/>
      <c r="F532" s="160"/>
      <c r="G532" s="160"/>
      <c r="H532" s="160"/>
      <c r="I532" s="160"/>
      <c r="J532" s="160"/>
      <c r="K532" s="160"/>
    </row>
    <row r="533" spans="2:11" ht="15">
      <c r="B533" s="148" t="s">
        <v>1299</v>
      </c>
      <c r="C533" s="160">
        <f>'Budget Detail FY 2013-17'!L1011</f>
        <v>1478</v>
      </c>
      <c r="D533" s="160">
        <f>'Budget Detail FY 2013-17'!M1011</f>
        <v>0</v>
      </c>
      <c r="E533" s="160">
        <f>'Budget Detail FY 2013-17'!N1011</f>
        <v>0</v>
      </c>
      <c r="F533" s="160">
        <f>'Budget Detail FY 2013-17'!O1011</f>
        <v>0</v>
      </c>
      <c r="G533" s="160">
        <f>'Budget Detail FY 2013-17'!P1011</f>
        <v>0</v>
      </c>
      <c r="H533" s="160">
        <f>'Budget Detail FY 2013-17'!Q1011</f>
        <v>0</v>
      </c>
      <c r="I533" s="160">
        <f>'Budget Detail FY 2013-17'!R1011</f>
        <v>0</v>
      </c>
      <c r="J533" s="160">
        <f>'Budget Detail FY 2013-17'!S1011</f>
        <v>0</v>
      </c>
      <c r="K533" s="160">
        <f>'Budget Detail FY 2013-17'!T1011</f>
        <v>0</v>
      </c>
    </row>
    <row r="534" spans="2:11" ht="15">
      <c r="B534" s="149" t="s">
        <v>1302</v>
      </c>
      <c r="C534" s="160">
        <f>SUM('Budget Detail FY 2013-17'!L1012:L1022)</f>
        <v>365910</v>
      </c>
      <c r="D534" s="160">
        <f>SUM('Budget Detail FY 2013-17'!M1012:M1022)</f>
        <v>358104</v>
      </c>
      <c r="E534" s="160">
        <f>SUM('Budget Detail FY 2013-17'!N1012:N1022)</f>
        <v>345000</v>
      </c>
      <c r="F534" s="160">
        <f>SUM('Budget Detail FY 2013-17'!O1012:O1022)</f>
        <v>347656</v>
      </c>
      <c r="G534" s="160">
        <f>SUM('Budget Detail FY 2013-17'!P1012:P1022)</f>
        <v>395000</v>
      </c>
      <c r="H534" s="160">
        <f>SUM('Budget Detail FY 2013-17'!Q1012:Q1022)</f>
        <v>360000</v>
      </c>
      <c r="I534" s="160">
        <f>SUM('Budget Detail FY 2013-17'!R1012:R1022)</f>
        <v>365000</v>
      </c>
      <c r="J534" s="160">
        <f>SUM('Budget Detail FY 2013-17'!S1012:S1022)</f>
        <v>370000</v>
      </c>
      <c r="K534" s="160">
        <f>SUM('Budget Detail FY 2013-17'!T1012:T1022)</f>
        <v>375000</v>
      </c>
    </row>
    <row r="535" spans="2:11" ht="15">
      <c r="B535" s="149" t="s">
        <v>1303</v>
      </c>
      <c r="C535" s="160">
        <f>'Budget Detail FY 2013-17'!L1023</f>
        <v>286</v>
      </c>
      <c r="D535" s="160">
        <f>'Budget Detail FY 2013-17'!M1023</f>
        <v>301</v>
      </c>
      <c r="E535" s="160">
        <f>'Budget Detail FY 2013-17'!N1023</f>
        <v>300</v>
      </c>
      <c r="F535" s="160">
        <f>'Budget Detail FY 2013-17'!O1023</f>
        <v>150</v>
      </c>
      <c r="G535" s="160">
        <f>'Budget Detail FY 2013-17'!P1023</f>
        <v>200</v>
      </c>
      <c r="H535" s="160">
        <f>'Budget Detail FY 2013-17'!Q1023</f>
        <v>200</v>
      </c>
      <c r="I535" s="160">
        <f>'Budget Detail FY 2013-17'!R1023</f>
        <v>200</v>
      </c>
      <c r="J535" s="160">
        <f>'Budget Detail FY 2013-17'!S1023</f>
        <v>200</v>
      </c>
      <c r="K535" s="160">
        <f>'Budget Detail FY 2013-17'!T1023</f>
        <v>200</v>
      </c>
    </row>
    <row r="536" spans="2:11" ht="15">
      <c r="B536" s="149" t="s">
        <v>1304</v>
      </c>
      <c r="C536" s="160">
        <f>SUM('Budget Detail FY 2013-17'!L1024:L1026)</f>
        <v>0</v>
      </c>
      <c r="D536" s="160">
        <f>SUM('Budget Detail FY 2013-17'!M1024:M1026)</f>
        <v>7329</v>
      </c>
      <c r="E536" s="160">
        <f>SUM('Budget Detail FY 2013-17'!N1024:N1026)</f>
        <v>0</v>
      </c>
      <c r="F536" s="160">
        <f>SUM('Budget Detail FY 2013-17'!O1024:O1026)</f>
        <v>3336</v>
      </c>
      <c r="G536" s="160">
        <f>SUM('Budget Detail FY 2013-17'!P1024:P1026)</f>
        <v>11661</v>
      </c>
      <c r="H536" s="160">
        <f>SUM('Budget Detail FY 2013-17'!Q1024:Q1026)</f>
        <v>12478</v>
      </c>
      <c r="I536" s="160">
        <f>SUM('Budget Detail FY 2013-17'!R1024:R1026)</f>
        <v>13351</v>
      </c>
      <c r="J536" s="160">
        <f>SUM('Budget Detail FY 2013-17'!S1024:S1026)</f>
        <v>14286</v>
      </c>
      <c r="K536" s="160">
        <f>SUM('Budget Detail FY 2013-17'!T1024:T1026)</f>
        <v>15286</v>
      </c>
    </row>
    <row r="537" spans="2:11" ht="15">
      <c r="B537" s="149" t="s">
        <v>1305</v>
      </c>
      <c r="C537" s="160">
        <f>SUM('Budget Detail FY 2013-17'!L1027:L1032)</f>
        <v>29905</v>
      </c>
      <c r="D537" s="160">
        <f>SUM('Budget Detail FY 2013-17'!M1027:M1032)</f>
        <v>49638</v>
      </c>
      <c r="E537" s="160">
        <f>SUM('Budget Detail FY 2013-17'!N1027:N1032)</f>
        <v>97700</v>
      </c>
      <c r="F537" s="160">
        <f>SUM('Budget Detail FY 2013-17'!O1027:O1032)</f>
        <v>87190</v>
      </c>
      <c r="G537" s="160">
        <f>SUM('Budget Detail FY 2013-17'!P1027:P1032)</f>
        <v>88700</v>
      </c>
      <c r="H537" s="160">
        <f>SUM('Budget Detail FY 2013-17'!Q1027:Q1032)</f>
        <v>88700</v>
      </c>
      <c r="I537" s="160">
        <f>SUM('Budget Detail FY 2013-17'!R1027:R1032)</f>
        <v>88700</v>
      </c>
      <c r="J537" s="160">
        <f>SUM('Budget Detail FY 2013-17'!S1027:S1032)</f>
        <v>88700</v>
      </c>
      <c r="K537" s="160">
        <f>SUM('Budget Detail FY 2013-17'!T1027:T1032)</f>
        <v>88700</v>
      </c>
    </row>
    <row r="538" spans="2:11" ht="15">
      <c r="B538" s="149" t="s">
        <v>1306</v>
      </c>
      <c r="C538" s="160">
        <f>'Budget Detail FY 2013-17'!L1033</f>
        <v>1119500</v>
      </c>
      <c r="D538" s="160">
        <f>'Budget Detail FY 2013-17'!M1033</f>
        <v>951890</v>
      </c>
      <c r="E538" s="160">
        <f>'Budget Detail FY 2013-17'!N1033</f>
        <v>732710</v>
      </c>
      <c r="F538" s="160">
        <f>'Budget Detail FY 2013-17'!O1033</f>
        <v>736710</v>
      </c>
      <c r="G538" s="160">
        <f>'Budget Detail FY 2013-17'!P1033</f>
        <v>955886</v>
      </c>
      <c r="H538" s="160">
        <f>'Budget Detail FY 2013-17'!Q1033</f>
        <v>983992</v>
      </c>
      <c r="I538" s="160">
        <f>'Budget Detail FY 2013-17'!R1033</f>
        <v>1009002</v>
      </c>
      <c r="J538" s="160">
        <f>'Budget Detail FY 2013-17'!S1033</f>
        <v>1038056</v>
      </c>
      <c r="K538" s="160">
        <f>'Budget Detail FY 2013-17'!T1033</f>
        <v>1073173</v>
      </c>
    </row>
    <row r="539" spans="2:11" ht="15" thickBot="1">
      <c r="B539" s="150" t="s">
        <v>1307</v>
      </c>
      <c r="C539" s="294">
        <f t="shared" ref="C539:K539" si="42">SUM(C533:C538)</f>
        <v>1517079</v>
      </c>
      <c r="D539" s="294">
        <f t="shared" si="42"/>
        <v>1367262</v>
      </c>
      <c r="E539" s="294">
        <f>SUM(E533:E538)</f>
        <v>1175710</v>
      </c>
      <c r="F539" s="294">
        <f t="shared" si="42"/>
        <v>1175042</v>
      </c>
      <c r="G539" s="294">
        <f t="shared" si="42"/>
        <v>1451447</v>
      </c>
      <c r="H539" s="294">
        <f t="shared" si="42"/>
        <v>1445370</v>
      </c>
      <c r="I539" s="294">
        <f t="shared" si="42"/>
        <v>1476253</v>
      </c>
      <c r="J539" s="294">
        <f t="shared" si="42"/>
        <v>1511242</v>
      </c>
      <c r="K539" s="294">
        <f t="shared" si="42"/>
        <v>1552359</v>
      </c>
    </row>
    <row r="540" spans="2:11" ht="15">
      <c r="B540" s="141"/>
      <c r="C540" s="160"/>
      <c r="D540" s="160"/>
      <c r="E540" s="160"/>
      <c r="F540" s="160"/>
      <c r="G540" s="160"/>
      <c r="H540" s="160"/>
      <c r="I540" s="160"/>
      <c r="J540" s="160"/>
      <c r="K540" s="160"/>
    </row>
    <row r="541" spans="2:11" ht="15">
      <c r="B541" s="147" t="s">
        <v>886</v>
      </c>
      <c r="C541" s="160"/>
      <c r="D541" s="160"/>
      <c r="E541" s="160"/>
      <c r="F541" s="160"/>
      <c r="G541" s="160"/>
      <c r="H541" s="160"/>
      <c r="I541" s="160"/>
      <c r="J541" s="160"/>
      <c r="K541" s="160"/>
    </row>
    <row r="542" spans="2:11" ht="15">
      <c r="B542" s="151" t="s">
        <v>1308</v>
      </c>
      <c r="C542" s="160">
        <f>SUM('Budget Detail FY 2013-17'!L1040:L1042)+SUM('Budget Detail FY 2013-17'!L1070:L1075)</f>
        <v>790972</v>
      </c>
      <c r="D542" s="160">
        <f>SUM('Budget Detail FY 2013-17'!M1040:M1042)+SUM('Budget Detail FY 2013-17'!M1070:M1075)</f>
        <v>687511</v>
      </c>
      <c r="E542" s="160">
        <f>SUM('Budget Detail FY 2013-17'!N1040:N1042)+SUM('Budget Detail FY 2013-17'!N1070:N1075)</f>
        <v>667800</v>
      </c>
      <c r="F542" s="160">
        <f>SUM('Budget Detail FY 2013-17'!O1040:O1042)+SUM('Budget Detail FY 2013-17'!O1070:O1075)</f>
        <v>662735</v>
      </c>
      <c r="G542" s="160">
        <f>SUM('Budget Detail FY 2013-17'!P1040:P1042)+SUM('Budget Detail FY 2013-17'!P1070:P1075)</f>
        <v>702800</v>
      </c>
      <c r="H542" s="160">
        <f>SUM('Budget Detail FY 2013-17'!Q1040:Q1042)+SUM('Budget Detail FY 2013-17'!Q1070:Q1075)</f>
        <v>679800</v>
      </c>
      <c r="I542" s="160">
        <f>SUM('Budget Detail FY 2013-17'!R1040:R1042)+SUM('Budget Detail FY 2013-17'!R1070:R1075)</f>
        <v>679800</v>
      </c>
      <c r="J542" s="160">
        <f>SUM('Budget Detail FY 2013-17'!S1040:S1042)+SUM('Budget Detail FY 2013-17'!S1070:S1075)</f>
        <v>679800</v>
      </c>
      <c r="K542" s="160">
        <f>SUM('Budget Detail FY 2013-17'!T1040:T1042)+SUM('Budget Detail FY 2013-17'!T1070:T1075)</f>
        <v>679800</v>
      </c>
    </row>
    <row r="543" spans="2:11" ht="15">
      <c r="B543" s="151" t="s">
        <v>1309</v>
      </c>
      <c r="C543" s="160">
        <f>SUM('Budget Detail FY 2013-17'!L1043:L1048)+SUM('Budget Detail FY 2013-17'!L1076:L1081)</f>
        <v>124085</v>
      </c>
      <c r="D543" s="160">
        <f>SUM('Budget Detail FY 2013-17'!M1043:M1048)+SUM('Budget Detail FY 2013-17'!M1076:M1081)</f>
        <v>109114</v>
      </c>
      <c r="E543" s="160">
        <f>SUM('Budget Detail FY 2013-17'!N1043:N1048)+SUM('Budget Detail FY 2013-17'!N1076:N1081)</f>
        <v>109730</v>
      </c>
      <c r="F543" s="160">
        <f>SUM('Budget Detail FY 2013-17'!O1043:O1048)+SUM('Budget Detail FY 2013-17'!O1076:O1081)</f>
        <v>109730</v>
      </c>
      <c r="G543" s="160">
        <f>SUM('Budget Detail FY 2013-17'!P1043:P1048)+SUM('Budget Detail FY 2013-17'!P1076:P1081)</f>
        <v>296477</v>
      </c>
      <c r="H543" s="160">
        <f>SUM('Budget Detail FY 2013-17'!Q1043:Q1048)+SUM('Budget Detail FY 2013-17'!Q1076:Q1081)</f>
        <v>310769</v>
      </c>
      <c r="I543" s="160">
        <f>SUM('Budget Detail FY 2013-17'!R1043:R1048)+SUM('Budget Detail FY 2013-17'!R1076:R1081)</f>
        <v>330721</v>
      </c>
      <c r="J543" s="160">
        <f>SUM('Budget Detail FY 2013-17'!S1043:S1048)+SUM('Budget Detail FY 2013-17'!S1076:S1081)</f>
        <v>352664</v>
      </c>
      <c r="K543" s="160">
        <f>SUM('Budget Detail FY 2013-17'!T1043:T1048)+SUM('Budget Detail FY 2013-17'!T1076:T1081)</f>
        <v>376801</v>
      </c>
    </row>
    <row r="544" spans="2:11" ht="15">
      <c r="B544" s="151" t="s">
        <v>1310</v>
      </c>
      <c r="C544" s="160">
        <f>SUM('Budget Detail FY 2013-17'!L1049:L1055)+SUM('Budget Detail FY 2013-17'!L1082:L1096)</f>
        <v>125366</v>
      </c>
      <c r="D544" s="160">
        <f>SUM('Budget Detail FY 2013-17'!M1049:M1055)+SUM('Budget Detail FY 2013-17'!M1082:M1096)</f>
        <v>126382</v>
      </c>
      <c r="E544" s="160">
        <f>SUM('Budget Detail FY 2013-17'!N1049:N1055)+SUM('Budget Detail FY 2013-17'!N1082:N1096)</f>
        <v>144430</v>
      </c>
      <c r="F544" s="160">
        <f>SUM('Budget Detail FY 2013-17'!O1049:O1055)+SUM('Budget Detail FY 2013-17'!O1082:O1096)</f>
        <v>151430</v>
      </c>
      <c r="G544" s="160">
        <f>SUM('Budget Detail FY 2013-17'!P1049:P1055)+SUM('Budget Detail FY 2013-17'!P1082:P1096)</f>
        <v>177530</v>
      </c>
      <c r="H544" s="160">
        <f>SUM('Budget Detail FY 2013-17'!Q1049:Q1055)+SUM('Budget Detail FY 2013-17'!Q1082:Q1096)</f>
        <v>183685</v>
      </c>
      <c r="I544" s="160">
        <f>SUM('Budget Detail FY 2013-17'!R1049:R1055)+SUM('Budget Detail FY 2013-17'!R1082:R1096)</f>
        <v>184898</v>
      </c>
      <c r="J544" s="160">
        <f>SUM('Budget Detail FY 2013-17'!S1049:S1055)+SUM('Budget Detail FY 2013-17'!S1082:S1096)</f>
        <v>186171</v>
      </c>
      <c r="K544" s="160">
        <f>SUM('Budget Detail FY 2013-17'!T1049:T1055)+SUM('Budget Detail FY 2013-17'!T1082:T1096)</f>
        <v>187508</v>
      </c>
    </row>
    <row r="545" spans="2:11" ht="15">
      <c r="B545" s="151" t="s">
        <v>1311</v>
      </c>
      <c r="C545" s="160">
        <f>SUM('Budget Detail FY 2013-17'!L1058:L1066)+SUM('Budget Detail FY 2013-17'!L1097:L1107)</f>
        <v>245396</v>
      </c>
      <c r="D545" s="160">
        <f>SUM('Budget Detail FY 2013-17'!M1058:M1066)+SUM('Budget Detail FY 2013-17'!M1097:M1107)</f>
        <v>237847</v>
      </c>
      <c r="E545" s="160">
        <f>SUM('Budget Detail FY 2013-17'!N1058:N1066)+SUM('Budget Detail FY 2013-17'!N1097:N1107)</f>
        <v>267250</v>
      </c>
      <c r="F545" s="160">
        <f>SUM('Budget Detail FY 2013-17'!O1058:O1066)+SUM('Budget Detail FY 2013-17'!O1097:O1107)</f>
        <v>241750</v>
      </c>
      <c r="G545" s="160">
        <f>SUM('Budget Detail FY 2013-17'!P1058:P1066)+SUM('Budget Detail FY 2013-17'!P1097:P1107)</f>
        <v>329960</v>
      </c>
      <c r="H545" s="160">
        <f>SUM('Budget Detail FY 2013-17'!Q1058:Q1066)+SUM('Budget Detail FY 2013-17'!Q1097:Q1107)</f>
        <v>291585</v>
      </c>
      <c r="I545" s="160">
        <f>SUM('Budget Detail FY 2013-17'!R1058:R1066)+SUM('Budget Detail FY 2013-17'!R1097:R1107)</f>
        <v>293323</v>
      </c>
      <c r="J545" s="160">
        <f>SUM('Budget Detail FY 2013-17'!S1058:S1066)+SUM('Budget Detail FY 2013-17'!S1097:S1107)</f>
        <v>295183</v>
      </c>
      <c r="K545" s="160">
        <f>SUM('Budget Detail FY 2013-17'!T1058:T1066)+SUM('Budget Detail FY 2013-17'!T1097:T1107)</f>
        <v>297174</v>
      </c>
    </row>
    <row r="546" spans="2:11" ht="15">
      <c r="B546" s="152" t="s">
        <v>1314</v>
      </c>
      <c r="C546" s="160">
        <f>'Budget Detail FY 2013-17'!L1109</f>
        <v>150000</v>
      </c>
      <c r="D546" s="160">
        <f>'Budget Detail FY 2013-17'!M1109</f>
        <v>0</v>
      </c>
      <c r="E546" s="160">
        <f>'Budget Detail FY 2013-17'!N1109</f>
        <v>0</v>
      </c>
      <c r="F546" s="160">
        <f>'Budget Detail FY 2013-17'!O1109</f>
        <v>0</v>
      </c>
      <c r="G546" s="160">
        <f>'Budget Detail FY 2013-17'!P1109</f>
        <v>0</v>
      </c>
      <c r="H546" s="160">
        <f>'Budget Detail FY 2013-17'!Q1109</f>
        <v>0</v>
      </c>
      <c r="I546" s="160">
        <f>'Budget Detail FY 2013-17'!R1109</f>
        <v>0</v>
      </c>
      <c r="J546" s="160">
        <f>'Budget Detail FY 2013-17'!S1109</f>
        <v>0</v>
      </c>
      <c r="K546" s="160">
        <f>'Budget Detail FY 2013-17'!T1109</f>
        <v>0</v>
      </c>
    </row>
    <row r="547" spans="2:11" ht="15" thickBot="1">
      <c r="B547" s="150" t="s">
        <v>1315</v>
      </c>
      <c r="C547" s="294">
        <f>SUM(C542:C546)</f>
        <v>1435819</v>
      </c>
      <c r="D547" s="294">
        <f t="shared" ref="D547:K547" si="43">SUM(D542:D546)</f>
        <v>1160854</v>
      </c>
      <c r="E547" s="294">
        <f>SUM(E542:E546)</f>
        <v>1189210</v>
      </c>
      <c r="F547" s="294">
        <f t="shared" si="43"/>
        <v>1165645</v>
      </c>
      <c r="G547" s="294">
        <f t="shared" si="43"/>
        <v>1506767</v>
      </c>
      <c r="H547" s="294">
        <f t="shared" si="43"/>
        <v>1465839</v>
      </c>
      <c r="I547" s="294">
        <f t="shared" si="43"/>
        <v>1488742</v>
      </c>
      <c r="J547" s="294">
        <f t="shared" si="43"/>
        <v>1513818</v>
      </c>
      <c r="K547" s="294">
        <f t="shared" si="43"/>
        <v>1541283</v>
      </c>
    </row>
    <row r="548" spans="2:11" ht="15">
      <c r="B548" s="153"/>
      <c r="C548" s="161"/>
      <c r="D548" s="161"/>
      <c r="E548" s="160"/>
      <c r="F548" s="160"/>
      <c r="G548" s="160"/>
      <c r="H548" s="160"/>
      <c r="I548" s="160"/>
      <c r="J548" s="160"/>
      <c r="K548" s="160"/>
    </row>
    <row r="549" spans="2:11" ht="15">
      <c r="B549" s="295" t="s">
        <v>1316</v>
      </c>
      <c r="C549" s="161">
        <f t="shared" ref="C549:K549" si="44">+C539-C547</f>
        <v>81260</v>
      </c>
      <c r="D549" s="161">
        <f t="shared" si="44"/>
        <v>206408</v>
      </c>
      <c r="E549" s="161">
        <f>+E539-E547</f>
        <v>-13500</v>
      </c>
      <c r="F549" s="161">
        <f t="shared" si="44"/>
        <v>9397</v>
      </c>
      <c r="G549" s="161">
        <f t="shared" si="44"/>
        <v>-55320</v>
      </c>
      <c r="H549" s="161">
        <f t="shared" si="44"/>
        <v>-20469</v>
      </c>
      <c r="I549" s="161">
        <f t="shared" si="44"/>
        <v>-12489</v>
      </c>
      <c r="J549" s="161">
        <f t="shared" si="44"/>
        <v>-2576</v>
      </c>
      <c r="K549" s="161">
        <f t="shared" si="44"/>
        <v>11076</v>
      </c>
    </row>
    <row r="550" spans="2:11" ht="15">
      <c r="B550" s="154"/>
      <c r="C550" s="161"/>
      <c r="D550" s="161"/>
      <c r="E550" s="160"/>
      <c r="F550" s="160"/>
      <c r="G550" s="160"/>
      <c r="H550" s="160"/>
      <c r="I550" s="160"/>
      <c r="J550" s="160"/>
      <c r="K550" s="160"/>
    </row>
    <row r="551" spans="2:11" ht="15" thickBot="1">
      <c r="B551" s="155" t="s">
        <v>1317</v>
      </c>
      <c r="C551" s="296">
        <v>25151</v>
      </c>
      <c r="D551" s="296">
        <v>231558</v>
      </c>
      <c r="E551" s="296">
        <v>-33500</v>
      </c>
      <c r="F551" s="296">
        <f>D551+F549</f>
        <v>240955</v>
      </c>
      <c r="G551" s="296">
        <f>F551+G549</f>
        <v>185635</v>
      </c>
      <c r="H551" s="296">
        <f>G551+H549</f>
        <v>165166</v>
      </c>
      <c r="I551" s="296">
        <f>H551+I549</f>
        <v>152677</v>
      </c>
      <c r="J551" s="296">
        <f>I551+J549</f>
        <v>150101</v>
      </c>
      <c r="K551" s="296">
        <f>J551+K549</f>
        <v>161177</v>
      </c>
    </row>
    <row r="552" spans="2:11" ht="15.75" thickTop="1">
      <c r="B552" s="156"/>
      <c r="C552" s="293">
        <f>+C551/C547</f>
        <v>1.7516831856940186E-2</v>
      </c>
      <c r="D552" s="293">
        <f>+D551/D547</f>
        <v>0.19947211277214877</v>
      </c>
      <c r="E552" s="293">
        <f t="shared" ref="E552:K552" si="45">+E551/E547</f>
        <v>-2.8169961571127052E-2</v>
      </c>
      <c r="F552" s="293">
        <f t="shared" si="45"/>
        <v>0.2067138794401383</v>
      </c>
      <c r="G552" s="293">
        <f t="shared" si="45"/>
        <v>0.1232008664909704</v>
      </c>
      <c r="H552" s="293">
        <f t="shared" si="45"/>
        <v>0.11267676736667533</v>
      </c>
      <c r="I552" s="293">
        <f t="shared" si="45"/>
        <v>0.10255437140888078</v>
      </c>
      <c r="J552" s="293">
        <f t="shared" si="45"/>
        <v>9.9153927354543286E-2</v>
      </c>
      <c r="K552" s="293">
        <f t="shared" si="45"/>
        <v>0.10457326785541655</v>
      </c>
    </row>
    <row r="553" spans="2:11" ht="15">
      <c r="B553" s="156"/>
      <c r="C553" s="161"/>
      <c r="D553" s="160"/>
      <c r="E553" s="160"/>
      <c r="F553" s="160"/>
      <c r="G553" s="160"/>
      <c r="H553" s="160"/>
      <c r="I553" s="160"/>
      <c r="J553" s="160"/>
      <c r="K553" s="160"/>
    </row>
    <row r="554" spans="2:11" ht="15">
      <c r="B554" s="141"/>
      <c r="C554" s="160"/>
      <c r="D554" s="160"/>
      <c r="E554" s="160"/>
      <c r="F554" s="160"/>
      <c r="G554" s="160"/>
      <c r="H554" s="160"/>
      <c r="I554" s="160"/>
      <c r="J554" s="160"/>
      <c r="K554" s="160"/>
    </row>
    <row r="555" spans="2:11" ht="15">
      <c r="B555" s="141"/>
      <c r="C555" s="160"/>
      <c r="D555" s="160"/>
      <c r="E555" s="160"/>
      <c r="F555" s="160"/>
      <c r="G555" s="160"/>
      <c r="H555" s="160"/>
      <c r="I555" s="160"/>
      <c r="J555" s="160"/>
      <c r="K555" s="160"/>
    </row>
    <row r="556" spans="2:11" ht="15">
      <c r="B556" s="141"/>
      <c r="C556" s="160"/>
      <c r="D556" s="160"/>
      <c r="E556" s="160"/>
      <c r="F556" s="160"/>
      <c r="G556" s="160"/>
      <c r="H556" s="160"/>
      <c r="I556" s="160"/>
      <c r="J556" s="160"/>
      <c r="K556" s="160"/>
    </row>
    <row r="557" spans="2:11" ht="15">
      <c r="B557" s="141"/>
      <c r="C557" s="160"/>
      <c r="D557" s="160"/>
      <c r="E557" s="160"/>
      <c r="F557" s="160"/>
      <c r="G557" s="160"/>
      <c r="H557" s="160"/>
      <c r="I557" s="160"/>
      <c r="J557" s="160"/>
      <c r="K557" s="160"/>
    </row>
    <row r="558" spans="2:11" ht="15">
      <c r="B558" s="141"/>
      <c r="C558" s="160"/>
      <c r="D558" s="160"/>
      <c r="E558" s="160"/>
      <c r="F558" s="160"/>
      <c r="G558" s="160"/>
      <c r="H558" s="160"/>
      <c r="I558" s="160"/>
      <c r="J558" s="160"/>
      <c r="K558" s="160"/>
    </row>
    <row r="559" spans="2:11" ht="15">
      <c r="B559" s="141"/>
      <c r="C559" s="160"/>
      <c r="D559" s="160"/>
      <c r="E559" s="160"/>
      <c r="F559" s="160"/>
      <c r="G559" s="160"/>
      <c r="H559" s="160"/>
      <c r="I559" s="160"/>
      <c r="J559" s="160"/>
      <c r="K559" s="160"/>
    </row>
    <row r="560" spans="2:11" ht="15">
      <c r="B560" s="141"/>
      <c r="C560" s="160"/>
      <c r="D560" s="160"/>
      <c r="E560" s="160"/>
      <c r="F560" s="160"/>
      <c r="G560" s="160"/>
      <c r="H560" s="160"/>
      <c r="I560" s="160"/>
      <c r="J560" s="160"/>
      <c r="K560" s="160"/>
    </row>
    <row r="561" spans="2:11" ht="15">
      <c r="B561" s="141"/>
      <c r="C561" s="160"/>
      <c r="D561" s="160"/>
      <c r="E561" s="160"/>
      <c r="F561" s="160"/>
      <c r="G561" s="160"/>
      <c r="H561" s="160"/>
      <c r="I561" s="160"/>
      <c r="J561" s="160"/>
      <c r="K561" s="160"/>
    </row>
    <row r="562" spans="2:11" ht="15">
      <c r="B562" s="141"/>
      <c r="C562" s="160"/>
      <c r="D562" s="160"/>
      <c r="E562" s="160"/>
      <c r="F562" s="160"/>
      <c r="G562" s="160"/>
      <c r="H562" s="160"/>
      <c r="I562" s="160"/>
      <c r="J562" s="160"/>
      <c r="K562" s="160"/>
    </row>
    <row r="563" spans="2:11" ht="15">
      <c r="B563" s="141"/>
      <c r="C563" s="160"/>
      <c r="D563" s="160"/>
      <c r="E563" s="160"/>
      <c r="F563" s="160"/>
      <c r="G563" s="160"/>
      <c r="H563" s="160"/>
      <c r="I563" s="160"/>
      <c r="J563" s="160"/>
      <c r="K563" s="160"/>
    </row>
    <row r="564" spans="2:11" ht="15">
      <c r="B564" s="141"/>
      <c r="C564" s="160"/>
      <c r="D564" s="160"/>
      <c r="E564" s="160"/>
      <c r="F564" s="160"/>
      <c r="G564" s="160"/>
      <c r="H564" s="160"/>
      <c r="I564" s="160"/>
      <c r="J564" s="160"/>
      <c r="K564" s="160"/>
    </row>
    <row r="567" spans="2:11" ht="18.75">
      <c r="B567" s="344" t="s">
        <v>1343</v>
      </c>
      <c r="C567" s="344"/>
      <c r="D567" s="344"/>
      <c r="E567" s="344"/>
      <c r="F567" s="344"/>
      <c r="G567" s="344"/>
      <c r="H567" s="344"/>
      <c r="I567" s="344"/>
      <c r="J567" s="344"/>
      <c r="K567" s="344"/>
    </row>
    <row r="568" spans="2:11" ht="15">
      <c r="B568" s="142"/>
      <c r="C568" s="160"/>
      <c r="D568" s="161"/>
      <c r="E568" s="160"/>
      <c r="F568" s="160"/>
      <c r="G568" s="160"/>
      <c r="H568" s="160"/>
      <c r="I568" s="160"/>
      <c r="J568" s="160"/>
      <c r="K568" s="160"/>
    </row>
    <row r="569" spans="2:11">
      <c r="B569" s="346" t="s">
        <v>1344</v>
      </c>
      <c r="C569" s="346"/>
      <c r="D569" s="346"/>
      <c r="E569" s="346"/>
      <c r="F569" s="346"/>
      <c r="G569" s="346"/>
      <c r="H569" s="346"/>
      <c r="I569" s="346"/>
      <c r="J569" s="346"/>
      <c r="K569" s="346"/>
    </row>
    <row r="570" spans="2:11">
      <c r="B570" s="346"/>
      <c r="C570" s="346"/>
      <c r="D570" s="346"/>
      <c r="E570" s="346"/>
      <c r="F570" s="346"/>
      <c r="G570" s="346"/>
      <c r="H570" s="346"/>
      <c r="I570" s="346"/>
      <c r="J570" s="346"/>
      <c r="K570" s="346"/>
    </row>
    <row r="571" spans="2:11">
      <c r="B571" s="346"/>
      <c r="C571" s="346"/>
      <c r="D571" s="346"/>
      <c r="E571" s="346"/>
      <c r="F571" s="346"/>
      <c r="G571" s="346"/>
      <c r="H571" s="346"/>
      <c r="I571" s="346"/>
      <c r="J571" s="346"/>
      <c r="K571" s="346"/>
    </row>
    <row r="572" spans="2:11">
      <c r="B572" s="346"/>
      <c r="C572" s="346"/>
      <c r="D572" s="346"/>
      <c r="E572" s="346"/>
      <c r="F572" s="346"/>
      <c r="G572" s="346"/>
      <c r="H572" s="346"/>
      <c r="I572" s="346"/>
      <c r="J572" s="346"/>
      <c r="K572" s="346"/>
    </row>
    <row r="573" spans="2:11" ht="15">
      <c r="B573" s="143"/>
      <c r="C573" s="163"/>
      <c r="D573" s="163"/>
      <c r="E573" s="163"/>
      <c r="F573" s="163"/>
      <c r="G573" s="163"/>
      <c r="H573" s="163"/>
      <c r="I573" s="160"/>
      <c r="J573" s="160"/>
      <c r="K573" s="160"/>
    </row>
    <row r="574" spans="2:11" ht="15">
      <c r="B574" s="13"/>
      <c r="C574" s="160"/>
      <c r="D574" s="160"/>
      <c r="E574" s="165" t="s">
        <v>1288</v>
      </c>
      <c r="F574" s="165"/>
      <c r="G574" s="165" t="s">
        <v>1289</v>
      </c>
      <c r="H574" s="160"/>
      <c r="I574" s="160"/>
      <c r="J574" s="160"/>
      <c r="K574" s="160"/>
    </row>
    <row r="575" spans="2:11" ht="15">
      <c r="B575" s="144"/>
      <c r="C575" s="165" t="s">
        <v>1290</v>
      </c>
      <c r="D575" s="165" t="s">
        <v>1291</v>
      </c>
      <c r="E575" s="165" t="s">
        <v>1292</v>
      </c>
      <c r="F575" s="165" t="s">
        <v>1288</v>
      </c>
      <c r="G575" s="166" t="s">
        <v>1292</v>
      </c>
      <c r="H575" s="165" t="s">
        <v>1293</v>
      </c>
      <c r="I575" s="165" t="s">
        <v>1294</v>
      </c>
      <c r="J575" s="165" t="s">
        <v>1295</v>
      </c>
      <c r="K575" s="165" t="s">
        <v>1296</v>
      </c>
    </row>
    <row r="576" spans="2:11" ht="15.75" thickBot="1">
      <c r="B576" s="145"/>
      <c r="C576" s="167" t="s">
        <v>2</v>
      </c>
      <c r="D576" s="167" t="s">
        <v>2</v>
      </c>
      <c r="E576" s="167" t="s">
        <v>1157</v>
      </c>
      <c r="F576" s="168" t="s">
        <v>32</v>
      </c>
      <c r="G576" s="168" t="s">
        <v>1157</v>
      </c>
      <c r="H576" s="168" t="s">
        <v>32</v>
      </c>
      <c r="I576" s="168" t="s">
        <v>32</v>
      </c>
      <c r="J576" s="168" t="s">
        <v>32</v>
      </c>
      <c r="K576" s="168" t="s">
        <v>32</v>
      </c>
    </row>
    <row r="577" spans="2:11" ht="15">
      <c r="B577" s="146"/>
      <c r="C577" s="169"/>
      <c r="D577" s="169"/>
      <c r="E577" s="160"/>
      <c r="F577" s="160"/>
      <c r="G577" s="160"/>
      <c r="H577" s="160"/>
      <c r="I577" s="160"/>
      <c r="J577" s="160"/>
      <c r="K577" s="160"/>
    </row>
    <row r="578" spans="2:11" ht="15">
      <c r="B578" s="147" t="s">
        <v>1297</v>
      </c>
      <c r="C578" s="160"/>
      <c r="D578" s="160"/>
      <c r="E578" s="160"/>
      <c r="F578" s="160"/>
      <c r="G578" s="160"/>
      <c r="H578" s="160"/>
      <c r="I578" s="160"/>
      <c r="J578" s="160"/>
      <c r="K578" s="160"/>
    </row>
    <row r="579" spans="2:11" ht="15">
      <c r="B579" s="149" t="s">
        <v>1302</v>
      </c>
      <c r="C579" s="160">
        <f>SUM('Budget Detail FY 2013-17'!L1124:L1130)</f>
        <v>574408</v>
      </c>
      <c r="D579" s="160">
        <f>SUM('Budget Detail FY 2013-17'!M1124:M1130)</f>
        <v>608154</v>
      </c>
      <c r="E579" s="160">
        <f>SUM('Budget Detail FY 2013-17'!N1124:N1130)</f>
        <v>603500</v>
      </c>
      <c r="F579" s="160">
        <f>SUM('Budget Detail FY 2013-17'!O1124:O1130)</f>
        <v>587000</v>
      </c>
      <c r="G579" s="160">
        <f>SUM('Budget Detail FY 2013-17'!P1124:P1130)</f>
        <v>607000</v>
      </c>
      <c r="H579" s="160">
        <f>SUM('Budget Detail FY 2013-17'!Q1124:Q1130)</f>
        <v>0</v>
      </c>
      <c r="I579" s="160">
        <f>SUM('Budget Detail FY 2013-17'!R1124:R1130)</f>
        <v>0</v>
      </c>
      <c r="J579" s="160">
        <f>SUM('Budget Detail FY 2013-17'!S1124:S1130)</f>
        <v>0</v>
      </c>
      <c r="K579" s="160">
        <f>SUM('Budget Detail FY 2013-17'!T1124:T1130)</f>
        <v>0</v>
      </c>
    </row>
    <row r="580" spans="2:11" ht="15">
      <c r="B580" s="149" t="s">
        <v>1305</v>
      </c>
      <c r="C580" s="160">
        <f>SUM('Budget Detail FY 2013-17'!L1133:L1137)</f>
        <v>8632</v>
      </c>
      <c r="D580" s="160">
        <f>SUM('Budget Detail FY 2013-17'!M1133:M1137)</f>
        <v>11864</v>
      </c>
      <c r="E580" s="160">
        <f>SUM('Budget Detail FY 2013-17'!N1133:N1137)</f>
        <v>7500</v>
      </c>
      <c r="F580" s="160">
        <f>SUM('Budget Detail FY 2013-17'!O1133:O1137)</f>
        <v>7500</v>
      </c>
      <c r="G580" s="160">
        <f>SUM('Budget Detail FY 2013-17'!P1133:P1137)</f>
        <v>15500</v>
      </c>
      <c r="H580" s="160">
        <f>SUM('Budget Detail FY 2013-17'!Q1133:Q1137)</f>
        <v>0</v>
      </c>
      <c r="I580" s="160">
        <f>SUM('Budget Detail FY 2013-17'!R1133:R1137)</f>
        <v>0</v>
      </c>
      <c r="J580" s="160">
        <f>SUM('Budget Detail FY 2013-17'!S1133:S1137)</f>
        <v>0</v>
      </c>
      <c r="K580" s="160">
        <f>SUM('Budget Detail FY 2013-17'!T1133:T1137)</f>
        <v>0</v>
      </c>
    </row>
    <row r="581" spans="2:11" ht="15" thickBot="1">
      <c r="B581" s="150" t="s">
        <v>1307</v>
      </c>
      <c r="C581" s="294">
        <f t="shared" ref="C581:K581" si="46">SUM(C579:C580)</f>
        <v>583040</v>
      </c>
      <c r="D581" s="294">
        <f t="shared" si="46"/>
        <v>620018</v>
      </c>
      <c r="E581" s="294">
        <f>SUM(E579:E580)</f>
        <v>611000</v>
      </c>
      <c r="F581" s="294">
        <f t="shared" si="46"/>
        <v>594500</v>
      </c>
      <c r="G581" s="294">
        <f t="shared" si="46"/>
        <v>622500</v>
      </c>
      <c r="H581" s="294">
        <f t="shared" si="46"/>
        <v>0</v>
      </c>
      <c r="I581" s="294">
        <f t="shared" si="46"/>
        <v>0</v>
      </c>
      <c r="J581" s="294">
        <f t="shared" si="46"/>
        <v>0</v>
      </c>
      <c r="K581" s="294">
        <f t="shared" si="46"/>
        <v>0</v>
      </c>
    </row>
    <row r="582" spans="2:11" ht="15">
      <c r="B582" s="141"/>
      <c r="C582" s="160"/>
      <c r="D582" s="160"/>
      <c r="E582" s="160"/>
      <c r="F582" s="160"/>
      <c r="G582" s="160"/>
      <c r="H582" s="160"/>
      <c r="I582" s="160"/>
      <c r="J582" s="160"/>
      <c r="K582" s="160"/>
    </row>
    <row r="583" spans="2:11" ht="15">
      <c r="B583" s="147" t="s">
        <v>888</v>
      </c>
      <c r="C583" s="160"/>
      <c r="D583" s="160"/>
      <c r="E583" s="160"/>
      <c r="F583" s="160"/>
      <c r="G583" s="160"/>
      <c r="H583" s="160"/>
      <c r="I583" s="160"/>
      <c r="J583" s="160"/>
      <c r="K583" s="160"/>
    </row>
    <row r="584" spans="2:11" ht="15">
      <c r="B584" s="151" t="s">
        <v>1308</v>
      </c>
      <c r="C584" s="160">
        <f>SUM('Budget Detail FY 2013-17'!L1142:L1146)</f>
        <v>211086</v>
      </c>
      <c r="D584" s="160">
        <f>SUM('Budget Detail FY 2013-17'!M1142:M1146)</f>
        <v>224988</v>
      </c>
      <c r="E584" s="160">
        <f>SUM('Budget Detail FY 2013-17'!N1142:N1146)</f>
        <v>232700</v>
      </c>
      <c r="F584" s="160">
        <f>SUM('Budget Detail FY 2013-17'!O1142:O1146)</f>
        <v>224140</v>
      </c>
      <c r="G584" s="160">
        <f>SUM('Budget Detail FY 2013-17'!P1142:P1146)</f>
        <v>223000</v>
      </c>
      <c r="H584" s="160">
        <f>SUM('Budget Detail FY 2013-17'!Q1142:Q1146)</f>
        <v>0</v>
      </c>
      <c r="I584" s="160">
        <f>SUM('Budget Detail FY 2013-17'!R1142:R1146)</f>
        <v>0</v>
      </c>
      <c r="J584" s="160">
        <f>SUM('Budget Detail FY 2013-17'!S1142:S1146)</f>
        <v>0</v>
      </c>
      <c r="K584" s="160">
        <f>SUM('Budget Detail FY 2013-17'!T1142:T1146)</f>
        <v>0</v>
      </c>
    </row>
    <row r="585" spans="2:11" ht="15">
      <c r="B585" s="151" t="s">
        <v>1309</v>
      </c>
      <c r="C585" s="160">
        <f>SUM('Budget Detail FY 2013-17'!L1147:L1152)</f>
        <v>24838</v>
      </c>
      <c r="D585" s="160">
        <f>SUM('Budget Detail FY 2013-17'!M1147:M1152)</f>
        <v>28603</v>
      </c>
      <c r="E585" s="160">
        <f>SUM('Budget Detail FY 2013-17'!N1147:N1152)</f>
        <v>27708</v>
      </c>
      <c r="F585" s="160">
        <f>SUM('Budget Detail FY 2013-17'!O1147:O1152)</f>
        <v>27708</v>
      </c>
      <c r="G585" s="160">
        <f>SUM('Budget Detail FY 2013-17'!P1147:P1152)</f>
        <v>29212</v>
      </c>
      <c r="H585" s="160">
        <f>SUM('Budget Detail FY 2013-17'!Q1147:Q1152)</f>
        <v>0</v>
      </c>
      <c r="I585" s="160">
        <f>SUM('Budget Detail FY 2013-17'!R1147:R1152)</f>
        <v>0</v>
      </c>
      <c r="J585" s="160">
        <f>SUM('Budget Detail FY 2013-17'!S1147:S1152)</f>
        <v>0</v>
      </c>
      <c r="K585" s="160">
        <f>SUM('Budget Detail FY 2013-17'!T1147:T1152)</f>
        <v>0</v>
      </c>
    </row>
    <row r="586" spans="2:11" ht="15">
      <c r="B586" s="151" t="s">
        <v>1310</v>
      </c>
      <c r="C586" s="160">
        <f>SUM('Budget Detail FY 2013-17'!L1153:L1167)</f>
        <v>342276</v>
      </c>
      <c r="D586" s="160">
        <f>SUM('Budget Detail FY 2013-17'!M1153:M1167)</f>
        <v>384248</v>
      </c>
      <c r="E586" s="160">
        <f>SUM('Budget Detail FY 2013-17'!N1153:N1167)</f>
        <v>380580</v>
      </c>
      <c r="F586" s="160">
        <f>SUM('Budget Detail FY 2013-17'!O1153:O1167)</f>
        <v>393803</v>
      </c>
      <c r="G586" s="160">
        <f>SUM('Budget Detail FY 2013-17'!P1153:P1167)</f>
        <v>408250</v>
      </c>
      <c r="H586" s="160">
        <f>SUM('Budget Detail FY 2013-17'!Q1153:Q1167)</f>
        <v>53500</v>
      </c>
      <c r="I586" s="160">
        <f>SUM('Budget Detail FY 2013-17'!R1153:R1167)</f>
        <v>0</v>
      </c>
      <c r="J586" s="160">
        <f>SUM('Budget Detail FY 2013-17'!S1153:S1167)</f>
        <v>0</v>
      </c>
      <c r="K586" s="160">
        <f>SUM('Budget Detail FY 2013-17'!T1153:T1167)</f>
        <v>0</v>
      </c>
    </row>
    <row r="587" spans="2:11" ht="15">
      <c r="B587" s="151" t="s">
        <v>1311</v>
      </c>
      <c r="C587" s="160">
        <f>SUM('Budget Detail FY 2013-17'!L1168:L1176)</f>
        <v>55080</v>
      </c>
      <c r="D587" s="160">
        <f>SUM('Budget Detail FY 2013-17'!M1168:M1176)</f>
        <v>49451</v>
      </c>
      <c r="E587" s="160">
        <f>SUM('Budget Detail FY 2013-17'!N1168:N1176)</f>
        <v>50750</v>
      </c>
      <c r="F587" s="160">
        <f>SUM('Budget Detail FY 2013-17'!O1168:O1176)</f>
        <v>40150</v>
      </c>
      <c r="G587" s="160">
        <f>SUM('Budget Detail FY 2013-17'!P1168:P1176)</f>
        <v>43171</v>
      </c>
      <c r="H587" s="160">
        <f>SUM('Budget Detail FY 2013-17'!Q1168:Q1176)</f>
        <v>0</v>
      </c>
      <c r="I587" s="160">
        <f>SUM('Budget Detail FY 2013-17'!R1168:R1176)</f>
        <v>0</v>
      </c>
      <c r="J587" s="160">
        <f>SUM('Budget Detail FY 2013-17'!S1168:S1176)</f>
        <v>0</v>
      </c>
      <c r="K587" s="160">
        <f>SUM('Budget Detail FY 2013-17'!T1168:T1176)</f>
        <v>0</v>
      </c>
    </row>
    <row r="588" spans="2:11" ht="15" thickBot="1">
      <c r="B588" s="150" t="s">
        <v>1335</v>
      </c>
      <c r="C588" s="294">
        <f>SUM(C584:C587)</f>
        <v>633280</v>
      </c>
      <c r="D588" s="294">
        <f t="shared" ref="D588:K588" si="47">SUM(D584:D587)</f>
        <v>687290</v>
      </c>
      <c r="E588" s="294">
        <f>SUM(E584:E587)</f>
        <v>691738</v>
      </c>
      <c r="F588" s="294">
        <f t="shared" si="47"/>
        <v>685801</v>
      </c>
      <c r="G588" s="294">
        <f t="shared" si="47"/>
        <v>703633</v>
      </c>
      <c r="H588" s="294">
        <f t="shared" si="47"/>
        <v>53500</v>
      </c>
      <c r="I588" s="294">
        <f t="shared" si="47"/>
        <v>0</v>
      </c>
      <c r="J588" s="294">
        <f t="shared" si="47"/>
        <v>0</v>
      </c>
      <c r="K588" s="294">
        <f t="shared" si="47"/>
        <v>0</v>
      </c>
    </row>
    <row r="589" spans="2:11" ht="15">
      <c r="B589" s="153"/>
      <c r="C589" s="161"/>
      <c r="D589" s="161"/>
      <c r="E589" s="160"/>
      <c r="F589" s="160"/>
      <c r="G589" s="160"/>
      <c r="H589" s="160"/>
      <c r="I589" s="160"/>
      <c r="J589" s="160"/>
      <c r="K589" s="160"/>
    </row>
    <row r="590" spans="2:11" ht="15">
      <c r="B590" s="295" t="s">
        <v>1316</v>
      </c>
      <c r="C590" s="161">
        <f t="shared" ref="C590:K590" si="48">+C581-C588</f>
        <v>-50240</v>
      </c>
      <c r="D590" s="161">
        <f t="shared" si="48"/>
        <v>-67272</v>
      </c>
      <c r="E590" s="161">
        <f>+E581-E588</f>
        <v>-80738</v>
      </c>
      <c r="F590" s="161">
        <f t="shared" si="48"/>
        <v>-91301</v>
      </c>
      <c r="G590" s="161">
        <f t="shared" si="48"/>
        <v>-81133</v>
      </c>
      <c r="H590" s="161">
        <f t="shared" si="48"/>
        <v>-53500</v>
      </c>
      <c r="I590" s="161">
        <f t="shared" si="48"/>
        <v>0</v>
      </c>
      <c r="J590" s="161">
        <f t="shared" si="48"/>
        <v>0</v>
      </c>
      <c r="K590" s="161">
        <f t="shared" si="48"/>
        <v>0</v>
      </c>
    </row>
    <row r="591" spans="2:11" ht="15">
      <c r="B591" s="154"/>
      <c r="C591" s="161"/>
      <c r="D591" s="161"/>
      <c r="E591" s="160"/>
      <c r="F591" s="160"/>
      <c r="G591" s="160"/>
      <c r="H591" s="160"/>
      <c r="I591" s="160"/>
      <c r="J591" s="160"/>
      <c r="K591" s="160"/>
    </row>
    <row r="592" spans="2:11" ht="15" thickBot="1">
      <c r="B592" s="155" t="s">
        <v>1336</v>
      </c>
      <c r="C592" s="296">
        <v>-127819</v>
      </c>
      <c r="D592" s="296">
        <v>-195087</v>
      </c>
      <c r="E592" s="296">
        <v>-308434</v>
      </c>
      <c r="F592" s="296">
        <f>D592+F590</f>
        <v>-286388</v>
      </c>
      <c r="G592" s="296">
        <f>F592+G590</f>
        <v>-367521</v>
      </c>
      <c r="H592" s="296">
        <f>G592+H590</f>
        <v>-421021</v>
      </c>
      <c r="I592" s="296">
        <f>H592+I590</f>
        <v>-421021</v>
      </c>
      <c r="J592" s="296">
        <f>I592+J590</f>
        <v>-421021</v>
      </c>
      <c r="K592" s="296">
        <f>J592+K590</f>
        <v>-421021</v>
      </c>
    </row>
    <row r="593" spans="2:11" ht="15.75" thickTop="1">
      <c r="B593" s="156"/>
      <c r="C593" s="293">
        <f t="shared" ref="C593:H593" si="49">+C592/C588</f>
        <v>-0.20183647043961597</v>
      </c>
      <c r="D593" s="293">
        <f t="shared" si="49"/>
        <v>-0.28384961224519489</v>
      </c>
      <c r="E593" s="293">
        <f t="shared" si="49"/>
        <v>-0.44588268968887063</v>
      </c>
      <c r="F593" s="293">
        <f t="shared" si="49"/>
        <v>-0.41759635812721185</v>
      </c>
      <c r="G593" s="293">
        <f t="shared" si="49"/>
        <v>-0.5223191635412211</v>
      </c>
      <c r="H593" s="293">
        <f t="shared" si="49"/>
        <v>-7.8695514018691588</v>
      </c>
      <c r="I593" s="293">
        <v>0</v>
      </c>
      <c r="J593" s="293">
        <v>0</v>
      </c>
      <c r="K593" s="293">
        <v>0</v>
      </c>
    </row>
    <row r="594" spans="2:11" ht="15">
      <c r="B594" s="156"/>
      <c r="C594" s="161"/>
      <c r="D594" s="160"/>
      <c r="E594" s="160"/>
      <c r="F594" s="160"/>
      <c r="G594" s="160"/>
      <c r="H594" s="160"/>
      <c r="I594" s="160"/>
      <c r="J594" s="160"/>
      <c r="K594" s="160"/>
    </row>
    <row r="595" spans="2:11" ht="15">
      <c r="B595" s="141"/>
      <c r="C595" s="160"/>
      <c r="D595" s="160"/>
      <c r="E595" s="160"/>
      <c r="F595" s="160"/>
      <c r="G595" s="160"/>
      <c r="H595" s="160"/>
      <c r="I595" s="160"/>
      <c r="J595" s="160"/>
      <c r="K595" s="160"/>
    </row>
    <row r="596" spans="2:11" ht="15">
      <c r="B596" s="141"/>
      <c r="C596" s="160"/>
      <c r="D596" s="160"/>
      <c r="E596" s="160"/>
      <c r="F596" s="160"/>
      <c r="G596" s="160"/>
      <c r="H596" s="160"/>
      <c r="I596" s="160"/>
      <c r="J596" s="160"/>
      <c r="K596" s="160"/>
    </row>
    <row r="597" spans="2:11" ht="15">
      <c r="B597" s="141"/>
      <c r="C597" s="160"/>
      <c r="D597" s="160"/>
      <c r="E597" s="160"/>
      <c r="F597" s="160"/>
      <c r="G597" s="160"/>
      <c r="H597" s="160"/>
      <c r="I597" s="160"/>
      <c r="J597" s="160"/>
      <c r="K597" s="160"/>
    </row>
    <row r="598" spans="2:11" ht="15">
      <c r="B598" s="141"/>
      <c r="C598" s="160"/>
      <c r="D598" s="160"/>
      <c r="E598" s="160"/>
      <c r="F598" s="160"/>
      <c r="G598" s="160"/>
      <c r="H598" s="160"/>
      <c r="I598" s="160"/>
      <c r="J598" s="160"/>
      <c r="K598" s="160"/>
    </row>
    <row r="599" spans="2:11" ht="15">
      <c r="B599" s="141"/>
      <c r="C599" s="160"/>
      <c r="D599" s="160"/>
      <c r="E599" s="160"/>
      <c r="F599" s="160"/>
      <c r="G599" s="160"/>
      <c r="H599" s="160"/>
      <c r="I599" s="160"/>
      <c r="J599" s="160"/>
      <c r="K599" s="160"/>
    </row>
    <row r="600" spans="2:11" ht="15">
      <c r="B600" s="141"/>
      <c r="C600" s="160"/>
      <c r="D600" s="160"/>
      <c r="E600" s="160"/>
      <c r="F600" s="160"/>
      <c r="G600" s="160"/>
      <c r="H600" s="160"/>
      <c r="I600" s="160"/>
      <c r="J600" s="160"/>
      <c r="K600" s="160"/>
    </row>
    <row r="601" spans="2:11" ht="15">
      <c r="B601" s="141"/>
      <c r="C601" s="160"/>
      <c r="D601" s="160"/>
      <c r="E601" s="160"/>
      <c r="F601" s="160"/>
      <c r="G601" s="160"/>
      <c r="H601" s="160"/>
      <c r="I601" s="160"/>
      <c r="J601" s="160"/>
      <c r="K601" s="160"/>
    </row>
    <row r="602" spans="2:11" ht="15">
      <c r="B602" s="141"/>
      <c r="C602" s="160"/>
      <c r="D602" s="160"/>
      <c r="E602" s="160"/>
      <c r="F602" s="160"/>
      <c r="G602" s="160"/>
      <c r="H602" s="160"/>
      <c r="I602" s="160"/>
      <c r="J602" s="160"/>
      <c r="K602" s="160"/>
    </row>
    <row r="603" spans="2:11" ht="15">
      <c r="B603" s="141"/>
      <c r="C603" s="160"/>
      <c r="D603" s="160"/>
      <c r="E603" s="160"/>
      <c r="F603" s="160"/>
      <c r="G603" s="160"/>
      <c r="H603" s="160"/>
      <c r="I603" s="160"/>
      <c r="J603" s="160"/>
      <c r="K603" s="160"/>
    </row>
    <row r="604" spans="2:11" ht="15">
      <c r="B604" s="141"/>
      <c r="C604" s="160"/>
      <c r="D604" s="160"/>
      <c r="E604" s="160"/>
      <c r="F604" s="160"/>
      <c r="G604" s="160"/>
      <c r="H604" s="160"/>
      <c r="I604" s="160"/>
      <c r="J604" s="160"/>
      <c r="K604" s="160"/>
    </row>
    <row r="607" spans="2:11" ht="18.75">
      <c r="B607" s="344" t="s">
        <v>1345</v>
      </c>
      <c r="C607" s="344"/>
      <c r="D607" s="344"/>
      <c r="E607" s="344"/>
      <c r="F607" s="344"/>
      <c r="G607" s="344"/>
      <c r="H607" s="344"/>
      <c r="I607" s="344"/>
      <c r="J607" s="344"/>
      <c r="K607" s="344"/>
    </row>
    <row r="608" spans="2:11" ht="15">
      <c r="B608" s="142"/>
      <c r="C608" s="160"/>
      <c r="D608" s="161"/>
      <c r="E608" s="160"/>
      <c r="F608" s="160"/>
      <c r="G608" s="160"/>
      <c r="H608" s="160"/>
      <c r="I608" s="160"/>
      <c r="J608" s="160"/>
      <c r="K608" s="160"/>
    </row>
    <row r="609" spans="2:11">
      <c r="B609" s="346" t="s">
        <v>1346</v>
      </c>
      <c r="C609" s="346"/>
      <c r="D609" s="346"/>
      <c r="E609" s="346"/>
      <c r="F609" s="346"/>
      <c r="G609" s="346"/>
      <c r="H609" s="346"/>
      <c r="I609" s="346"/>
      <c r="J609" s="346"/>
      <c r="K609" s="346"/>
    </row>
    <row r="610" spans="2:11">
      <c r="B610" s="346"/>
      <c r="C610" s="346"/>
      <c r="D610" s="346"/>
      <c r="E610" s="346"/>
      <c r="F610" s="346"/>
      <c r="G610" s="346"/>
      <c r="H610" s="346"/>
      <c r="I610" s="346"/>
      <c r="J610" s="346"/>
      <c r="K610" s="346"/>
    </row>
    <row r="611" spans="2:11">
      <c r="B611" s="346"/>
      <c r="C611" s="346"/>
      <c r="D611" s="346"/>
      <c r="E611" s="346"/>
      <c r="F611" s="346"/>
      <c r="G611" s="346"/>
      <c r="H611" s="346"/>
      <c r="I611" s="346"/>
      <c r="J611" s="346"/>
      <c r="K611" s="346"/>
    </row>
    <row r="612" spans="2:11" ht="15">
      <c r="B612" s="13"/>
      <c r="C612" s="160"/>
      <c r="D612" s="160"/>
      <c r="E612" s="165" t="s">
        <v>1288</v>
      </c>
      <c r="F612" s="160"/>
      <c r="G612" s="165" t="s">
        <v>1289</v>
      </c>
      <c r="H612" s="160"/>
      <c r="I612" s="160"/>
      <c r="J612" s="160"/>
      <c r="K612" s="160"/>
    </row>
    <row r="613" spans="2:11" ht="15">
      <c r="B613" s="144"/>
      <c r="C613" s="165" t="s">
        <v>1290</v>
      </c>
      <c r="D613" s="165" t="s">
        <v>1291</v>
      </c>
      <c r="E613" s="165" t="s">
        <v>1292</v>
      </c>
      <c r="F613" s="165" t="s">
        <v>1288</v>
      </c>
      <c r="G613" s="166" t="s">
        <v>1292</v>
      </c>
      <c r="H613" s="165" t="s">
        <v>1293</v>
      </c>
      <c r="I613" s="165" t="s">
        <v>1294</v>
      </c>
      <c r="J613" s="165" t="s">
        <v>1295</v>
      </c>
      <c r="K613" s="165" t="s">
        <v>1296</v>
      </c>
    </row>
    <row r="614" spans="2:11" ht="15.75" thickBot="1">
      <c r="B614" s="145"/>
      <c r="C614" s="167" t="s">
        <v>2</v>
      </c>
      <c r="D614" s="167" t="s">
        <v>2</v>
      </c>
      <c r="E614" s="167" t="s">
        <v>1157</v>
      </c>
      <c r="F614" s="168" t="s">
        <v>32</v>
      </c>
      <c r="G614" s="168" t="s">
        <v>1157</v>
      </c>
      <c r="H614" s="168" t="s">
        <v>32</v>
      </c>
      <c r="I614" s="168" t="s">
        <v>32</v>
      </c>
      <c r="J614" s="168" t="s">
        <v>32</v>
      </c>
      <c r="K614" s="168" t="s">
        <v>32</v>
      </c>
    </row>
    <row r="615" spans="2:11" ht="15">
      <c r="B615" s="146"/>
      <c r="C615" s="169"/>
      <c r="D615" s="169"/>
      <c r="E615" s="160"/>
      <c r="F615" s="160"/>
      <c r="G615" s="160"/>
      <c r="H615" s="160"/>
      <c r="I615" s="160"/>
      <c r="J615" s="160"/>
      <c r="K615" s="160"/>
    </row>
    <row r="616" spans="2:11" ht="15">
      <c r="B616" s="147" t="s">
        <v>1297</v>
      </c>
      <c r="C616" s="160"/>
      <c r="D616" s="160"/>
      <c r="E616" s="160"/>
      <c r="F616" s="160"/>
      <c r="G616" s="160"/>
      <c r="H616" s="160"/>
      <c r="I616" s="160"/>
      <c r="J616" s="160"/>
      <c r="K616" s="160"/>
    </row>
    <row r="617" spans="2:11" ht="15">
      <c r="B617" s="148" t="s">
        <v>1298</v>
      </c>
      <c r="C617" s="160">
        <f>'Budget Detail FY 2013-17'!L1191+'Budget Detail FY 2013-17'!L1192+'Budget Detail FY 2013-17'!L1193</f>
        <v>1183774</v>
      </c>
      <c r="D617" s="160">
        <f>'Budget Detail FY 2013-17'!M1191+'Budget Detail FY 2013-17'!M1192+'Budget Detail FY 2013-17'!M1193</f>
        <v>1252191</v>
      </c>
      <c r="E617" s="160">
        <f>'Budget Detail FY 2013-17'!N1191+'Budget Detail FY 2013-17'!N1192+'Budget Detail FY 2013-17'!N1193</f>
        <v>675000</v>
      </c>
      <c r="F617" s="160">
        <f>'Budget Detail FY 2013-17'!O1191+'Budget Detail FY 2013-17'!O1192+'Budget Detail FY 2013-17'!O1193</f>
        <v>692476</v>
      </c>
      <c r="G617" s="160">
        <f>'Budget Detail FY 2013-17'!P1191+'Budget Detail FY 2013-17'!P1192+'Budget Detail FY 2013-17'!P1193</f>
        <v>707500</v>
      </c>
      <c r="H617" s="160">
        <f>'Budget Detail FY 2013-17'!Q1191+'Budget Detail FY 2013-17'!Q1192+'Budget Detail FY 2013-17'!Q1193</f>
        <v>725000</v>
      </c>
      <c r="I617" s="160">
        <f>'Budget Detail FY 2013-17'!R1191+'Budget Detail FY 2013-17'!R1192+'Budget Detail FY 2013-17'!R1193</f>
        <v>750000</v>
      </c>
      <c r="J617" s="160">
        <f>'Budget Detail FY 2013-17'!S1191+'Budget Detail FY 2013-17'!S1192+'Budget Detail FY 2013-17'!S1193</f>
        <v>775000</v>
      </c>
      <c r="K617" s="160">
        <f>'Budget Detail FY 2013-17'!T1191+'Budget Detail FY 2013-17'!T1192+'Budget Detail FY 2013-17'!T1193</f>
        <v>800000</v>
      </c>
    </row>
    <row r="618" spans="2:11" ht="15">
      <c r="B618" s="148" t="s">
        <v>1299</v>
      </c>
      <c r="C618" s="160">
        <f>'Budget Detail FY 2013-17'!L1194+'Budget Detail FY 2013-17'!L1195</f>
        <v>19694</v>
      </c>
      <c r="D618" s="160">
        <f>'Budget Detail FY 2013-17'!M1194+'Budget Detail FY 2013-17'!M1195</f>
        <v>24410</v>
      </c>
      <c r="E618" s="160">
        <f>'Budget Detail FY 2013-17'!N1194+'Budget Detail FY 2013-17'!N1195</f>
        <v>22200</v>
      </c>
      <c r="F618" s="160">
        <f>'Budget Detail FY 2013-17'!O1194+'Budget Detail FY 2013-17'!O1195</f>
        <v>22231</v>
      </c>
      <c r="G618" s="160">
        <f>'Budget Detail FY 2013-17'!P1194+'Budget Detail FY 2013-17'!P1195</f>
        <v>22200</v>
      </c>
      <c r="H618" s="160">
        <f>'Budget Detail FY 2013-17'!Q1194+'Budget Detail FY 2013-17'!Q1195</f>
        <v>22200</v>
      </c>
      <c r="I618" s="160">
        <f>'Budget Detail FY 2013-17'!R1194+'Budget Detail FY 2013-17'!R1195</f>
        <v>22200</v>
      </c>
      <c r="J618" s="160">
        <f>'Budget Detail FY 2013-17'!S1194+'Budget Detail FY 2013-17'!S1195</f>
        <v>22200</v>
      </c>
      <c r="K618" s="160">
        <f>'Budget Detail FY 2013-17'!T1194+'Budget Detail FY 2013-17'!T1195</f>
        <v>22200</v>
      </c>
    </row>
    <row r="619" spans="2:11" ht="15">
      <c r="B619" s="149" t="s">
        <v>1300</v>
      </c>
      <c r="C619" s="160">
        <f>'Budget Detail FY 2013-17'!L1197+'Budget Detail FY 2013-17'!L1199</f>
        <v>31100</v>
      </c>
      <c r="D619" s="160">
        <f>'Budget Detail FY 2013-17'!M1197+'Budget Detail FY 2013-17'!M1199</f>
        <v>17650</v>
      </c>
      <c r="E619" s="160">
        <f>'Budget Detail FY 2013-17'!N1197+'Budget Detail FY 2013-17'!N1199</f>
        <v>8000</v>
      </c>
      <c r="F619" s="160">
        <f>'Budget Detail FY 2013-17'!O1197+'Budget Detail FY 2013-17'!O1199</f>
        <v>8000</v>
      </c>
      <c r="G619" s="160">
        <f>'Budget Detail FY 2013-17'!P1197+'Budget Detail FY 2013-17'!P1199</f>
        <v>0</v>
      </c>
      <c r="H619" s="160">
        <f>'Budget Detail FY 2013-17'!Q1197+'Budget Detail FY 2013-17'!Q1199</f>
        <v>0</v>
      </c>
      <c r="I619" s="160">
        <f>'Budget Detail FY 2013-17'!R1197+'Budget Detail FY 2013-17'!R1199</f>
        <v>0</v>
      </c>
      <c r="J619" s="160">
        <f>'Budget Detail FY 2013-17'!S1197+'Budget Detail FY 2013-17'!S1199</f>
        <v>0</v>
      </c>
      <c r="K619" s="160">
        <f>'Budget Detail FY 2013-17'!T1197+'Budget Detail FY 2013-17'!T1199</f>
        <v>0</v>
      </c>
    </row>
    <row r="620" spans="2:11" ht="15">
      <c r="B620" s="149" t="s">
        <v>1301</v>
      </c>
      <c r="C620" s="160">
        <f>'Budget Detail FY 2013-17'!L1201</f>
        <v>11503</v>
      </c>
      <c r="D620" s="160">
        <f>'Budget Detail FY 2013-17'!M1201</f>
        <v>14161</v>
      </c>
      <c r="E620" s="160">
        <f>'Budget Detail FY 2013-17'!N1201</f>
        <v>13000</v>
      </c>
      <c r="F620" s="160">
        <f>'Budget Detail FY 2013-17'!O1201</f>
        <v>13000</v>
      </c>
      <c r="G620" s="160">
        <f>'Budget Detail FY 2013-17'!P1201</f>
        <v>13000</v>
      </c>
      <c r="H620" s="160">
        <f>'Budget Detail FY 2013-17'!Q1201</f>
        <v>13000</v>
      </c>
      <c r="I620" s="160">
        <f>'Budget Detail FY 2013-17'!R1201</f>
        <v>13000</v>
      </c>
      <c r="J620" s="160">
        <f>'Budget Detail FY 2013-17'!S1201</f>
        <v>13000</v>
      </c>
      <c r="K620" s="160">
        <f>'Budget Detail FY 2013-17'!T1201</f>
        <v>13000</v>
      </c>
    </row>
    <row r="621" spans="2:11" ht="15">
      <c r="B621" s="149" t="s">
        <v>1302</v>
      </c>
      <c r="C621" s="160">
        <f>'Budget Detail FY 2013-17'!L1202+'Budget Detail FY 2013-17'!L1203+'Budget Detail FY 2013-17'!L1204</f>
        <v>18493</v>
      </c>
      <c r="D621" s="160">
        <f>'Budget Detail FY 2013-17'!M1202+'Budget Detail FY 2013-17'!M1203+'Budget Detail FY 2013-17'!M1204</f>
        <v>17117</v>
      </c>
      <c r="E621" s="160">
        <f>'Budget Detail FY 2013-17'!N1202+'Budget Detail FY 2013-17'!N1203+'Budget Detail FY 2013-17'!N1204</f>
        <v>13000</v>
      </c>
      <c r="F621" s="160">
        <f>'Budget Detail FY 2013-17'!O1202+'Budget Detail FY 2013-17'!O1203+'Budget Detail FY 2013-17'!O1204</f>
        <v>16200</v>
      </c>
      <c r="G621" s="160">
        <f>'Budget Detail FY 2013-17'!P1202+'Budget Detail FY 2013-17'!P1203+'Budget Detail FY 2013-17'!P1204</f>
        <v>17000</v>
      </c>
      <c r="H621" s="160">
        <f>'Budget Detail FY 2013-17'!Q1202+'Budget Detail FY 2013-17'!Q1203+'Budget Detail FY 2013-17'!Q1204</f>
        <v>17000</v>
      </c>
      <c r="I621" s="160">
        <f>'Budget Detail FY 2013-17'!R1202+'Budget Detail FY 2013-17'!R1203+'Budget Detail FY 2013-17'!R1204</f>
        <v>17000</v>
      </c>
      <c r="J621" s="160">
        <f>'Budget Detail FY 2013-17'!S1202+'Budget Detail FY 2013-17'!S1203+'Budget Detail FY 2013-17'!S1204</f>
        <v>17000</v>
      </c>
      <c r="K621" s="160">
        <f>'Budget Detail FY 2013-17'!T1202+'Budget Detail FY 2013-17'!T1203+'Budget Detail FY 2013-17'!T1204</f>
        <v>17000</v>
      </c>
    </row>
    <row r="622" spans="2:11" ht="15">
      <c r="B622" s="149" t="s">
        <v>1303</v>
      </c>
      <c r="C622" s="160">
        <f>'Budget Detail FY 2013-17'!L1205</f>
        <v>1952</v>
      </c>
      <c r="D622" s="160">
        <f>'Budget Detail FY 2013-17'!M1205</f>
        <v>690</v>
      </c>
      <c r="E622" s="160">
        <f>'Budget Detail FY 2013-17'!N1205</f>
        <v>250</v>
      </c>
      <c r="F622" s="160">
        <f>'Budget Detail FY 2013-17'!O1205</f>
        <v>325</v>
      </c>
      <c r="G622" s="160">
        <f>'Budget Detail FY 2013-17'!P1205</f>
        <v>150</v>
      </c>
      <c r="H622" s="160">
        <f>'Budget Detail FY 2013-17'!Q1205</f>
        <v>150</v>
      </c>
      <c r="I622" s="160">
        <f>'Budget Detail FY 2013-17'!R1205</f>
        <v>150</v>
      </c>
      <c r="J622" s="160">
        <f>'Budget Detail FY 2013-17'!S1205</f>
        <v>150</v>
      </c>
      <c r="K622" s="160">
        <f>'Budget Detail FY 2013-17'!T1205</f>
        <v>150</v>
      </c>
    </row>
    <row r="623" spans="2:11" ht="15">
      <c r="B623" s="149" t="s">
        <v>1304</v>
      </c>
      <c r="C623" s="160">
        <f>SUM('Budget Detail FY 2013-17'!L1206:L1208)</f>
        <v>6181</v>
      </c>
      <c r="D623" s="160">
        <f>SUM('Budget Detail FY 2013-17'!M1206:M1208)</f>
        <v>0</v>
      </c>
      <c r="E623" s="160">
        <f>SUM('Budget Detail FY 2013-17'!N1206:N1208)</f>
        <v>0</v>
      </c>
      <c r="F623" s="160">
        <f>SUM('Budget Detail FY 2013-17'!O1206:O1208)</f>
        <v>0</v>
      </c>
      <c r="G623" s="160">
        <f>SUM('Budget Detail FY 2013-17'!P1206:P1208)</f>
        <v>7306</v>
      </c>
      <c r="H623" s="160">
        <f>SUM('Budget Detail FY 2013-17'!Q1206:Q1208)</f>
        <v>7787</v>
      </c>
      <c r="I623" s="160">
        <f>SUM('Budget Detail FY 2013-17'!R1206:R1208)</f>
        <v>8287</v>
      </c>
      <c r="J623" s="160">
        <f>SUM('Budget Detail FY 2013-17'!S1206:S1208)</f>
        <v>8821</v>
      </c>
      <c r="K623" s="160">
        <f>SUM('Budget Detail FY 2013-17'!T1206:T1208)</f>
        <v>9393</v>
      </c>
    </row>
    <row r="624" spans="2:11" ht="15">
      <c r="B624" s="149" t="s">
        <v>1305</v>
      </c>
      <c r="C624" s="160">
        <f>SUM('Budget Detail FY 2013-17'!L1209:L1213)</f>
        <v>6113</v>
      </c>
      <c r="D624" s="160">
        <f>SUM('Budget Detail FY 2013-17'!M1209:M1213)</f>
        <v>7823</v>
      </c>
      <c r="E624" s="160">
        <f>SUM('Budget Detail FY 2013-17'!N1209:N1213)</f>
        <v>5500</v>
      </c>
      <c r="F624" s="160">
        <f>SUM('Budget Detail FY 2013-17'!O1209:O1213)</f>
        <v>12200</v>
      </c>
      <c r="G624" s="160">
        <f>SUM('Budget Detail FY 2013-17'!P1209:P1213)</f>
        <v>8500</v>
      </c>
      <c r="H624" s="160">
        <f>SUM('Budget Detail FY 2013-17'!Q1209:Q1213)</f>
        <v>8500</v>
      </c>
      <c r="I624" s="160">
        <f>SUM('Budget Detail FY 2013-17'!R1209:R1213)</f>
        <v>8500</v>
      </c>
      <c r="J624" s="160">
        <f>SUM('Budget Detail FY 2013-17'!S1209:S1213)</f>
        <v>8500</v>
      </c>
      <c r="K624" s="160">
        <f>SUM('Budget Detail FY 2013-17'!T1209:T1213)</f>
        <v>8500</v>
      </c>
    </row>
    <row r="625" spans="2:11" ht="15">
      <c r="B625" s="152" t="s">
        <v>1306</v>
      </c>
      <c r="C625" s="160">
        <f>'Budget Detail FY 2013-17'!L1214</f>
        <v>0</v>
      </c>
      <c r="D625" s="160">
        <f>'Budget Detail FY 2013-17'!M1214</f>
        <v>0</v>
      </c>
      <c r="E625" s="160">
        <f>'Budget Detail FY 2013-17'!N1214</f>
        <v>332500</v>
      </c>
      <c r="F625" s="160">
        <f>'Budget Detail FY 2013-17'!O1214</f>
        <v>332500</v>
      </c>
      <c r="G625" s="160">
        <f>'Budget Detail FY 2013-17'!P1214</f>
        <v>41978</v>
      </c>
      <c r="H625" s="160">
        <f>'Budget Detail FY 2013-17'!Q1214</f>
        <v>44240</v>
      </c>
      <c r="I625" s="160">
        <f>'Budget Detail FY 2013-17'!R1214</f>
        <v>46637</v>
      </c>
      <c r="J625" s="160">
        <f>'Budget Detail FY 2013-17'!S1214</f>
        <v>49178</v>
      </c>
      <c r="K625" s="160">
        <f>'Budget Detail FY 2013-17'!T1214</f>
        <v>51872</v>
      </c>
    </row>
    <row r="626" spans="2:11" ht="15" thickBot="1">
      <c r="B626" s="150" t="s">
        <v>1307</v>
      </c>
      <c r="C626" s="294">
        <f>SUM(C617:C625)</f>
        <v>1278810</v>
      </c>
      <c r="D626" s="294">
        <f t="shared" ref="D626:K626" si="50">SUM(D617:D625)</f>
        <v>1334042</v>
      </c>
      <c r="E626" s="294">
        <f>SUM(E617:E625)</f>
        <v>1069450</v>
      </c>
      <c r="F626" s="294">
        <f t="shared" si="50"/>
        <v>1096932</v>
      </c>
      <c r="G626" s="294">
        <f t="shared" si="50"/>
        <v>817634</v>
      </c>
      <c r="H626" s="294">
        <f t="shared" si="50"/>
        <v>837877</v>
      </c>
      <c r="I626" s="294">
        <f t="shared" si="50"/>
        <v>865774</v>
      </c>
      <c r="J626" s="294">
        <f>SUM(J617:J625)</f>
        <v>893849</v>
      </c>
      <c r="K626" s="294">
        <f t="shared" si="50"/>
        <v>922115</v>
      </c>
    </row>
    <row r="627" spans="2:11" ht="15">
      <c r="B627" s="141"/>
      <c r="C627" s="160"/>
      <c r="D627" s="160"/>
      <c r="E627" s="160"/>
      <c r="F627" s="160"/>
      <c r="G627" s="160"/>
      <c r="H627" s="160"/>
      <c r="I627" s="160"/>
      <c r="J627" s="160"/>
      <c r="K627" s="160"/>
    </row>
    <row r="628" spans="2:11" ht="15">
      <c r="B628" s="147" t="s">
        <v>886</v>
      </c>
      <c r="C628" s="160"/>
      <c r="D628" s="160"/>
      <c r="E628" s="160"/>
      <c r="F628" s="160"/>
      <c r="G628" s="160"/>
      <c r="H628" s="160"/>
      <c r="I628" s="160"/>
      <c r="J628" s="160"/>
      <c r="K628" s="160"/>
    </row>
    <row r="629" spans="2:11" ht="15">
      <c r="B629" s="151" t="s">
        <v>1308</v>
      </c>
      <c r="C629" s="160">
        <f>'Budget Detail FY 2013-17'!L1220+'Budget Detail FY 2013-17'!L1221</f>
        <v>486675</v>
      </c>
      <c r="D629" s="160">
        <f>'Budget Detail FY 2013-17'!M1220+'Budget Detail FY 2013-17'!M1221</f>
        <v>501353</v>
      </c>
      <c r="E629" s="160">
        <f>'Budget Detail FY 2013-17'!N1220+'Budget Detail FY 2013-17'!N1221</f>
        <v>434000</v>
      </c>
      <c r="F629" s="160">
        <f>'Budget Detail FY 2013-17'!O1220+'Budget Detail FY 2013-17'!O1221</f>
        <v>438000</v>
      </c>
      <c r="G629" s="160">
        <f>'Budget Detail FY 2013-17'!P1220+'Budget Detail FY 2013-17'!P1221</f>
        <v>440000</v>
      </c>
      <c r="H629" s="160">
        <f>'Budget Detail FY 2013-17'!Q1220+'Budget Detail FY 2013-17'!Q1221</f>
        <v>440000</v>
      </c>
      <c r="I629" s="160">
        <f>'Budget Detail FY 2013-17'!R1220+'Budget Detail FY 2013-17'!R1221</f>
        <v>440000</v>
      </c>
      <c r="J629" s="160">
        <f>'Budget Detail FY 2013-17'!S1220+'Budget Detail FY 2013-17'!S1221</f>
        <v>440000</v>
      </c>
      <c r="K629" s="160">
        <f>'Budget Detail FY 2013-17'!T1220+'Budget Detail FY 2013-17'!T1221</f>
        <v>440000</v>
      </c>
    </row>
    <row r="630" spans="2:11" ht="15">
      <c r="B630" s="151" t="s">
        <v>1309</v>
      </c>
      <c r="C630" s="160">
        <f>SUM('Budget Detail FY 2013-17'!L1222:L1231)</f>
        <v>134192</v>
      </c>
      <c r="D630" s="160">
        <f>SUM('Budget Detail FY 2013-17'!M1222:M1231)</f>
        <v>143220</v>
      </c>
      <c r="E630" s="160">
        <f>SUM('Budget Detail FY 2013-17'!N1222:N1231)</f>
        <v>158425</v>
      </c>
      <c r="F630" s="160">
        <f>SUM('Budget Detail FY 2013-17'!O1222:O1231)</f>
        <v>156560</v>
      </c>
      <c r="G630" s="160">
        <f>SUM('Budget Detail FY 2013-17'!P1222:P1231)</f>
        <v>218553</v>
      </c>
      <c r="H630" s="160">
        <f>SUM('Budget Detail FY 2013-17'!Q1222:Q1231)</f>
        <v>230186</v>
      </c>
      <c r="I630" s="160">
        <f>SUM('Budget Detail FY 2013-17'!R1222:R1231)</f>
        <v>244748</v>
      </c>
      <c r="J630" s="160">
        <f>SUM('Budget Detail FY 2013-17'!S1222:S1231)</f>
        <v>260672</v>
      </c>
      <c r="K630" s="160">
        <f>SUM('Budget Detail FY 2013-17'!T1222:T1231)</f>
        <v>278084</v>
      </c>
    </row>
    <row r="631" spans="2:11" ht="15">
      <c r="B631" s="151" t="s">
        <v>1310</v>
      </c>
      <c r="C631" s="160">
        <f>SUM('Budget Detail FY 2013-17'!L1233:L1248)</f>
        <v>152280</v>
      </c>
      <c r="D631" s="160">
        <f>SUM('Budget Detail FY 2013-17'!M1233:M1248)</f>
        <v>183101</v>
      </c>
      <c r="E631" s="160">
        <f>SUM('Budget Detail FY 2013-17'!N1233:N1248)</f>
        <v>105100</v>
      </c>
      <c r="F631" s="160">
        <f>SUM('Budget Detail FY 2013-17'!O1233:O1248)</f>
        <v>105849</v>
      </c>
      <c r="G631" s="160">
        <f>SUM('Budget Detail FY 2013-17'!P1233:P1248)</f>
        <v>111599</v>
      </c>
      <c r="H631" s="160">
        <f>SUM('Budget Detail FY 2013-17'!Q1233:Q1248)</f>
        <v>112387</v>
      </c>
      <c r="I631" s="160">
        <f>SUM('Budget Detail FY 2013-17'!R1233:R1248)</f>
        <v>113213</v>
      </c>
      <c r="J631" s="160">
        <f>SUM('Budget Detail FY 2013-17'!S1233:S1248)</f>
        <v>114082</v>
      </c>
      <c r="K631" s="160">
        <f>SUM('Budget Detail FY 2013-17'!T1233:T1248)</f>
        <v>114993</v>
      </c>
    </row>
    <row r="632" spans="2:11" ht="15">
      <c r="B632" s="151" t="s">
        <v>1311</v>
      </c>
      <c r="C632" s="160">
        <f>SUM('Budget Detail FY 2013-17'!L1250:L1267)</f>
        <v>164686</v>
      </c>
      <c r="D632" s="160">
        <f>SUM('Budget Detail FY 2013-17'!M1250:M1267)</f>
        <v>147408</v>
      </c>
      <c r="E632" s="160">
        <f>SUM('Budget Detail FY 2013-17'!N1250:N1267)</f>
        <v>29250</v>
      </c>
      <c r="F632" s="160">
        <f>SUM('Budget Detail FY 2013-17'!O1250:O1267)</f>
        <v>33250</v>
      </c>
      <c r="G632" s="160">
        <f>SUM('Budget Detail FY 2013-17'!P1250:P1267)</f>
        <v>21750</v>
      </c>
      <c r="H632" s="160">
        <f>SUM('Budget Detail FY 2013-17'!Q1250:Q1267)</f>
        <v>21750</v>
      </c>
      <c r="I632" s="160">
        <f>SUM('Budget Detail FY 2013-17'!R1250:R1267)</f>
        <v>21750</v>
      </c>
      <c r="J632" s="160">
        <f>SUM('Budget Detail FY 2013-17'!S1250:S1267)</f>
        <v>21750</v>
      </c>
      <c r="K632" s="160">
        <f>SUM('Budget Detail FY 2013-17'!T1250:T1267)</f>
        <v>21750</v>
      </c>
    </row>
    <row r="633" spans="2:11" ht="15">
      <c r="B633" s="152" t="s">
        <v>1313</v>
      </c>
      <c r="C633" s="160">
        <f>'Budget Detail FY 2013-17'!L1268</f>
        <v>4985</v>
      </c>
      <c r="D633" s="160">
        <f>'Budget Detail FY 2013-17'!M1268</f>
        <v>6705</v>
      </c>
      <c r="E633" s="160">
        <f>'Budget Detail FY 2013-17'!N1268</f>
        <v>1000</v>
      </c>
      <c r="F633" s="160">
        <f>'Budget Detail FY 2013-17'!O1268</f>
        <v>1000</v>
      </c>
      <c r="G633" s="160">
        <f>'Budget Detail FY 2013-17'!P1268</f>
        <v>1000</v>
      </c>
      <c r="H633" s="160">
        <f>'Budget Detail FY 2013-17'!Q1268</f>
        <v>1000</v>
      </c>
      <c r="I633" s="160">
        <f>'Budget Detail FY 2013-17'!R1268</f>
        <v>1000</v>
      </c>
      <c r="J633" s="160">
        <f>'Budget Detail FY 2013-17'!S1268</f>
        <v>1000</v>
      </c>
      <c r="K633" s="160">
        <f>'Budget Detail FY 2013-17'!T1268</f>
        <v>1000</v>
      </c>
    </row>
    <row r="634" spans="2:11" ht="15">
      <c r="B634" s="152" t="s">
        <v>1133</v>
      </c>
      <c r="C634" s="160">
        <f>SUM('Budget Detail FY 2013-17'!L1270:L1275)</f>
        <v>564050</v>
      </c>
      <c r="D634" s="160">
        <f>SUM('Budget Detail FY 2013-17'!M1270:M1275)</f>
        <v>605925</v>
      </c>
      <c r="E634" s="160">
        <f>SUM('Budget Detail FY 2013-17'!N1270:N1275)</f>
        <v>0</v>
      </c>
      <c r="F634" s="160">
        <f>SUM('Budget Detail FY 2013-17'!O1270:O1275)</f>
        <v>0</v>
      </c>
      <c r="G634" s="160">
        <f>SUM('Budget Detail FY 2013-17'!P1270:P1275)</f>
        <v>0</v>
      </c>
      <c r="H634" s="160">
        <f>SUM('Budget Detail FY 2013-17'!Q1270:Q1275)</f>
        <v>0</v>
      </c>
      <c r="I634" s="160">
        <f>SUM('Budget Detail FY 2013-17'!R1270:R1275)</f>
        <v>0</v>
      </c>
      <c r="J634" s="160">
        <f>SUM('Budget Detail FY 2013-17'!S1270:S1275)</f>
        <v>0</v>
      </c>
      <c r="K634" s="160">
        <f>SUM('Budget Detail FY 2013-17'!T1270:T1275)</f>
        <v>0</v>
      </c>
    </row>
    <row r="635" spans="2:11" ht="15">
      <c r="B635" s="152" t="s">
        <v>1314</v>
      </c>
      <c r="C635" s="160">
        <f>'Budget Detail FY 2013-17'!L1277+'Budget Detail FY 2013-17'!L1278</f>
        <v>0</v>
      </c>
      <c r="D635" s="160">
        <f>'Budget Detail FY 2013-17'!M1277+'Budget Detail FY 2013-17'!M1278</f>
        <v>0</v>
      </c>
      <c r="E635" s="160">
        <f>'Budget Detail FY 2013-17'!N1277+'Budget Detail FY 2013-17'!N1278</f>
        <v>332500</v>
      </c>
      <c r="F635" s="160">
        <f>'Budget Detail FY 2013-17'!O1277+'Budget Detail FY 2013-17'!O1278</f>
        <v>332500</v>
      </c>
      <c r="G635" s="160">
        <f>'Budget Detail FY 2013-17'!P1277+'Budget Detail FY 2013-17'!P1278</f>
        <v>1511</v>
      </c>
      <c r="H635" s="160">
        <f>'Budget Detail FY 2013-17'!Q1277+'Budget Detail FY 2013-17'!Q1278</f>
        <v>0</v>
      </c>
      <c r="I635" s="160">
        <f>'Budget Detail FY 2013-17'!R1277+'Budget Detail FY 2013-17'!R1278</f>
        <v>0</v>
      </c>
      <c r="J635" s="160">
        <f>'Budget Detail FY 2013-17'!S1277+'Budget Detail FY 2013-17'!S1278</f>
        <v>0</v>
      </c>
      <c r="K635" s="160">
        <f>'Budget Detail FY 2013-17'!T1277+'Budget Detail FY 2013-17'!T1278</f>
        <v>0</v>
      </c>
    </row>
    <row r="636" spans="2:11" ht="15" thickBot="1">
      <c r="B636" s="150" t="s">
        <v>1315</v>
      </c>
      <c r="C636" s="294">
        <f t="shared" ref="C636:K636" si="51">SUM(C629:C635)</f>
        <v>1506868</v>
      </c>
      <c r="D636" s="294">
        <f t="shared" si="51"/>
        <v>1587712</v>
      </c>
      <c r="E636" s="294">
        <f>SUM(E629:E635)</f>
        <v>1060275</v>
      </c>
      <c r="F636" s="294">
        <f t="shared" si="51"/>
        <v>1067159</v>
      </c>
      <c r="G636" s="294">
        <f t="shared" si="51"/>
        <v>794413</v>
      </c>
      <c r="H636" s="294">
        <f t="shared" si="51"/>
        <v>805323</v>
      </c>
      <c r="I636" s="294">
        <f t="shared" si="51"/>
        <v>820711</v>
      </c>
      <c r="J636" s="294">
        <f t="shared" si="51"/>
        <v>837504</v>
      </c>
      <c r="K636" s="294">
        <f t="shared" si="51"/>
        <v>855827</v>
      </c>
    </row>
    <row r="637" spans="2:11" ht="15">
      <c r="B637" s="153"/>
      <c r="C637" s="161"/>
      <c r="D637" s="161"/>
      <c r="E637" s="160"/>
      <c r="F637" s="160"/>
      <c r="G637" s="160"/>
      <c r="H637" s="160"/>
      <c r="I637" s="160"/>
      <c r="J637" s="160"/>
      <c r="K637" s="160"/>
    </row>
    <row r="638" spans="2:11" ht="15">
      <c r="B638" s="295" t="s">
        <v>1316</v>
      </c>
      <c r="C638" s="161">
        <f t="shared" ref="C638:K638" si="52">+C626-C636</f>
        <v>-228058</v>
      </c>
      <c r="D638" s="161">
        <f t="shared" si="52"/>
        <v>-253670</v>
      </c>
      <c r="E638" s="161">
        <f>+E626-E636</f>
        <v>9175</v>
      </c>
      <c r="F638" s="161">
        <f t="shared" si="52"/>
        <v>29773</v>
      </c>
      <c r="G638" s="161">
        <f t="shared" si="52"/>
        <v>23221</v>
      </c>
      <c r="H638" s="161">
        <f t="shared" si="52"/>
        <v>32554</v>
      </c>
      <c r="I638" s="161">
        <f t="shared" si="52"/>
        <v>45063</v>
      </c>
      <c r="J638" s="161">
        <f t="shared" si="52"/>
        <v>56345</v>
      </c>
      <c r="K638" s="161">
        <f t="shared" si="52"/>
        <v>66288</v>
      </c>
    </row>
    <row r="639" spans="2:11" ht="15">
      <c r="B639" s="154"/>
      <c r="C639" s="161"/>
      <c r="D639" s="161"/>
      <c r="E639" s="160"/>
      <c r="F639" s="160"/>
      <c r="G639" s="160"/>
      <c r="H639" s="160"/>
      <c r="I639" s="160"/>
      <c r="J639" s="160"/>
      <c r="K639" s="160"/>
    </row>
    <row r="640" spans="2:11" ht="15" thickBot="1">
      <c r="B640" s="155" t="s">
        <v>1317</v>
      </c>
      <c r="C640" s="296">
        <v>571002</v>
      </c>
      <c r="D640" s="296">
        <v>317336</v>
      </c>
      <c r="E640" s="296">
        <v>256445</v>
      </c>
      <c r="F640" s="296">
        <f>D640+F638</f>
        <v>347109</v>
      </c>
      <c r="G640" s="296">
        <f>F640+G638</f>
        <v>370330</v>
      </c>
      <c r="H640" s="296">
        <f>G640+H638</f>
        <v>402884</v>
      </c>
      <c r="I640" s="296">
        <f>H640+I638</f>
        <v>447947</v>
      </c>
      <c r="J640" s="296">
        <f>I640+J638</f>
        <v>504292</v>
      </c>
      <c r="K640" s="296">
        <f>J640+K638</f>
        <v>570580</v>
      </c>
    </row>
    <row r="641" spans="2:11" ht="15.75" thickTop="1">
      <c r="B641" s="156"/>
      <c r="C641" s="293">
        <f t="shared" ref="C641:K641" si="53">+C640/C636</f>
        <v>0.37893299213998838</v>
      </c>
      <c r="D641" s="293">
        <f t="shared" si="53"/>
        <v>0.19987000161238311</v>
      </c>
      <c r="E641" s="293">
        <f t="shared" si="53"/>
        <v>0.2418664968993893</v>
      </c>
      <c r="F641" s="293">
        <f t="shared" si="53"/>
        <v>0.32526455757764305</v>
      </c>
      <c r="G641" s="293">
        <f t="shared" si="53"/>
        <v>0.46616810147870186</v>
      </c>
      <c r="H641" s="293">
        <f t="shared" si="53"/>
        <v>0.50027628665765167</v>
      </c>
      <c r="I641" s="293">
        <f t="shared" si="53"/>
        <v>0.5458035776296406</v>
      </c>
      <c r="J641" s="293">
        <f t="shared" si="53"/>
        <v>0.60213682561516124</v>
      </c>
      <c r="K641" s="293">
        <f t="shared" si="53"/>
        <v>0.66670016253284836</v>
      </c>
    </row>
    <row r="642" spans="2:11" ht="15">
      <c r="B642" s="156"/>
      <c r="C642" s="157"/>
      <c r="D642" s="157"/>
      <c r="E642" s="157"/>
      <c r="F642" s="157"/>
      <c r="G642" s="157"/>
      <c r="H642" s="157"/>
      <c r="I642" s="157"/>
      <c r="J642" s="157"/>
      <c r="K642" s="157"/>
    </row>
    <row r="643" spans="2:11" ht="15">
      <c r="B643" s="156"/>
      <c r="C643" s="161"/>
      <c r="D643" s="160"/>
      <c r="E643" s="160"/>
      <c r="F643" s="160"/>
      <c r="G643" s="160"/>
      <c r="H643" s="160"/>
      <c r="I643" s="160"/>
      <c r="J643" s="160"/>
      <c r="K643" s="160"/>
    </row>
    <row r="644" spans="2:11" ht="15">
      <c r="B644" s="141"/>
      <c r="C644" s="160"/>
      <c r="D644" s="160"/>
      <c r="E644" s="160"/>
      <c r="F644" s="160"/>
      <c r="G644" s="160"/>
      <c r="H644" s="160"/>
      <c r="I644" s="160"/>
      <c r="J644" s="160"/>
      <c r="K644" s="160"/>
    </row>
    <row r="645" spans="2:11" ht="15">
      <c r="B645" s="141"/>
      <c r="C645" s="160"/>
      <c r="D645" s="160"/>
      <c r="E645" s="160"/>
      <c r="F645" s="160"/>
      <c r="G645" s="160"/>
      <c r="H645" s="160"/>
      <c r="I645" s="160"/>
      <c r="J645" s="160"/>
      <c r="K645" s="160"/>
    </row>
    <row r="646" spans="2:11" ht="15">
      <c r="B646" s="141"/>
      <c r="C646" s="160"/>
      <c r="D646" s="160"/>
      <c r="E646" s="160"/>
      <c r="F646" s="160"/>
      <c r="G646" s="160"/>
      <c r="H646" s="160"/>
      <c r="I646" s="160"/>
      <c r="J646" s="160"/>
      <c r="K646" s="160"/>
    </row>
    <row r="647" spans="2:11" ht="15">
      <c r="B647" s="141"/>
      <c r="C647" s="160"/>
      <c r="D647" s="160"/>
      <c r="E647" s="160"/>
      <c r="F647" s="160"/>
      <c r="G647" s="160"/>
      <c r="H647" s="160"/>
      <c r="I647" s="160"/>
      <c r="J647" s="160"/>
      <c r="K647" s="160"/>
    </row>
    <row r="648" spans="2:11" ht="15">
      <c r="B648" s="141"/>
      <c r="C648" s="160"/>
      <c r="D648" s="160"/>
      <c r="E648" s="160"/>
      <c r="F648" s="160"/>
      <c r="G648" s="160"/>
      <c r="H648" s="160"/>
      <c r="I648" s="160"/>
      <c r="J648" s="160"/>
      <c r="K648" s="160"/>
    </row>
    <row r="649" spans="2:11" ht="15">
      <c r="B649" s="141"/>
      <c r="C649" s="160"/>
      <c r="D649" s="160"/>
      <c r="E649" s="160"/>
      <c r="F649" s="160"/>
      <c r="G649" s="160"/>
      <c r="H649" s="160"/>
      <c r="I649" s="160"/>
      <c r="J649" s="160"/>
      <c r="K649" s="160"/>
    </row>
    <row r="650" spans="2:11" ht="15">
      <c r="B650" s="141"/>
      <c r="C650" s="160"/>
      <c r="D650" s="160"/>
      <c r="E650" s="160"/>
      <c r="F650" s="160"/>
      <c r="G650" s="160"/>
      <c r="H650" s="160"/>
      <c r="I650" s="160"/>
      <c r="J650" s="160"/>
      <c r="K650" s="160"/>
    </row>
    <row r="651" spans="2:11" ht="15">
      <c r="B651" s="141"/>
      <c r="C651" s="160"/>
      <c r="D651" s="160"/>
      <c r="E651" s="160"/>
      <c r="F651" s="160"/>
      <c r="G651" s="160"/>
      <c r="H651" s="160"/>
      <c r="I651" s="160"/>
      <c r="J651" s="160"/>
      <c r="K651" s="160"/>
    </row>
    <row r="652" spans="2:11" ht="15">
      <c r="B652" s="141"/>
      <c r="C652" s="160"/>
      <c r="D652" s="160"/>
      <c r="E652" s="160"/>
      <c r="F652" s="160"/>
      <c r="G652" s="160"/>
      <c r="H652" s="160"/>
      <c r="I652" s="160"/>
      <c r="J652" s="160"/>
      <c r="K652" s="160"/>
    </row>
    <row r="653" spans="2:11" ht="15">
      <c r="B653" s="141"/>
      <c r="C653" s="160"/>
      <c r="D653" s="160"/>
      <c r="E653" s="160"/>
      <c r="F653" s="160"/>
      <c r="G653" s="160"/>
      <c r="H653" s="160"/>
      <c r="I653" s="160"/>
      <c r="J653" s="160"/>
      <c r="K653" s="160"/>
    </row>
    <row r="654" spans="2:11" ht="15">
      <c r="B654" s="141"/>
      <c r="C654" s="160"/>
      <c r="D654" s="160"/>
      <c r="E654" s="160"/>
      <c r="F654" s="160"/>
      <c r="G654" s="160"/>
      <c r="H654" s="160"/>
      <c r="I654" s="160"/>
      <c r="J654" s="160"/>
      <c r="K654" s="160"/>
    </row>
    <row r="655" spans="2:11" ht="15">
      <c r="B655" s="141"/>
      <c r="C655" s="160"/>
      <c r="D655" s="160"/>
      <c r="E655" s="160"/>
      <c r="F655" s="160"/>
      <c r="G655" s="160"/>
      <c r="H655" s="160"/>
      <c r="I655" s="160"/>
      <c r="J655" s="160"/>
      <c r="K655" s="160"/>
    </row>
    <row r="657" spans="2:11" ht="18.75">
      <c r="B657" s="344" t="s">
        <v>1347</v>
      </c>
      <c r="C657" s="344"/>
      <c r="D657" s="344"/>
      <c r="E657" s="344"/>
      <c r="F657" s="344"/>
      <c r="G657" s="344"/>
      <c r="H657" s="344"/>
      <c r="I657" s="344"/>
      <c r="J657" s="344"/>
      <c r="K657" s="344"/>
    </row>
    <row r="658" spans="2:11" ht="15">
      <c r="B658" s="142"/>
      <c r="C658" s="160"/>
      <c r="D658" s="161"/>
      <c r="E658" s="160"/>
      <c r="F658" s="160"/>
      <c r="G658" s="160"/>
      <c r="H658" s="160"/>
      <c r="I658" s="160"/>
      <c r="J658" s="160"/>
      <c r="K658" s="160"/>
    </row>
    <row r="659" spans="2:11">
      <c r="B659" s="346" t="s">
        <v>1348</v>
      </c>
      <c r="C659" s="346"/>
      <c r="D659" s="346"/>
      <c r="E659" s="346"/>
      <c r="F659" s="346"/>
      <c r="G659" s="346"/>
      <c r="H659" s="346"/>
      <c r="I659" s="346"/>
      <c r="J659" s="346"/>
      <c r="K659" s="346"/>
    </row>
    <row r="660" spans="2:11">
      <c r="B660" s="346"/>
      <c r="C660" s="346"/>
      <c r="D660" s="346"/>
      <c r="E660" s="346"/>
      <c r="F660" s="346"/>
      <c r="G660" s="346"/>
      <c r="H660" s="346"/>
      <c r="I660" s="346"/>
      <c r="J660" s="346"/>
      <c r="K660" s="346"/>
    </row>
    <row r="661" spans="2:11" ht="15">
      <c r="B661" s="143"/>
      <c r="C661" s="163"/>
      <c r="D661" s="163"/>
      <c r="E661" s="163"/>
      <c r="F661" s="163"/>
      <c r="G661" s="163"/>
      <c r="H661" s="163"/>
      <c r="I661" s="160"/>
      <c r="J661" s="160"/>
      <c r="K661" s="160"/>
    </row>
    <row r="662" spans="2:11" ht="15">
      <c r="B662" s="13"/>
      <c r="C662" s="160"/>
      <c r="D662" s="160"/>
      <c r="E662" s="165" t="s">
        <v>1288</v>
      </c>
      <c r="F662" s="160"/>
      <c r="G662" s="165" t="s">
        <v>1289</v>
      </c>
      <c r="H662" s="160"/>
      <c r="I662" s="160"/>
      <c r="J662" s="160"/>
      <c r="K662" s="160"/>
    </row>
    <row r="663" spans="2:11" ht="15">
      <c r="B663" s="144"/>
      <c r="C663" s="165" t="s">
        <v>1290</v>
      </c>
      <c r="D663" s="165" t="s">
        <v>1291</v>
      </c>
      <c r="E663" s="166" t="s">
        <v>1292</v>
      </c>
      <c r="F663" s="165" t="s">
        <v>1288</v>
      </c>
      <c r="G663" s="166" t="s">
        <v>1292</v>
      </c>
      <c r="H663" s="165" t="s">
        <v>1293</v>
      </c>
      <c r="I663" s="165" t="s">
        <v>1294</v>
      </c>
      <c r="J663" s="165" t="s">
        <v>1294</v>
      </c>
      <c r="K663" s="165" t="s">
        <v>1294</v>
      </c>
    </row>
    <row r="664" spans="2:11" ht="15.75" thickBot="1">
      <c r="B664" s="145"/>
      <c r="C664" s="167" t="s">
        <v>2</v>
      </c>
      <c r="D664" s="167" t="s">
        <v>2</v>
      </c>
      <c r="E664" s="167" t="s">
        <v>1157</v>
      </c>
      <c r="F664" s="168" t="s">
        <v>32</v>
      </c>
      <c r="G664" s="168" t="s">
        <v>1157</v>
      </c>
      <c r="H664" s="168" t="s">
        <v>32</v>
      </c>
      <c r="I664" s="168" t="s">
        <v>32</v>
      </c>
      <c r="J664" s="168" t="s">
        <v>32</v>
      </c>
      <c r="K664" s="168" t="s">
        <v>32</v>
      </c>
    </row>
    <row r="665" spans="2:11" ht="15">
      <c r="B665" s="146"/>
      <c r="C665" s="169"/>
      <c r="D665" s="169"/>
      <c r="E665" s="160"/>
      <c r="F665" s="160"/>
      <c r="G665" s="160"/>
      <c r="H665" s="160"/>
      <c r="I665" s="160"/>
      <c r="J665" s="160"/>
      <c r="K665" s="160"/>
    </row>
    <row r="666" spans="2:11" ht="15">
      <c r="B666" s="147" t="s">
        <v>1297</v>
      </c>
      <c r="C666" s="160"/>
      <c r="D666" s="160"/>
      <c r="E666" s="160"/>
      <c r="F666" s="160"/>
      <c r="G666" s="160"/>
      <c r="H666" s="160"/>
      <c r="I666" s="160"/>
      <c r="J666" s="160"/>
      <c r="K666" s="160"/>
    </row>
    <row r="667" spans="2:11" ht="15">
      <c r="B667" s="148" t="s">
        <v>1298</v>
      </c>
      <c r="C667" s="160">
        <f>'Budget Detail FY 2013-17'!L1292</f>
        <v>0</v>
      </c>
      <c r="D667" s="160">
        <f>'Budget Detail FY 2013-17'!M1292</f>
        <v>0</v>
      </c>
      <c r="E667" s="160">
        <f>'Budget Detail FY 2013-17'!N1292</f>
        <v>720800</v>
      </c>
      <c r="F667" s="160">
        <f>'Budget Detail FY 2013-17'!O1292</f>
        <v>718839</v>
      </c>
      <c r="G667" s="160">
        <f>'Budget Detail FY 2013-17'!P1292</f>
        <v>795488</v>
      </c>
      <c r="H667" s="160">
        <f>'Budget Detail FY 2013-17'!Q1292</f>
        <v>771763</v>
      </c>
      <c r="I667" s="160">
        <f>'Budget Detail FY 2013-17'!R1292</f>
        <v>768613</v>
      </c>
      <c r="J667" s="160">
        <f>'Budget Detail FY 2013-17'!S1292</f>
        <v>785238</v>
      </c>
      <c r="K667" s="160">
        <f>'Budget Detail FY 2013-17'!T1292</f>
        <v>790463</v>
      </c>
    </row>
    <row r="668" spans="2:11" ht="15">
      <c r="B668" s="149" t="s">
        <v>1303</v>
      </c>
      <c r="C668" s="160">
        <f>'Budget Detail FY 2013-17'!L1293</f>
        <v>0</v>
      </c>
      <c r="D668" s="160">
        <f>'Budget Detail FY 2013-17'!M1293</f>
        <v>0</v>
      </c>
      <c r="E668" s="160">
        <f>'Budget Detail FY 2013-17'!N1293</f>
        <v>0</v>
      </c>
      <c r="F668" s="160">
        <f>'Budget Detail FY 2013-17'!O1293</f>
        <v>150</v>
      </c>
      <c r="G668" s="160">
        <f>'Budget Detail FY 2013-17'!P1293</f>
        <v>300</v>
      </c>
      <c r="H668" s="160">
        <f>'Budget Detail FY 2013-17'!Q1293</f>
        <v>300</v>
      </c>
      <c r="I668" s="160">
        <f>'Budget Detail FY 2013-17'!R1293</f>
        <v>300</v>
      </c>
      <c r="J668" s="160">
        <f>'Budget Detail FY 2013-17'!S1293</f>
        <v>300</v>
      </c>
      <c r="K668" s="160">
        <f>'Budget Detail FY 2013-17'!T1293</f>
        <v>300</v>
      </c>
    </row>
    <row r="669" spans="2:11" ht="15">
      <c r="B669" s="152" t="s">
        <v>1306</v>
      </c>
      <c r="C669" s="160">
        <f>'Budget Detail FY 2013-17'!L1294</f>
        <v>0</v>
      </c>
      <c r="D669" s="160">
        <f>'Budget Detail FY 2013-17'!M1294</f>
        <v>0</v>
      </c>
      <c r="E669" s="160">
        <f>'Budget Detail FY 2013-17'!N1294</f>
        <v>0</v>
      </c>
      <c r="F669" s="160">
        <f>'Budget Detail FY 2013-17'!O1294</f>
        <v>0</v>
      </c>
      <c r="G669" s="160">
        <f>'Budget Detail FY 2013-17'!P1294</f>
        <v>1511</v>
      </c>
      <c r="H669" s="160">
        <f>'Budget Detail FY 2013-17'!Q1294</f>
        <v>0</v>
      </c>
      <c r="I669" s="160">
        <f>'Budget Detail FY 2013-17'!R1294</f>
        <v>0</v>
      </c>
      <c r="J669" s="160">
        <f>'Budget Detail FY 2013-17'!S1294</f>
        <v>0</v>
      </c>
      <c r="K669" s="160">
        <f>'Budget Detail FY 2013-17'!T1294</f>
        <v>0</v>
      </c>
    </row>
    <row r="670" spans="2:11" ht="15" thickBot="1">
      <c r="B670" s="150" t="s">
        <v>1307</v>
      </c>
      <c r="C670" s="294">
        <f>SUM(C667:C669)</f>
        <v>0</v>
      </c>
      <c r="D670" s="294">
        <f t="shared" ref="D670:K670" si="54">SUM(D667:D669)</f>
        <v>0</v>
      </c>
      <c r="E670" s="294">
        <f t="shared" si="54"/>
        <v>720800</v>
      </c>
      <c r="F670" s="294">
        <f>SUM(F667:F669)</f>
        <v>718989</v>
      </c>
      <c r="G670" s="294">
        <f t="shared" si="54"/>
        <v>797299</v>
      </c>
      <c r="H670" s="294">
        <f t="shared" si="54"/>
        <v>772063</v>
      </c>
      <c r="I670" s="294">
        <f t="shared" si="54"/>
        <v>768913</v>
      </c>
      <c r="J670" s="294">
        <f t="shared" si="54"/>
        <v>785538</v>
      </c>
      <c r="K670" s="294">
        <f t="shared" si="54"/>
        <v>790763</v>
      </c>
    </row>
    <row r="671" spans="2:11" ht="15">
      <c r="B671" s="141"/>
      <c r="C671" s="160"/>
      <c r="D671" s="160"/>
      <c r="E671" s="160"/>
      <c r="F671" s="160"/>
      <c r="G671" s="160"/>
      <c r="H671" s="160"/>
      <c r="I671" s="160"/>
      <c r="J671" s="160"/>
      <c r="K671" s="160"/>
    </row>
    <row r="672" spans="2:11" ht="15">
      <c r="B672" s="147" t="s">
        <v>886</v>
      </c>
      <c r="C672" s="160"/>
      <c r="D672" s="160"/>
      <c r="E672" s="160"/>
      <c r="F672" s="160"/>
      <c r="G672" s="160"/>
      <c r="H672" s="160"/>
      <c r="I672" s="160"/>
      <c r="J672" s="160"/>
      <c r="K672" s="160"/>
    </row>
    <row r="673" spans="2:11" ht="15">
      <c r="B673" s="152" t="s">
        <v>1133</v>
      </c>
      <c r="C673" s="160">
        <f>SUM('Budget Detail FY 2013-17'!L1300:L1304)</f>
        <v>0</v>
      </c>
      <c r="D673" s="160">
        <f>SUM('Budget Detail FY 2013-17'!M1300:M1304)</f>
        <v>0</v>
      </c>
      <c r="E673" s="160">
        <f>SUM('Budget Detail FY 2013-17'!N1300:N1304)</f>
        <v>720800</v>
      </c>
      <c r="F673" s="160">
        <f>SUM('Budget Detail FY 2013-17'!O1300:O1304)</f>
        <v>720800</v>
      </c>
      <c r="G673" s="160">
        <f>SUM('Budget Detail FY 2013-17'!P1300:P1304)</f>
        <v>795488</v>
      </c>
      <c r="H673" s="160">
        <f>SUM('Budget Detail FY 2013-17'!Q1300:Q1304)</f>
        <v>771763</v>
      </c>
      <c r="I673" s="160">
        <f>SUM('Budget Detail FY 2013-17'!R1300:R1304)</f>
        <v>768613</v>
      </c>
      <c r="J673" s="160">
        <f>SUM('Budget Detail FY 2013-17'!S1300:S1304)</f>
        <v>785238</v>
      </c>
      <c r="K673" s="160">
        <f>SUM('Budget Detail FY 2013-17'!T1300:T1304)</f>
        <v>790463</v>
      </c>
    </row>
    <row r="674" spans="2:11" ht="15" thickBot="1">
      <c r="B674" s="150" t="s">
        <v>1315</v>
      </c>
      <c r="C674" s="294">
        <f t="shared" ref="C674:K674" si="55">SUM(C673:C673)</f>
        <v>0</v>
      </c>
      <c r="D674" s="294">
        <f t="shared" si="55"/>
        <v>0</v>
      </c>
      <c r="E674" s="294">
        <f t="shared" si="55"/>
        <v>720800</v>
      </c>
      <c r="F674" s="294">
        <f>SUM(F673:F673)</f>
        <v>720800</v>
      </c>
      <c r="G674" s="294">
        <f t="shared" si="55"/>
        <v>795488</v>
      </c>
      <c r="H674" s="294">
        <f t="shared" si="55"/>
        <v>771763</v>
      </c>
      <c r="I674" s="294">
        <f t="shared" si="55"/>
        <v>768613</v>
      </c>
      <c r="J674" s="294">
        <f t="shared" si="55"/>
        <v>785238</v>
      </c>
      <c r="K674" s="294">
        <f t="shared" si="55"/>
        <v>790463</v>
      </c>
    </row>
    <row r="675" spans="2:11" ht="15">
      <c r="B675" s="153"/>
      <c r="C675" s="161"/>
      <c r="D675" s="161"/>
      <c r="E675" s="160"/>
      <c r="F675" s="160"/>
      <c r="G675" s="160"/>
      <c r="H675" s="160"/>
      <c r="I675" s="160"/>
      <c r="J675" s="160"/>
      <c r="K675" s="160"/>
    </row>
    <row r="676" spans="2:11" ht="15">
      <c r="B676" s="295" t="s">
        <v>1316</v>
      </c>
      <c r="C676" s="161">
        <f t="shared" ref="C676:K676" si="56">+C670-C674</f>
        <v>0</v>
      </c>
      <c r="D676" s="161">
        <f t="shared" si="56"/>
        <v>0</v>
      </c>
      <c r="E676" s="161">
        <f t="shared" si="56"/>
        <v>0</v>
      </c>
      <c r="F676" s="161">
        <f>+F670-F674</f>
        <v>-1811</v>
      </c>
      <c r="G676" s="161">
        <f t="shared" si="56"/>
        <v>1811</v>
      </c>
      <c r="H676" s="161">
        <f t="shared" si="56"/>
        <v>300</v>
      </c>
      <c r="I676" s="161">
        <f t="shared" si="56"/>
        <v>300</v>
      </c>
      <c r="J676" s="161">
        <f t="shared" si="56"/>
        <v>300</v>
      </c>
      <c r="K676" s="161">
        <f t="shared" si="56"/>
        <v>300</v>
      </c>
    </row>
    <row r="677" spans="2:11" ht="15">
      <c r="B677" s="154"/>
      <c r="C677" s="161"/>
      <c r="D677" s="161"/>
      <c r="E677" s="160"/>
      <c r="F677" s="160"/>
      <c r="G677" s="160"/>
      <c r="H677" s="160"/>
      <c r="I677" s="160"/>
      <c r="J677" s="160"/>
      <c r="K677" s="160"/>
    </row>
    <row r="678" spans="2:11" ht="15" thickBot="1">
      <c r="B678" s="155" t="s">
        <v>1317</v>
      </c>
      <c r="C678" s="296">
        <v>0</v>
      </c>
      <c r="D678" s="296">
        <v>0</v>
      </c>
      <c r="E678" s="296">
        <v>0</v>
      </c>
      <c r="F678" s="296">
        <f>D678+F676</f>
        <v>-1811</v>
      </c>
      <c r="G678" s="296">
        <f>F678+G676</f>
        <v>0</v>
      </c>
      <c r="H678" s="296">
        <f>G678+H676</f>
        <v>300</v>
      </c>
      <c r="I678" s="296">
        <f>H678+I676</f>
        <v>600</v>
      </c>
      <c r="J678" s="296">
        <f>I678+J676</f>
        <v>900</v>
      </c>
      <c r="K678" s="296">
        <f>J678+K676</f>
        <v>1200</v>
      </c>
    </row>
    <row r="679" spans="2:11" ht="15.75" thickTop="1">
      <c r="B679" s="156"/>
      <c r="C679" s="161"/>
      <c r="D679" s="161"/>
      <c r="E679" s="161"/>
      <c r="F679" s="161"/>
      <c r="G679" s="161"/>
      <c r="H679" s="161"/>
      <c r="I679" s="160"/>
      <c r="J679" s="160"/>
      <c r="K679" s="160"/>
    </row>
    <row r="680" spans="2:11" ht="15">
      <c r="B680" s="156"/>
      <c r="C680" s="161"/>
      <c r="D680" s="160"/>
      <c r="E680" s="160"/>
      <c r="F680" s="160"/>
      <c r="G680" s="160"/>
      <c r="H680" s="160"/>
      <c r="I680" s="160"/>
      <c r="J680" s="160"/>
      <c r="K680" s="160"/>
    </row>
    <row r="681" spans="2:11" ht="15">
      <c r="B681" s="141"/>
      <c r="C681" s="160"/>
      <c r="D681" s="160"/>
      <c r="E681" s="160"/>
      <c r="F681" s="160"/>
      <c r="G681" s="160"/>
      <c r="H681" s="160"/>
      <c r="I681" s="160"/>
      <c r="J681" s="160"/>
      <c r="K681" s="160"/>
    </row>
    <row r="682" spans="2:11" ht="15">
      <c r="B682" s="141"/>
      <c r="C682" s="160"/>
      <c r="D682" s="160"/>
      <c r="E682" s="160"/>
      <c r="F682" s="160"/>
      <c r="G682" s="160"/>
      <c r="H682" s="160"/>
      <c r="I682" s="160"/>
      <c r="J682" s="160"/>
      <c r="K682" s="160"/>
    </row>
    <row r="683" spans="2:11" ht="15">
      <c r="B683" s="141"/>
      <c r="C683" s="160"/>
      <c r="D683" s="160"/>
      <c r="E683" s="160"/>
      <c r="F683" s="160"/>
      <c r="G683" s="160"/>
      <c r="H683" s="160"/>
      <c r="I683" s="160"/>
      <c r="J683" s="160"/>
      <c r="K683" s="160"/>
    </row>
    <row r="684" spans="2:11" ht="15">
      <c r="B684" s="141"/>
      <c r="C684" s="160"/>
      <c r="D684" s="160"/>
      <c r="E684" s="160"/>
      <c r="F684" s="160"/>
      <c r="G684" s="160"/>
      <c r="H684" s="160"/>
      <c r="I684" s="160"/>
      <c r="J684" s="160"/>
      <c r="K684" s="160"/>
    </row>
    <row r="685" spans="2:11" ht="15">
      <c r="B685" s="141"/>
      <c r="C685" s="160"/>
      <c r="D685" s="160"/>
      <c r="E685" s="160"/>
      <c r="F685" s="160"/>
      <c r="G685" s="160"/>
      <c r="H685" s="160"/>
      <c r="I685" s="160"/>
      <c r="J685" s="160"/>
      <c r="K685" s="160"/>
    </row>
    <row r="686" spans="2:11" ht="15">
      <c r="B686" s="141"/>
      <c r="C686" s="160"/>
      <c r="D686" s="160"/>
      <c r="E686" s="160"/>
      <c r="F686" s="160"/>
      <c r="G686" s="160"/>
      <c r="H686" s="160"/>
      <c r="I686" s="160"/>
      <c r="J686" s="160"/>
      <c r="K686" s="160"/>
    </row>
    <row r="687" spans="2:11" ht="15">
      <c r="B687" s="141"/>
      <c r="C687" s="160"/>
      <c r="D687" s="160"/>
      <c r="E687" s="160"/>
      <c r="F687" s="160"/>
      <c r="G687" s="160"/>
      <c r="H687" s="160"/>
      <c r="I687" s="160"/>
      <c r="J687" s="160"/>
      <c r="K687" s="160"/>
    </row>
    <row r="688" spans="2:11" ht="15">
      <c r="B688" s="141"/>
      <c r="C688" s="160"/>
      <c r="D688" s="160"/>
      <c r="E688" s="160"/>
      <c r="F688" s="160"/>
      <c r="G688" s="160"/>
      <c r="H688" s="160"/>
      <c r="I688" s="160"/>
      <c r="J688" s="160"/>
      <c r="K688" s="160"/>
    </row>
    <row r="689" spans="2:11" ht="15">
      <c r="B689" s="141"/>
      <c r="C689" s="160"/>
      <c r="D689" s="160"/>
      <c r="E689" s="160"/>
      <c r="F689" s="160"/>
      <c r="G689" s="160"/>
      <c r="H689" s="160"/>
      <c r="I689" s="160"/>
      <c r="J689" s="160"/>
      <c r="K689" s="160"/>
    </row>
    <row r="690" spans="2:11" ht="15">
      <c r="B690" s="141"/>
      <c r="C690" s="160"/>
      <c r="D690" s="160"/>
      <c r="E690" s="160"/>
      <c r="F690" s="160"/>
      <c r="G690" s="160"/>
      <c r="H690" s="160"/>
      <c r="I690" s="160"/>
      <c r="J690" s="160"/>
      <c r="K690" s="160"/>
    </row>
    <row r="691" spans="2:11" ht="15">
      <c r="B691" s="141"/>
      <c r="C691" s="160"/>
      <c r="D691" s="160"/>
      <c r="E691" s="160"/>
      <c r="F691" s="160"/>
      <c r="G691" s="160"/>
      <c r="H691" s="160"/>
      <c r="I691" s="160"/>
      <c r="J691" s="160"/>
      <c r="K691" s="160"/>
    </row>
    <row r="694" spans="2:11" ht="18.75">
      <c r="B694" s="344" t="s">
        <v>1349</v>
      </c>
      <c r="C694" s="344"/>
      <c r="D694" s="344"/>
      <c r="E694" s="344"/>
      <c r="F694" s="344"/>
      <c r="G694" s="344"/>
      <c r="H694" s="344"/>
      <c r="I694" s="344"/>
      <c r="J694" s="344"/>
      <c r="K694" s="344"/>
    </row>
    <row r="695" spans="2:11" ht="15">
      <c r="B695" s="142" t="s">
        <v>1180</v>
      </c>
      <c r="C695" s="160"/>
      <c r="D695" s="161"/>
      <c r="E695" s="160"/>
      <c r="F695" s="160"/>
      <c r="G695" s="160"/>
      <c r="H695" s="160"/>
      <c r="I695" s="160"/>
      <c r="J695" s="160"/>
      <c r="K695" s="160"/>
    </row>
    <row r="696" spans="2:11">
      <c r="B696" s="346" t="s">
        <v>1350</v>
      </c>
      <c r="C696" s="346"/>
      <c r="D696" s="346"/>
      <c r="E696" s="346"/>
      <c r="F696" s="346"/>
      <c r="G696" s="346"/>
      <c r="H696" s="346"/>
      <c r="I696" s="346"/>
      <c r="J696" s="346"/>
      <c r="K696" s="346"/>
    </row>
    <row r="697" spans="2:11" ht="18" customHeight="1">
      <c r="B697" s="346"/>
      <c r="C697" s="346"/>
      <c r="D697" s="346"/>
      <c r="E697" s="346"/>
      <c r="F697" s="346"/>
      <c r="G697" s="346"/>
      <c r="H697" s="346"/>
      <c r="I697" s="346"/>
      <c r="J697" s="346"/>
      <c r="K697" s="346"/>
    </row>
    <row r="698" spans="2:11" ht="15">
      <c r="B698" s="143"/>
      <c r="C698" s="163"/>
      <c r="D698" s="163"/>
      <c r="E698" s="163"/>
      <c r="F698" s="163"/>
      <c r="G698" s="163"/>
      <c r="H698" s="163"/>
      <c r="I698" s="160"/>
      <c r="J698" s="160"/>
      <c r="K698" s="160"/>
    </row>
    <row r="699" spans="2:11" ht="15">
      <c r="B699" s="13"/>
      <c r="C699" s="160"/>
      <c r="D699" s="160"/>
      <c r="E699" s="165" t="s">
        <v>1288</v>
      </c>
      <c r="F699" s="160"/>
      <c r="G699" s="165" t="s">
        <v>1289</v>
      </c>
      <c r="H699" s="160"/>
      <c r="I699" s="160"/>
      <c r="J699" s="160"/>
      <c r="K699" s="160"/>
    </row>
    <row r="700" spans="2:11" ht="15">
      <c r="B700" s="144"/>
      <c r="C700" s="165" t="s">
        <v>1290</v>
      </c>
      <c r="D700" s="165" t="s">
        <v>1291</v>
      </c>
      <c r="E700" s="169" t="s">
        <v>1292</v>
      </c>
      <c r="F700" s="165" t="s">
        <v>1288</v>
      </c>
      <c r="G700" s="166" t="s">
        <v>1292</v>
      </c>
      <c r="H700" s="165" t="s">
        <v>1293</v>
      </c>
      <c r="I700" s="165" t="s">
        <v>1294</v>
      </c>
      <c r="J700" s="165" t="s">
        <v>1295</v>
      </c>
      <c r="K700" s="165" t="s">
        <v>1296</v>
      </c>
    </row>
    <row r="701" spans="2:11" ht="15.75" thickBot="1">
      <c r="B701" s="145"/>
      <c r="C701" s="167" t="s">
        <v>2</v>
      </c>
      <c r="D701" s="167" t="s">
        <v>2</v>
      </c>
      <c r="E701" s="167" t="s">
        <v>1157</v>
      </c>
      <c r="F701" s="168" t="s">
        <v>32</v>
      </c>
      <c r="G701" s="168" t="s">
        <v>1157</v>
      </c>
      <c r="H701" s="168" t="s">
        <v>32</v>
      </c>
      <c r="I701" s="168" t="s">
        <v>32</v>
      </c>
      <c r="J701" s="168" t="s">
        <v>32</v>
      </c>
      <c r="K701" s="168" t="s">
        <v>32</v>
      </c>
    </row>
    <row r="702" spans="2:11" ht="15">
      <c r="B702" s="146"/>
      <c r="C702" s="169"/>
      <c r="D702" s="169"/>
      <c r="E702" s="160"/>
      <c r="F702" s="160"/>
      <c r="G702" s="160"/>
      <c r="H702" s="160"/>
      <c r="I702" s="160"/>
      <c r="J702" s="160"/>
      <c r="K702" s="160"/>
    </row>
    <row r="703" spans="2:11" ht="15">
      <c r="B703" s="147" t="s">
        <v>1297</v>
      </c>
      <c r="C703" s="160"/>
      <c r="D703" s="160"/>
      <c r="E703" s="160"/>
      <c r="F703" s="160"/>
      <c r="G703" s="160"/>
      <c r="H703" s="160"/>
      <c r="I703" s="160"/>
      <c r="J703" s="160"/>
      <c r="K703" s="160"/>
    </row>
    <row r="704" spans="2:11" ht="15">
      <c r="B704" s="149" t="s">
        <v>1300</v>
      </c>
      <c r="C704" s="160">
        <f>'Budget Detail FY 2013-17'!L1319</f>
        <v>0</v>
      </c>
      <c r="D704" s="160">
        <f>'Budget Detail FY 2013-17'!M1319</f>
        <v>0</v>
      </c>
      <c r="E704" s="160">
        <f>'Budget Detail FY 2013-17'!N1319</f>
        <v>8000</v>
      </c>
      <c r="F704" s="160">
        <f>'Budget Detail FY 2013-17'!O1319</f>
        <v>8000</v>
      </c>
      <c r="G704" s="160">
        <f>'Budget Detail FY 2013-17'!P1319</f>
        <v>16250</v>
      </c>
      <c r="H704" s="160">
        <f>'Budget Detail FY 2013-17'!Q1319</f>
        <v>16250</v>
      </c>
      <c r="I704" s="160">
        <f>'Budget Detail FY 2013-17'!R1319</f>
        <v>16250</v>
      </c>
      <c r="J704" s="160">
        <f>'Budget Detail FY 2013-17'!S1319</f>
        <v>16250</v>
      </c>
      <c r="K704" s="160">
        <f>'Budget Detail FY 2013-17'!T1319</f>
        <v>16250</v>
      </c>
    </row>
    <row r="705" spans="2:11" ht="15">
      <c r="B705" s="149" t="s">
        <v>1303</v>
      </c>
      <c r="C705" s="160">
        <f>'Budget Detail FY 2013-17'!L1320</f>
        <v>0</v>
      </c>
      <c r="D705" s="160">
        <f>'Budget Detail FY 2013-17'!M1320</f>
        <v>0</v>
      </c>
      <c r="E705" s="160">
        <f>'Budget Detail FY 2013-17'!N1320</f>
        <v>500</v>
      </c>
      <c r="F705" s="160">
        <f>'Budget Detail FY 2013-17'!O1320</f>
        <v>70</v>
      </c>
      <c r="G705" s="160">
        <f>'Budget Detail FY 2013-17'!P1320</f>
        <v>100</v>
      </c>
      <c r="H705" s="160">
        <f>'Budget Detail FY 2013-17'!Q1320</f>
        <v>100</v>
      </c>
      <c r="I705" s="160">
        <f>'Budget Detail FY 2013-17'!R1320</f>
        <v>100</v>
      </c>
      <c r="J705" s="160">
        <f>'Budget Detail FY 2013-17'!S1320</f>
        <v>100</v>
      </c>
      <c r="K705" s="160">
        <f>'Budget Detail FY 2013-17'!T1320</f>
        <v>100</v>
      </c>
    </row>
    <row r="706" spans="2:11" ht="15">
      <c r="B706" s="149" t="s">
        <v>1306</v>
      </c>
      <c r="C706" s="160">
        <f>'Budget Detail FY 2013-17'!L1321</f>
        <v>0</v>
      </c>
      <c r="D706" s="160">
        <f>'Budget Detail FY 2013-17'!M1321</f>
        <v>0</v>
      </c>
      <c r="E706" s="160">
        <f>'Budget Detail FY 2013-17'!N1321</f>
        <v>332500</v>
      </c>
      <c r="F706" s="160">
        <f>'Budget Detail FY 2013-17'!O1321</f>
        <v>332519</v>
      </c>
      <c r="G706" s="160">
        <f>'Budget Detail FY 2013-17'!P1321</f>
        <v>0</v>
      </c>
      <c r="H706" s="160">
        <f>'Budget Detail FY 2013-17'!Q1321</f>
        <v>0</v>
      </c>
      <c r="I706" s="160">
        <f>'Budget Detail FY 2013-17'!R1321</f>
        <v>0</v>
      </c>
      <c r="J706" s="160">
        <f>'Budget Detail FY 2013-17'!S1321</f>
        <v>0</v>
      </c>
      <c r="K706" s="160">
        <f>'Budget Detail FY 2013-17'!T1321</f>
        <v>0</v>
      </c>
    </row>
    <row r="707" spans="2:11" ht="15" thickBot="1">
      <c r="B707" s="150" t="s">
        <v>1307</v>
      </c>
      <c r="C707" s="294">
        <f t="shared" ref="C707:K707" si="57">SUM(C704:C706)</f>
        <v>0</v>
      </c>
      <c r="D707" s="294">
        <f>SUM(D704:D706)</f>
        <v>0</v>
      </c>
      <c r="E707" s="294">
        <f t="shared" si="57"/>
        <v>341000</v>
      </c>
      <c r="F707" s="294">
        <f>SUM(F704:F706)</f>
        <v>340589</v>
      </c>
      <c r="G707" s="294">
        <f t="shared" si="57"/>
        <v>16350</v>
      </c>
      <c r="H707" s="294">
        <f t="shared" si="57"/>
        <v>16350</v>
      </c>
      <c r="I707" s="294">
        <f t="shared" si="57"/>
        <v>16350</v>
      </c>
      <c r="J707" s="294">
        <f t="shared" si="57"/>
        <v>16350</v>
      </c>
      <c r="K707" s="294">
        <f t="shared" si="57"/>
        <v>16350</v>
      </c>
    </row>
    <row r="708" spans="2:11" ht="15">
      <c r="B708" s="141"/>
      <c r="C708" s="160"/>
      <c r="D708" s="160"/>
      <c r="E708" s="160"/>
      <c r="F708" s="160"/>
      <c r="G708" s="160"/>
      <c r="H708" s="160"/>
      <c r="I708" s="160"/>
      <c r="J708" s="160"/>
      <c r="K708" s="160"/>
    </row>
    <row r="709" spans="2:11" ht="15">
      <c r="B709" s="147" t="s">
        <v>886</v>
      </c>
      <c r="C709" s="160"/>
      <c r="D709" s="160"/>
      <c r="E709" s="160"/>
      <c r="F709" s="160"/>
      <c r="G709" s="160"/>
      <c r="H709" s="160"/>
      <c r="I709" s="160"/>
      <c r="J709" s="160"/>
      <c r="K709" s="160"/>
    </row>
    <row r="710" spans="2:11" ht="15">
      <c r="B710" s="151" t="s">
        <v>1311</v>
      </c>
      <c r="C710" s="160">
        <f>SUM('Budget Detail FY 2013-17'!L1326:L1330)</f>
        <v>0</v>
      </c>
      <c r="D710" s="160">
        <f>SUM('Budget Detail FY 2013-17'!M1326:M1330)</f>
        <v>0</v>
      </c>
      <c r="E710" s="160">
        <f>SUM('Budget Detail FY 2013-17'!N1326:N1330)</f>
        <v>0</v>
      </c>
      <c r="F710" s="160">
        <f>SUM('Budget Detail FY 2013-17'!O1326:O1330)</f>
        <v>0</v>
      </c>
      <c r="G710" s="160">
        <f>SUM('Budget Detail FY 2013-17'!P1326:P1330)</f>
        <v>13474</v>
      </c>
      <c r="H710" s="160">
        <f>SUM('Budget Detail FY 2013-17'!Q1326:Q1330)</f>
        <v>16350</v>
      </c>
      <c r="I710" s="160">
        <f>SUM('Budget Detail FY 2013-17'!R1326:R1330)</f>
        <v>16350</v>
      </c>
      <c r="J710" s="160">
        <f>SUM('Budget Detail FY 2013-17'!S1326:S1330)</f>
        <v>16350</v>
      </c>
      <c r="K710" s="160">
        <f>SUM('Budget Detail FY 2013-17'!T1326:T1330)</f>
        <v>16350</v>
      </c>
    </row>
    <row r="711" spans="2:11" ht="15">
      <c r="B711" s="151" t="s">
        <v>1312</v>
      </c>
      <c r="C711" s="160">
        <f>'Budget Detail FY 2013-17'!L1331</f>
        <v>0</v>
      </c>
      <c r="D711" s="160">
        <f>'Budget Detail FY 2013-17'!M1331</f>
        <v>0</v>
      </c>
      <c r="E711" s="160">
        <f>'Budget Detail FY 2013-17'!N1331</f>
        <v>4000</v>
      </c>
      <c r="F711" s="160">
        <f>'Budget Detail FY 2013-17'!O1331</f>
        <v>10965</v>
      </c>
      <c r="G711" s="160">
        <f>'Budget Detail FY 2013-17'!P1331</f>
        <v>0</v>
      </c>
      <c r="H711" s="160">
        <f>'Budget Detail FY 2013-17'!Q1331</f>
        <v>0</v>
      </c>
      <c r="I711" s="160">
        <f>'Budget Detail FY 2013-17'!R1331</f>
        <v>0</v>
      </c>
      <c r="J711" s="160">
        <f>'Budget Detail FY 2013-17'!S1331</f>
        <v>0</v>
      </c>
      <c r="K711" s="160">
        <f>'Budget Detail FY 2013-17'!T1331</f>
        <v>0</v>
      </c>
    </row>
    <row r="712" spans="2:11" ht="15">
      <c r="B712" s="149" t="s">
        <v>1314</v>
      </c>
      <c r="C712" s="160">
        <f>'Budget Detail FY 2013-17'!L1332</f>
        <v>0</v>
      </c>
      <c r="D712" s="160">
        <f>'Budget Detail FY 2013-17'!M1332</f>
        <v>0</v>
      </c>
      <c r="E712" s="160">
        <f>'Budget Detail FY 2013-17'!N1332</f>
        <v>332500</v>
      </c>
      <c r="F712" s="160">
        <f>'Budget Detail FY 2013-17'!O1332</f>
        <v>332500</v>
      </c>
      <c r="G712" s="160">
        <f>'Budget Detail FY 2013-17'!P1332</f>
        <v>0</v>
      </c>
      <c r="H712" s="160">
        <f>'Budget Detail FY 2013-17'!Q1332</f>
        <v>0</v>
      </c>
      <c r="I712" s="160">
        <f>'Budget Detail FY 2013-17'!R1332</f>
        <v>0</v>
      </c>
      <c r="J712" s="160">
        <f>'Budget Detail FY 2013-17'!S1332</f>
        <v>0</v>
      </c>
      <c r="K712" s="160">
        <f>'Budget Detail FY 2013-17'!T1332</f>
        <v>0</v>
      </c>
    </row>
    <row r="713" spans="2:11" ht="15" thickBot="1">
      <c r="B713" s="150" t="s">
        <v>1315</v>
      </c>
      <c r="C713" s="294">
        <f>SUM(C710:C712)</f>
        <v>0</v>
      </c>
      <c r="D713" s="294">
        <f t="shared" ref="D713:K713" si="58">SUM(D710:D712)</f>
        <v>0</v>
      </c>
      <c r="E713" s="294">
        <f t="shared" si="58"/>
        <v>336500</v>
      </c>
      <c r="F713" s="294">
        <f t="shared" si="58"/>
        <v>343465</v>
      </c>
      <c r="G713" s="294">
        <f t="shared" si="58"/>
        <v>13474</v>
      </c>
      <c r="H713" s="294">
        <f t="shared" si="58"/>
        <v>16350</v>
      </c>
      <c r="I713" s="294">
        <f t="shared" si="58"/>
        <v>16350</v>
      </c>
      <c r="J713" s="294">
        <f t="shared" si="58"/>
        <v>16350</v>
      </c>
      <c r="K713" s="294">
        <f t="shared" si="58"/>
        <v>16350</v>
      </c>
    </row>
    <row r="714" spans="2:11" ht="15">
      <c r="B714" s="153"/>
      <c r="C714" s="161"/>
      <c r="D714" s="161"/>
      <c r="E714" s="160"/>
      <c r="F714" s="160"/>
      <c r="G714" s="160"/>
      <c r="H714" s="160"/>
      <c r="I714" s="160"/>
      <c r="J714" s="160"/>
      <c r="K714" s="160"/>
    </row>
    <row r="715" spans="2:11" ht="15">
      <c r="B715" s="295" t="s">
        <v>1316</v>
      </c>
      <c r="C715" s="161">
        <f t="shared" ref="C715:K715" si="59">+C707-C713</f>
        <v>0</v>
      </c>
      <c r="D715" s="161">
        <f t="shared" si="59"/>
        <v>0</v>
      </c>
      <c r="E715" s="161">
        <f t="shared" si="59"/>
        <v>4500</v>
      </c>
      <c r="F715" s="161">
        <f>+F707-F713</f>
        <v>-2876</v>
      </c>
      <c r="G715" s="161">
        <f t="shared" si="59"/>
        <v>2876</v>
      </c>
      <c r="H715" s="161">
        <f t="shared" si="59"/>
        <v>0</v>
      </c>
      <c r="I715" s="161">
        <f t="shared" si="59"/>
        <v>0</v>
      </c>
      <c r="J715" s="161">
        <f t="shared" si="59"/>
        <v>0</v>
      </c>
      <c r="K715" s="161">
        <f t="shared" si="59"/>
        <v>0</v>
      </c>
    </row>
    <row r="716" spans="2:11" ht="15">
      <c r="B716" s="154"/>
      <c r="C716" s="161"/>
      <c r="D716" s="161"/>
      <c r="E716" s="160"/>
      <c r="F716" s="160"/>
      <c r="G716" s="160"/>
      <c r="H716" s="160"/>
      <c r="I716" s="160"/>
      <c r="J716" s="160"/>
      <c r="K716" s="160"/>
    </row>
    <row r="717" spans="2:11" ht="15" thickBot="1">
      <c r="B717" s="155" t="s">
        <v>1317</v>
      </c>
      <c r="C717" s="296">
        <v>0</v>
      </c>
      <c r="D717" s="296">
        <v>0</v>
      </c>
      <c r="E717" s="296">
        <f>D717+E715</f>
        <v>4500</v>
      </c>
      <c r="F717" s="296">
        <f>D717+F715</f>
        <v>-2876</v>
      </c>
      <c r="G717" s="296">
        <f>F717+G715</f>
        <v>0</v>
      </c>
      <c r="H717" s="296">
        <f>G717+H715</f>
        <v>0</v>
      </c>
      <c r="I717" s="296">
        <f>H717+I715</f>
        <v>0</v>
      </c>
      <c r="J717" s="296">
        <f>I717+J715</f>
        <v>0</v>
      </c>
      <c r="K717" s="296">
        <f>J717+K715</f>
        <v>0</v>
      </c>
    </row>
    <row r="718" spans="2:11" ht="15.75" thickTop="1">
      <c r="B718" s="156"/>
      <c r="C718" s="161"/>
      <c r="D718" s="161"/>
      <c r="E718" s="161"/>
      <c r="F718" s="161"/>
      <c r="G718" s="161"/>
      <c r="H718" s="161"/>
      <c r="I718" s="160"/>
      <c r="J718" s="160"/>
      <c r="K718" s="160"/>
    </row>
    <row r="719" spans="2:11" ht="15">
      <c r="B719" s="156"/>
      <c r="C719" s="161"/>
      <c r="D719" s="160"/>
      <c r="E719" s="160"/>
      <c r="F719" s="160"/>
      <c r="G719" s="160"/>
      <c r="H719" s="160"/>
      <c r="I719" s="160"/>
      <c r="J719" s="160"/>
      <c r="K719" s="160"/>
    </row>
    <row r="720" spans="2:11" ht="15">
      <c r="B720" s="141"/>
      <c r="C720" s="160"/>
      <c r="D720" s="160"/>
      <c r="E720" s="160"/>
      <c r="F720" s="160"/>
      <c r="G720" s="160"/>
      <c r="H720" s="160"/>
      <c r="I720" s="160"/>
      <c r="J720" s="160"/>
      <c r="K720" s="160"/>
    </row>
    <row r="721" spans="2:11" ht="15">
      <c r="B721" s="141"/>
      <c r="C721" s="160"/>
      <c r="D721" s="160"/>
      <c r="E721" s="160"/>
      <c r="F721" s="160"/>
      <c r="G721" s="160"/>
      <c r="H721" s="160"/>
      <c r="I721" s="160"/>
      <c r="J721" s="160"/>
      <c r="K721" s="160"/>
    </row>
    <row r="722" spans="2:11" ht="15">
      <c r="B722" s="141"/>
      <c r="C722" s="160"/>
      <c r="D722" s="160"/>
      <c r="E722" s="160"/>
      <c r="F722" s="160"/>
      <c r="G722" s="160"/>
      <c r="H722" s="160"/>
      <c r="I722" s="160"/>
      <c r="J722" s="160"/>
      <c r="K722" s="160"/>
    </row>
    <row r="723" spans="2:11" ht="15">
      <c r="B723" s="141"/>
      <c r="C723" s="160"/>
      <c r="D723" s="160"/>
      <c r="E723" s="160"/>
      <c r="F723" s="160"/>
      <c r="G723" s="160"/>
      <c r="H723" s="160"/>
      <c r="I723" s="160"/>
      <c r="J723" s="160"/>
      <c r="K723" s="160"/>
    </row>
    <row r="724" spans="2:11" ht="15">
      <c r="B724" s="141"/>
      <c r="C724" s="160"/>
      <c r="D724" s="160"/>
      <c r="E724" s="160"/>
      <c r="F724" s="160"/>
      <c r="G724" s="160"/>
      <c r="H724" s="160"/>
      <c r="I724" s="160"/>
      <c r="J724" s="160"/>
      <c r="K724" s="160"/>
    </row>
    <row r="725" spans="2:11" ht="15">
      <c r="B725" s="141"/>
      <c r="C725" s="160"/>
      <c r="D725" s="160"/>
      <c r="E725" s="160"/>
      <c r="F725" s="160"/>
      <c r="G725" s="160"/>
      <c r="H725" s="160"/>
      <c r="I725" s="160"/>
      <c r="J725" s="160"/>
      <c r="K725" s="160"/>
    </row>
    <row r="726" spans="2:11" ht="15">
      <c r="B726" s="141"/>
      <c r="C726" s="160"/>
      <c r="D726" s="160"/>
      <c r="E726" s="160"/>
      <c r="F726" s="160"/>
      <c r="G726" s="160"/>
      <c r="H726" s="160"/>
      <c r="I726" s="160"/>
      <c r="J726" s="160"/>
      <c r="K726" s="160"/>
    </row>
    <row r="727" spans="2:11" ht="15">
      <c r="B727" s="141"/>
      <c r="C727" s="160"/>
      <c r="D727" s="160"/>
      <c r="E727" s="160"/>
      <c r="F727" s="160"/>
      <c r="G727" s="160"/>
      <c r="H727" s="160"/>
      <c r="I727" s="160"/>
      <c r="J727" s="160"/>
      <c r="K727" s="160"/>
    </row>
    <row r="728" spans="2:11" ht="15">
      <c r="B728" s="141"/>
      <c r="C728" s="160"/>
      <c r="D728" s="160"/>
      <c r="E728" s="160"/>
      <c r="F728" s="160"/>
      <c r="G728" s="160"/>
      <c r="H728" s="160"/>
      <c r="I728" s="160"/>
      <c r="J728" s="160"/>
      <c r="K728" s="160"/>
    </row>
    <row r="729" spans="2:11" ht="15">
      <c r="B729" s="141"/>
      <c r="C729" s="160"/>
      <c r="D729" s="160"/>
      <c r="E729" s="160"/>
      <c r="F729" s="160"/>
      <c r="G729" s="160"/>
      <c r="H729" s="160"/>
      <c r="I729" s="160"/>
      <c r="J729" s="160"/>
      <c r="K729" s="160"/>
    </row>
    <row r="730" spans="2:11" ht="15">
      <c r="B730" s="141"/>
      <c r="C730" s="160"/>
      <c r="D730" s="160"/>
      <c r="E730" s="160"/>
      <c r="F730" s="160"/>
      <c r="G730" s="160"/>
      <c r="H730" s="160"/>
      <c r="I730" s="160"/>
      <c r="J730" s="160"/>
      <c r="K730" s="160"/>
    </row>
    <row r="731" spans="2:11" ht="15">
      <c r="B731" s="141"/>
      <c r="C731" s="160"/>
      <c r="D731" s="160"/>
      <c r="E731" s="160"/>
      <c r="F731" s="160"/>
      <c r="G731" s="160"/>
      <c r="H731" s="160"/>
      <c r="I731" s="160"/>
      <c r="J731" s="160"/>
      <c r="K731" s="160"/>
    </row>
    <row r="733" spans="2:11" ht="18.75">
      <c r="B733" s="344" t="s">
        <v>1351</v>
      </c>
      <c r="C733" s="344"/>
      <c r="D733" s="344"/>
      <c r="E733" s="344"/>
      <c r="F733" s="344"/>
      <c r="G733" s="344"/>
      <c r="H733" s="344"/>
      <c r="I733" s="344"/>
      <c r="J733" s="344"/>
      <c r="K733" s="344"/>
    </row>
    <row r="734" spans="2:11" ht="15">
      <c r="B734" s="142"/>
      <c r="C734" s="160"/>
      <c r="D734" s="161"/>
      <c r="E734" s="160"/>
      <c r="F734" s="160"/>
      <c r="G734" s="160"/>
      <c r="H734" s="160"/>
      <c r="I734" s="160"/>
      <c r="J734" s="160"/>
      <c r="K734" s="160"/>
    </row>
    <row r="735" spans="2:11">
      <c r="B735" s="346" t="s">
        <v>1356</v>
      </c>
      <c r="C735" s="346"/>
      <c r="D735" s="346"/>
      <c r="E735" s="346"/>
      <c r="F735" s="346"/>
      <c r="G735" s="346"/>
      <c r="H735" s="346"/>
      <c r="I735" s="346"/>
      <c r="J735" s="346"/>
      <c r="K735" s="346"/>
    </row>
    <row r="736" spans="2:11" ht="18" customHeight="1">
      <c r="B736" s="346"/>
      <c r="C736" s="346"/>
      <c r="D736" s="346"/>
      <c r="E736" s="346"/>
      <c r="F736" s="346"/>
      <c r="G736" s="346"/>
      <c r="H736" s="346"/>
      <c r="I736" s="346"/>
      <c r="J736" s="346"/>
      <c r="K736" s="346"/>
    </row>
    <row r="737" spans="2:11" ht="15">
      <c r="B737" s="13"/>
      <c r="C737" s="160"/>
      <c r="D737" s="160"/>
      <c r="E737" s="166" t="s">
        <v>1288</v>
      </c>
      <c r="F737" s="160"/>
      <c r="G737" s="165" t="s">
        <v>1289</v>
      </c>
      <c r="H737" s="160"/>
      <c r="I737" s="160"/>
      <c r="J737" s="160"/>
      <c r="K737" s="160"/>
    </row>
    <row r="738" spans="2:11" ht="15">
      <c r="B738" s="144"/>
      <c r="C738" s="165" t="s">
        <v>1290</v>
      </c>
      <c r="D738" s="165" t="s">
        <v>1291</v>
      </c>
      <c r="E738" s="165" t="s">
        <v>1292</v>
      </c>
      <c r="F738" s="165" t="s">
        <v>1288</v>
      </c>
      <c r="G738" s="166" t="s">
        <v>1292</v>
      </c>
      <c r="H738" s="165" t="s">
        <v>1293</v>
      </c>
      <c r="I738" s="165" t="s">
        <v>1294</v>
      </c>
      <c r="J738" s="165" t="s">
        <v>1295</v>
      </c>
      <c r="K738" s="165" t="s">
        <v>1296</v>
      </c>
    </row>
    <row r="739" spans="2:11" ht="15.75" thickBot="1">
      <c r="B739" s="145"/>
      <c r="C739" s="167" t="s">
        <v>2</v>
      </c>
      <c r="D739" s="167" t="s">
        <v>2</v>
      </c>
      <c r="E739" s="167" t="s">
        <v>1157</v>
      </c>
      <c r="F739" s="168" t="s">
        <v>32</v>
      </c>
      <c r="G739" s="168" t="s">
        <v>1157</v>
      </c>
      <c r="H739" s="168" t="s">
        <v>32</v>
      </c>
      <c r="I739" s="168" t="s">
        <v>32</v>
      </c>
      <c r="J739" s="168" t="s">
        <v>32</v>
      </c>
      <c r="K739" s="168" t="s">
        <v>32</v>
      </c>
    </row>
    <row r="740" spans="2:11" ht="15">
      <c r="B740" s="146"/>
      <c r="C740" s="169"/>
      <c r="D740" s="169"/>
      <c r="E740" s="160"/>
      <c r="F740" s="160"/>
      <c r="G740" s="160"/>
      <c r="H740" s="160"/>
      <c r="I740" s="160"/>
      <c r="J740" s="160"/>
      <c r="K740" s="160"/>
    </row>
    <row r="741" spans="2:11" ht="15">
      <c r="B741" s="147" t="s">
        <v>1297</v>
      </c>
      <c r="C741" s="160"/>
      <c r="D741" s="160"/>
      <c r="E741" s="160"/>
      <c r="F741" s="160"/>
      <c r="G741" s="160"/>
      <c r="H741" s="160"/>
      <c r="I741" s="160"/>
      <c r="J741" s="160"/>
      <c r="K741" s="160"/>
    </row>
    <row r="742" spans="2:11" ht="15">
      <c r="B742" s="148" t="s">
        <v>1298</v>
      </c>
      <c r="C742" s="160">
        <f>'Budget Detail FY 2013-17'!L1346</f>
        <v>216677</v>
      </c>
      <c r="D742" s="160">
        <f>'Budget Detail FY 2013-17'!M1346</f>
        <v>228346</v>
      </c>
      <c r="E742" s="160">
        <f>'Budget Detail FY 2013-17'!N1346</f>
        <v>0</v>
      </c>
      <c r="F742" s="160">
        <f>'Budget Detail FY 2013-17'!O1346</f>
        <v>259052</v>
      </c>
      <c r="G742" s="160">
        <f>'Budget Detail FY 2013-17'!P1346</f>
        <v>0</v>
      </c>
      <c r="H742" s="160">
        <f>'Budget Detail FY 2013-17'!Q1346</f>
        <v>0</v>
      </c>
      <c r="I742" s="160">
        <f>'Budget Detail FY 2013-17'!R1346</f>
        <v>0</v>
      </c>
      <c r="J742" s="160">
        <f>'Budget Detail FY 2013-17'!S1346</f>
        <v>0</v>
      </c>
      <c r="K742" s="160">
        <f>'Budget Detail FY 2013-17'!T1346</f>
        <v>0</v>
      </c>
    </row>
    <row r="743" spans="2:11" ht="15">
      <c r="B743" s="149" t="s">
        <v>1303</v>
      </c>
      <c r="C743" s="160">
        <f>'Budget Detail FY 2013-17'!L1347</f>
        <v>45</v>
      </c>
      <c r="D743" s="160">
        <f>'Budget Detail FY 2013-17'!M1347</f>
        <v>13</v>
      </c>
      <c r="E743" s="160">
        <f>'Budget Detail FY 2013-17'!N1347</f>
        <v>0</v>
      </c>
      <c r="F743" s="160">
        <f>'Budget Detail FY 2013-17'!O1347</f>
        <v>275</v>
      </c>
      <c r="G743" s="160">
        <f>'Budget Detail FY 2013-17'!P1347</f>
        <v>0</v>
      </c>
      <c r="H743" s="160">
        <f>'Budget Detail FY 2013-17'!Q1347</f>
        <v>0</v>
      </c>
      <c r="I743" s="160">
        <f>'Budget Detail FY 2013-17'!R1347</f>
        <v>0</v>
      </c>
      <c r="J743" s="160">
        <f>'Budget Detail FY 2013-17'!S1347</f>
        <v>0</v>
      </c>
      <c r="K743" s="160">
        <f>'Budget Detail FY 2013-17'!T1347</f>
        <v>0</v>
      </c>
    </row>
    <row r="744" spans="2:11" ht="15" thickBot="1">
      <c r="B744" s="150" t="s">
        <v>1307</v>
      </c>
      <c r="C744" s="294">
        <f t="shared" ref="C744:K744" si="60">SUM(C742:C743)</f>
        <v>216722</v>
      </c>
      <c r="D744" s="294">
        <f>SUM(D742:D743)</f>
        <v>228359</v>
      </c>
      <c r="E744" s="294">
        <f t="shared" si="60"/>
        <v>0</v>
      </c>
      <c r="F744" s="294">
        <f>SUM(F742:F743)</f>
        <v>259327</v>
      </c>
      <c r="G744" s="294">
        <f t="shared" si="60"/>
        <v>0</v>
      </c>
      <c r="H744" s="294">
        <f t="shared" si="60"/>
        <v>0</v>
      </c>
      <c r="I744" s="294">
        <f t="shared" si="60"/>
        <v>0</v>
      </c>
      <c r="J744" s="294">
        <f t="shared" si="60"/>
        <v>0</v>
      </c>
      <c r="K744" s="294">
        <f t="shared" si="60"/>
        <v>0</v>
      </c>
    </row>
    <row r="745" spans="2:11" ht="15">
      <c r="B745" s="141"/>
      <c r="C745" s="160"/>
      <c r="D745" s="160"/>
      <c r="E745" s="160"/>
      <c r="F745" s="160"/>
      <c r="G745" s="160"/>
      <c r="H745" s="160"/>
      <c r="I745" s="160"/>
      <c r="J745" s="160"/>
      <c r="K745" s="160"/>
    </row>
    <row r="746" spans="2:11" ht="15">
      <c r="B746" s="147" t="s">
        <v>886</v>
      </c>
      <c r="C746" s="160"/>
      <c r="D746" s="160"/>
      <c r="E746" s="160"/>
      <c r="F746" s="160"/>
      <c r="G746" s="160"/>
      <c r="H746" s="160"/>
      <c r="I746" s="160"/>
      <c r="J746" s="160"/>
      <c r="K746" s="160"/>
    </row>
    <row r="747" spans="2:11" ht="15">
      <c r="B747" s="151" t="s">
        <v>1310</v>
      </c>
      <c r="C747" s="160">
        <f>'Budget Detail FY 2013-17'!L1352</f>
        <v>1220</v>
      </c>
      <c r="D747" s="160">
        <f>'Budget Detail FY 2013-17'!M1352</f>
        <v>1989</v>
      </c>
      <c r="E747" s="160">
        <f>'Budget Detail FY 2013-17'!N1352</f>
        <v>0</v>
      </c>
      <c r="F747" s="160">
        <f>'Budget Detail FY 2013-17'!O1352</f>
        <v>3565</v>
      </c>
      <c r="G747" s="160">
        <f>'Budget Detail FY 2013-17'!P1352</f>
        <v>0</v>
      </c>
      <c r="H747" s="160">
        <f>'Budget Detail FY 2013-17'!Q1352</f>
        <v>0</v>
      </c>
      <c r="I747" s="160">
        <f>'Budget Detail FY 2013-17'!R1352</f>
        <v>0</v>
      </c>
      <c r="J747" s="160">
        <f>'Budget Detail FY 2013-17'!S1352</f>
        <v>0</v>
      </c>
      <c r="K747" s="160">
        <f>'Budget Detail FY 2013-17'!T1352</f>
        <v>0</v>
      </c>
    </row>
    <row r="748" spans="2:11" ht="15">
      <c r="B748" s="151" t="s">
        <v>1311</v>
      </c>
      <c r="C748" s="160">
        <f>'Budget Detail FY 2013-17'!L1353</f>
        <v>0</v>
      </c>
      <c r="D748" s="160">
        <f>'Budget Detail FY 2013-17'!M1353</f>
        <v>0</v>
      </c>
      <c r="E748" s="160">
        <f>'Budget Detail FY 2013-17'!N1353</f>
        <v>0</v>
      </c>
      <c r="F748" s="160">
        <f>'Budget Detail FY 2013-17'!O1353</f>
        <v>11236</v>
      </c>
      <c r="G748" s="160">
        <f>'Budget Detail FY 2013-17'!P1353</f>
        <v>0</v>
      </c>
      <c r="H748" s="160">
        <f>'Budget Detail FY 2013-17'!Q1353</f>
        <v>0</v>
      </c>
      <c r="I748" s="160">
        <f>'Budget Detail FY 2013-17'!R1353</f>
        <v>0</v>
      </c>
      <c r="J748" s="160">
        <f>'Budget Detail FY 2013-17'!S1353</f>
        <v>0</v>
      </c>
      <c r="K748" s="160">
        <f>'Budget Detail FY 2013-17'!T1353</f>
        <v>0</v>
      </c>
    </row>
    <row r="749" spans="2:11" ht="15">
      <c r="B749" s="151" t="s">
        <v>1133</v>
      </c>
      <c r="C749" s="160">
        <f>'Budget Detail FY 2013-17'!L1355+'Budget Detail FY 2013-17'!L1356</f>
        <v>77793</v>
      </c>
      <c r="D749" s="160">
        <f>'Budget Detail FY 2013-17'!M1355+'Budget Detail FY 2013-17'!M1356</f>
        <v>79933</v>
      </c>
      <c r="E749" s="160">
        <f>'Budget Detail FY 2013-17'!N1355+'Budget Detail FY 2013-17'!N1356</f>
        <v>0</v>
      </c>
      <c r="F749" s="160">
        <f>'Budget Detail FY 2013-17'!O1355+'Budget Detail FY 2013-17'!O1356</f>
        <v>76783</v>
      </c>
      <c r="G749" s="160">
        <f>'Budget Detail FY 2013-17'!P1355+'Budget Detail FY 2013-17'!P1356</f>
        <v>0</v>
      </c>
      <c r="H749" s="160">
        <f>'Budget Detail FY 2013-17'!Q1355+'Budget Detail FY 2013-17'!Q1356</f>
        <v>0</v>
      </c>
      <c r="I749" s="160">
        <f>'Budget Detail FY 2013-17'!R1355+'Budget Detail FY 2013-17'!R1356</f>
        <v>0</v>
      </c>
      <c r="J749" s="160">
        <f>'Budget Detail FY 2013-17'!S1355+'Budget Detail FY 2013-17'!S1356</f>
        <v>0</v>
      </c>
      <c r="K749" s="160">
        <f>'Budget Detail FY 2013-17'!T1355+'Budget Detail FY 2013-17'!T1356</f>
        <v>0</v>
      </c>
    </row>
    <row r="750" spans="2:11" ht="15">
      <c r="B750" s="152" t="s">
        <v>1314</v>
      </c>
      <c r="C750" s="160">
        <f>'Budget Detail FY 2013-17'!L1357+'Budget Detail FY 2013-17'!L1358+'Budget Detail FY 2013-17'!L1360</f>
        <v>0</v>
      </c>
      <c r="D750" s="160">
        <f>'Budget Detail FY 2013-17'!M1357+'Budget Detail FY 2013-17'!M1358+'Budget Detail FY 2013-17'!M1360</f>
        <v>0</v>
      </c>
      <c r="E750" s="160">
        <f>'Budget Detail FY 2013-17'!N1357+'Budget Detail FY 2013-17'!N1358+'Budget Detail FY 2013-17'!N1360</f>
        <v>0</v>
      </c>
      <c r="F750" s="160">
        <f>'Budget Detail FY 2013-17'!O1357+'Budget Detail FY 2013-17'!O1358+'Budget Detail FY 2013-17'!O1360</f>
        <v>737533</v>
      </c>
      <c r="G750" s="160">
        <f>'Budget Detail FY 2013-17'!P1357+'Budget Detail FY 2013-17'!P1358+'Budget Detail FY 2013-17'!P1360</f>
        <v>0</v>
      </c>
      <c r="H750" s="160">
        <f>'Budget Detail FY 2013-17'!Q1357+'Budget Detail FY 2013-17'!Q1358+'Budget Detail FY 2013-17'!Q1360</f>
        <v>0</v>
      </c>
      <c r="I750" s="160">
        <f>'Budget Detail FY 2013-17'!R1357+'Budget Detail FY 2013-17'!R1358+'Budget Detail FY 2013-17'!R1360</f>
        <v>0</v>
      </c>
      <c r="J750" s="160">
        <f>'Budget Detail FY 2013-17'!S1357+'Budget Detail FY 2013-17'!S1358+'Budget Detail FY 2013-17'!S1360</f>
        <v>0</v>
      </c>
      <c r="K750" s="160">
        <f>'Budget Detail FY 2013-17'!T1357+'Budget Detail FY 2013-17'!T1358+'Budget Detail FY 2013-17'!T1360</f>
        <v>0</v>
      </c>
    </row>
    <row r="751" spans="2:11" ht="15" thickBot="1">
      <c r="B751" s="150" t="s">
        <v>1315</v>
      </c>
      <c r="C751" s="294">
        <f t="shared" ref="C751:K751" si="61">SUM(C747:C750)</f>
        <v>79013</v>
      </c>
      <c r="D751" s="294">
        <f>SUM(D747:D750)</f>
        <v>81922</v>
      </c>
      <c r="E751" s="294">
        <f t="shared" si="61"/>
        <v>0</v>
      </c>
      <c r="F751" s="294">
        <f>SUM(F747:F750)</f>
        <v>829117</v>
      </c>
      <c r="G751" s="294">
        <f t="shared" si="61"/>
        <v>0</v>
      </c>
      <c r="H751" s="294">
        <f t="shared" si="61"/>
        <v>0</v>
      </c>
      <c r="I751" s="294">
        <f t="shared" si="61"/>
        <v>0</v>
      </c>
      <c r="J751" s="294">
        <f t="shared" si="61"/>
        <v>0</v>
      </c>
      <c r="K751" s="294">
        <f t="shared" si="61"/>
        <v>0</v>
      </c>
    </row>
    <row r="752" spans="2:11" ht="15">
      <c r="B752" s="153"/>
      <c r="C752" s="161"/>
      <c r="D752" s="161"/>
      <c r="E752" s="160"/>
      <c r="F752" s="160"/>
      <c r="G752" s="160"/>
      <c r="H752" s="160"/>
      <c r="I752" s="160"/>
      <c r="J752" s="160"/>
      <c r="K752" s="160"/>
    </row>
    <row r="753" spans="2:11" ht="15">
      <c r="B753" s="295" t="s">
        <v>1316</v>
      </c>
      <c r="C753" s="161">
        <f t="shared" ref="C753:K753" si="62">+C744-C751</f>
        <v>137709</v>
      </c>
      <c r="D753" s="161">
        <f t="shared" si="62"/>
        <v>146437</v>
      </c>
      <c r="E753" s="161">
        <f t="shared" si="62"/>
        <v>0</v>
      </c>
      <c r="F753" s="161">
        <f t="shared" si="62"/>
        <v>-569790</v>
      </c>
      <c r="G753" s="161">
        <f t="shared" si="62"/>
        <v>0</v>
      </c>
      <c r="H753" s="161">
        <f t="shared" si="62"/>
        <v>0</v>
      </c>
      <c r="I753" s="161">
        <f t="shared" si="62"/>
        <v>0</v>
      </c>
      <c r="J753" s="161">
        <f t="shared" si="62"/>
        <v>0</v>
      </c>
      <c r="K753" s="161">
        <f t="shared" si="62"/>
        <v>0</v>
      </c>
    </row>
    <row r="754" spans="2:11" ht="15">
      <c r="B754" s="154"/>
      <c r="C754" s="161"/>
      <c r="D754" s="161"/>
      <c r="E754" s="160"/>
      <c r="F754" s="160"/>
      <c r="G754" s="160"/>
      <c r="H754" s="160"/>
      <c r="I754" s="160"/>
      <c r="J754" s="160"/>
      <c r="K754" s="160"/>
    </row>
    <row r="755" spans="2:11" ht="15" thickBot="1">
      <c r="B755" s="155" t="s">
        <v>1317</v>
      </c>
      <c r="C755" s="296">
        <v>423351</v>
      </c>
      <c r="D755" s="296">
        <v>569790</v>
      </c>
      <c r="E755" s="296">
        <v>0</v>
      </c>
      <c r="F755" s="296">
        <f>D755+F753</f>
        <v>0</v>
      </c>
      <c r="G755" s="296">
        <f>F755+G753</f>
        <v>0</v>
      </c>
      <c r="H755" s="296">
        <f>G755+H753</f>
        <v>0</v>
      </c>
      <c r="I755" s="296">
        <f>H755+I753</f>
        <v>0</v>
      </c>
      <c r="J755" s="296">
        <f>I755+J753</f>
        <v>0</v>
      </c>
      <c r="K755" s="296">
        <f>J755+K753</f>
        <v>0</v>
      </c>
    </row>
    <row r="756" spans="2:11" ht="15.75" thickTop="1">
      <c r="B756" s="156"/>
      <c r="C756" s="161"/>
      <c r="D756" s="161"/>
      <c r="E756" s="161"/>
      <c r="F756" s="161"/>
      <c r="G756" s="160"/>
      <c r="H756" s="160"/>
      <c r="I756" s="160"/>
      <c r="J756" s="160"/>
      <c r="K756" s="160"/>
    </row>
    <row r="757" spans="2:11" ht="15">
      <c r="B757" s="156"/>
      <c r="C757" s="161"/>
      <c r="D757" s="161"/>
      <c r="E757" s="161"/>
      <c r="F757" s="161"/>
      <c r="G757" s="160"/>
      <c r="H757" s="160"/>
      <c r="I757" s="160"/>
      <c r="J757" s="160"/>
      <c r="K757" s="160"/>
    </row>
    <row r="758" spans="2:11" ht="15">
      <c r="B758" s="156"/>
      <c r="C758" s="161"/>
      <c r="D758" s="160"/>
      <c r="E758" s="160"/>
      <c r="F758" s="160"/>
      <c r="G758" s="160"/>
      <c r="H758" s="160"/>
      <c r="I758" s="160"/>
      <c r="J758" s="160"/>
      <c r="K758" s="160"/>
    </row>
    <row r="759" spans="2:11" ht="15">
      <c r="B759" s="141"/>
      <c r="C759" s="160"/>
      <c r="D759" s="160"/>
      <c r="E759" s="160"/>
      <c r="F759" s="160"/>
      <c r="G759" s="160"/>
      <c r="H759" s="160"/>
      <c r="I759" s="160"/>
      <c r="J759" s="160"/>
      <c r="K759" s="160"/>
    </row>
    <row r="760" spans="2:11" ht="15">
      <c r="B760" s="141"/>
      <c r="C760" s="160"/>
      <c r="D760" s="160"/>
      <c r="E760" s="160"/>
      <c r="F760" s="160"/>
      <c r="G760" s="160"/>
      <c r="H760" s="160"/>
      <c r="I760" s="160"/>
      <c r="J760" s="160"/>
      <c r="K760" s="160"/>
    </row>
    <row r="761" spans="2:11" ht="15">
      <c r="B761" s="141"/>
      <c r="C761" s="160"/>
      <c r="D761" s="160"/>
      <c r="E761" s="160"/>
      <c r="F761" s="160"/>
      <c r="G761" s="160"/>
      <c r="H761" s="160"/>
      <c r="I761" s="160"/>
      <c r="J761" s="160"/>
      <c r="K761" s="160"/>
    </row>
    <row r="762" spans="2:11" ht="15">
      <c r="B762" s="141"/>
      <c r="C762" s="160"/>
      <c r="D762" s="160"/>
      <c r="E762" s="160"/>
      <c r="F762" s="160"/>
      <c r="G762" s="160"/>
      <c r="H762" s="160"/>
      <c r="I762" s="160"/>
      <c r="J762" s="160"/>
      <c r="K762" s="160"/>
    </row>
    <row r="763" spans="2:11" ht="15">
      <c r="B763" s="141"/>
      <c r="C763" s="160"/>
      <c r="D763" s="160"/>
      <c r="E763" s="160"/>
      <c r="F763" s="160"/>
      <c r="G763" s="160"/>
      <c r="H763" s="160"/>
      <c r="I763" s="160"/>
      <c r="J763" s="160"/>
      <c r="K763" s="160"/>
    </row>
    <row r="764" spans="2:11" ht="15">
      <c r="B764" s="141"/>
      <c r="C764" s="160"/>
      <c r="D764" s="160"/>
      <c r="E764" s="160"/>
      <c r="F764" s="160"/>
      <c r="G764" s="160"/>
      <c r="H764" s="160"/>
      <c r="I764" s="160"/>
      <c r="J764" s="160"/>
      <c r="K764" s="160"/>
    </row>
    <row r="765" spans="2:11" ht="15">
      <c r="B765" s="141"/>
      <c r="C765" s="160"/>
      <c r="D765" s="160"/>
      <c r="E765" s="160"/>
      <c r="F765" s="160"/>
      <c r="G765" s="160"/>
      <c r="H765" s="160"/>
      <c r="I765" s="160"/>
      <c r="J765" s="160"/>
      <c r="K765" s="160"/>
    </row>
    <row r="766" spans="2:11" ht="15">
      <c r="B766" s="141"/>
      <c r="C766" s="160"/>
      <c r="D766" s="160"/>
      <c r="E766" s="160"/>
      <c r="F766" s="160"/>
      <c r="G766" s="160"/>
      <c r="H766" s="160"/>
      <c r="I766" s="160"/>
      <c r="J766" s="160"/>
      <c r="K766" s="160"/>
    </row>
    <row r="767" spans="2:11" ht="15">
      <c r="B767" s="141"/>
      <c r="C767" s="160"/>
      <c r="D767" s="160"/>
      <c r="E767" s="160"/>
      <c r="F767" s="160"/>
      <c r="G767" s="160"/>
      <c r="H767" s="160"/>
      <c r="I767" s="160"/>
      <c r="J767" s="160"/>
      <c r="K767" s="160"/>
    </row>
    <row r="768" spans="2:11" ht="15">
      <c r="B768" s="141"/>
      <c r="C768" s="160"/>
      <c r="D768" s="160"/>
      <c r="E768" s="160"/>
      <c r="F768" s="160"/>
      <c r="G768" s="160"/>
      <c r="H768" s="160"/>
      <c r="I768" s="160"/>
      <c r="J768" s="160"/>
      <c r="K768" s="160"/>
    </row>
    <row r="769" spans="2:11" ht="15">
      <c r="B769" s="141"/>
      <c r="C769" s="160"/>
      <c r="D769" s="160"/>
      <c r="E769" s="160"/>
      <c r="F769" s="160"/>
      <c r="G769" s="160"/>
      <c r="H769" s="160"/>
      <c r="I769" s="160"/>
      <c r="J769" s="160"/>
      <c r="K769" s="160"/>
    </row>
    <row r="771" spans="2:11" ht="18.75">
      <c r="B771" s="344" t="s">
        <v>1352</v>
      </c>
      <c r="C771" s="344"/>
      <c r="D771" s="344"/>
      <c r="E771" s="344"/>
      <c r="F771" s="344"/>
      <c r="G771" s="344"/>
      <c r="H771" s="344"/>
      <c r="I771" s="344"/>
      <c r="J771" s="344"/>
      <c r="K771" s="344"/>
    </row>
    <row r="772" spans="2:11" ht="15">
      <c r="B772" s="142"/>
      <c r="C772" s="160"/>
      <c r="D772" s="161"/>
      <c r="E772" s="160"/>
      <c r="F772" s="160"/>
      <c r="G772" s="160"/>
      <c r="H772" s="160"/>
      <c r="I772" s="160"/>
      <c r="J772" s="160"/>
      <c r="K772" s="160"/>
    </row>
    <row r="773" spans="2:11">
      <c r="B773" s="346" t="s">
        <v>1353</v>
      </c>
      <c r="C773" s="346"/>
      <c r="D773" s="346"/>
      <c r="E773" s="346"/>
      <c r="F773" s="346"/>
      <c r="G773" s="346"/>
      <c r="H773" s="346"/>
      <c r="I773" s="346"/>
      <c r="J773" s="346"/>
      <c r="K773" s="346"/>
    </row>
    <row r="774" spans="2:11" ht="18.75" customHeight="1">
      <c r="B774" s="346"/>
      <c r="C774" s="346"/>
      <c r="D774" s="346"/>
      <c r="E774" s="346"/>
      <c r="F774" s="346"/>
      <c r="G774" s="346"/>
      <c r="H774" s="346"/>
      <c r="I774" s="346"/>
      <c r="J774" s="346"/>
      <c r="K774" s="346"/>
    </row>
    <row r="775" spans="2:11" ht="15">
      <c r="B775" s="143"/>
      <c r="C775" s="163"/>
      <c r="D775" s="163"/>
      <c r="E775" s="163"/>
      <c r="F775" s="163"/>
      <c r="G775" s="163"/>
      <c r="H775" s="163"/>
      <c r="I775" s="163"/>
      <c r="J775" s="160"/>
      <c r="K775" s="160"/>
    </row>
    <row r="776" spans="2:11" ht="15">
      <c r="B776" s="13"/>
      <c r="C776" s="160"/>
      <c r="D776" s="160"/>
      <c r="E776" s="166" t="s">
        <v>286</v>
      </c>
      <c r="F776" s="166"/>
      <c r="G776" s="165" t="s">
        <v>1289</v>
      </c>
      <c r="H776" s="160"/>
      <c r="I776" s="160"/>
      <c r="J776" s="160"/>
      <c r="K776" s="160"/>
    </row>
    <row r="777" spans="2:11" ht="15">
      <c r="B777" s="144"/>
      <c r="C777" s="165" t="s">
        <v>1290</v>
      </c>
      <c r="D777" s="165" t="s">
        <v>1291</v>
      </c>
      <c r="E777" s="165" t="s">
        <v>1292</v>
      </c>
      <c r="F777" s="165" t="s">
        <v>1288</v>
      </c>
      <c r="G777" s="166" t="s">
        <v>1292</v>
      </c>
      <c r="H777" s="165" t="s">
        <v>1293</v>
      </c>
      <c r="I777" s="165" t="s">
        <v>1294</v>
      </c>
      <c r="J777" s="165" t="s">
        <v>1295</v>
      </c>
      <c r="K777" s="165" t="s">
        <v>1296</v>
      </c>
    </row>
    <row r="778" spans="2:11" ht="15.75" thickBot="1">
      <c r="B778" s="145"/>
      <c r="C778" s="167" t="s">
        <v>2</v>
      </c>
      <c r="D778" s="167" t="s">
        <v>2</v>
      </c>
      <c r="E778" s="167" t="s">
        <v>1157</v>
      </c>
      <c r="F778" s="168" t="s">
        <v>32</v>
      </c>
      <c r="G778" s="168" t="s">
        <v>1157</v>
      </c>
      <c r="H778" s="168" t="s">
        <v>32</v>
      </c>
      <c r="I778" s="168" t="s">
        <v>32</v>
      </c>
      <c r="J778" s="168" t="s">
        <v>32</v>
      </c>
      <c r="K778" s="168" t="s">
        <v>32</v>
      </c>
    </row>
    <row r="779" spans="2:11" ht="15">
      <c r="B779" s="146"/>
      <c r="C779" s="169"/>
      <c r="D779" s="169"/>
      <c r="E779" s="160"/>
      <c r="F779" s="160"/>
      <c r="G779" s="160"/>
      <c r="H779" s="160"/>
      <c r="I779" s="160"/>
      <c r="J779" s="160"/>
      <c r="K779" s="160"/>
    </row>
    <row r="780" spans="2:11" ht="15">
      <c r="B780" s="147" t="s">
        <v>1297</v>
      </c>
      <c r="C780" s="160"/>
      <c r="D780" s="160"/>
      <c r="E780" s="160"/>
      <c r="F780" s="160"/>
      <c r="G780" s="160"/>
      <c r="H780" s="160"/>
      <c r="I780" s="160"/>
      <c r="J780" s="160"/>
      <c r="K780" s="160"/>
    </row>
    <row r="781" spans="2:11" ht="15">
      <c r="B781" s="148" t="s">
        <v>1298</v>
      </c>
      <c r="C781" s="160">
        <f>'Budget Detail FY 2013-17'!L1374</f>
        <v>6250</v>
      </c>
      <c r="D781" s="160">
        <f>'Budget Detail FY 2013-17'!M1374</f>
        <v>6372</v>
      </c>
      <c r="E781" s="160">
        <f>'Budget Detail FY 2013-17'!N1374</f>
        <v>6250</v>
      </c>
      <c r="F781" s="160">
        <f>'Budget Detail FY 2013-17'!O1374</f>
        <v>4188</v>
      </c>
      <c r="G781" s="160">
        <f>'Budget Detail FY 2013-17'!P1374</f>
        <v>4500</v>
      </c>
      <c r="H781" s="160">
        <f>'Budget Detail FY 2013-17'!Q1374</f>
        <v>4500</v>
      </c>
      <c r="I781" s="160">
        <f>'Budget Detail FY 2013-17'!R1374</f>
        <v>4500</v>
      </c>
      <c r="J781" s="160">
        <f>'Budget Detail FY 2013-17'!S1374</f>
        <v>4500</v>
      </c>
      <c r="K781" s="160">
        <f>'Budget Detail FY 2013-17'!T1374</f>
        <v>4500</v>
      </c>
    </row>
    <row r="782" spans="2:11" ht="15">
      <c r="B782" s="149" t="s">
        <v>1303</v>
      </c>
      <c r="C782" s="160">
        <f>'Budget Detail FY 2013-17'!L1375</f>
        <v>8223</v>
      </c>
      <c r="D782" s="160">
        <f>'Budget Detail FY 2013-17'!M1375</f>
        <v>3134</v>
      </c>
      <c r="E782" s="160">
        <f>'Budget Detail FY 2013-17'!N1375</f>
        <v>4000</v>
      </c>
      <c r="F782" s="160">
        <f>'Budget Detail FY 2013-17'!O1375</f>
        <v>2600</v>
      </c>
      <c r="G782" s="160">
        <f>'Budget Detail FY 2013-17'!P1375</f>
        <v>2000</v>
      </c>
      <c r="H782" s="160">
        <f>'Budget Detail FY 2013-17'!Q1375</f>
        <v>2000</v>
      </c>
      <c r="I782" s="160">
        <f>'Budget Detail FY 2013-17'!R1375</f>
        <v>2000</v>
      </c>
      <c r="J782" s="160">
        <f>'Budget Detail FY 2013-17'!S1375</f>
        <v>2000</v>
      </c>
      <c r="K782" s="160">
        <f>'Budget Detail FY 2013-17'!T1375</f>
        <v>2000</v>
      </c>
    </row>
    <row r="783" spans="2:11" ht="15" thickBot="1">
      <c r="B783" s="150" t="s">
        <v>1307</v>
      </c>
      <c r="C783" s="294">
        <f>SUM(C781:C782)</f>
        <v>14473</v>
      </c>
      <c r="D783" s="294">
        <f>SUM(D781:D782)</f>
        <v>9506</v>
      </c>
      <c r="E783" s="294">
        <f t="shared" ref="E783:K783" si="63">SUM(E781:E782)</f>
        <v>10250</v>
      </c>
      <c r="F783" s="294">
        <f t="shared" si="63"/>
        <v>6788</v>
      </c>
      <c r="G783" s="294">
        <f t="shared" si="63"/>
        <v>6500</v>
      </c>
      <c r="H783" s="294">
        <f t="shared" si="63"/>
        <v>6500</v>
      </c>
      <c r="I783" s="294">
        <f t="shared" si="63"/>
        <v>6500</v>
      </c>
      <c r="J783" s="294">
        <f t="shared" si="63"/>
        <v>6500</v>
      </c>
      <c r="K783" s="294">
        <f t="shared" si="63"/>
        <v>6500</v>
      </c>
    </row>
    <row r="784" spans="2:11" ht="15">
      <c r="B784" s="141"/>
      <c r="C784" s="160"/>
      <c r="D784" s="160"/>
      <c r="E784" s="160"/>
      <c r="F784" s="160"/>
      <c r="G784" s="160"/>
      <c r="H784" s="160"/>
      <c r="I784" s="160"/>
      <c r="J784" s="160"/>
      <c r="K784" s="160"/>
    </row>
    <row r="785" spans="2:11" ht="15">
      <c r="B785" s="147" t="s">
        <v>886</v>
      </c>
      <c r="C785" s="160"/>
      <c r="D785" s="160"/>
      <c r="E785" s="160"/>
      <c r="F785" s="160"/>
      <c r="G785" s="160"/>
      <c r="H785" s="160"/>
      <c r="I785" s="160"/>
      <c r="J785" s="160"/>
      <c r="K785" s="160"/>
    </row>
    <row r="786" spans="2:11" ht="15">
      <c r="B786" s="151" t="s">
        <v>1310</v>
      </c>
      <c r="C786" s="160">
        <f>'Budget Detail FY 2013-17'!L1380+'Budget Detail FY 2013-17'!L1382</f>
        <v>999</v>
      </c>
      <c r="D786" s="160">
        <f>'Budget Detail FY 2013-17'!M1380+'Budget Detail FY 2013-17'!M1382</f>
        <v>1623</v>
      </c>
      <c r="E786" s="160">
        <f>'Budget Detail FY 2013-17'!N1380+'Budget Detail FY 2013-17'!N1382</f>
        <v>1400</v>
      </c>
      <c r="F786" s="160">
        <f>'Budget Detail FY 2013-17'!O1380+'Budget Detail FY 2013-17'!O1382</f>
        <v>1375</v>
      </c>
      <c r="G786" s="160">
        <f>'Budget Detail FY 2013-17'!P1380+'Budget Detail FY 2013-17'!P1382</f>
        <v>1375</v>
      </c>
      <c r="H786" s="160">
        <f>'Budget Detail FY 2013-17'!Q1380+'Budget Detail FY 2013-17'!Q1382</f>
        <v>1375</v>
      </c>
      <c r="I786" s="160">
        <f>'Budget Detail FY 2013-17'!R1380+'Budget Detail FY 2013-17'!R1382</f>
        <v>1375</v>
      </c>
      <c r="J786" s="160">
        <f>'Budget Detail FY 2013-17'!S1380+'Budget Detail FY 2013-17'!S1382</f>
        <v>1375</v>
      </c>
      <c r="K786" s="160">
        <f>'Budget Detail FY 2013-17'!T1380+'Budget Detail FY 2013-17'!T1382</f>
        <v>1375</v>
      </c>
    </row>
    <row r="787" spans="2:11" ht="15">
      <c r="B787" s="151" t="s">
        <v>1133</v>
      </c>
      <c r="C787" s="160">
        <f>'Budget Detail FY 2013-17'!L1384+'Budget Detail FY 2013-17'!L1385</f>
        <v>307868</v>
      </c>
      <c r="D787" s="160">
        <f>'Budget Detail FY 2013-17'!M1384+'Budget Detail FY 2013-17'!M1385</f>
        <v>307093</v>
      </c>
      <c r="E787" s="160">
        <f>'Budget Detail FY 2013-17'!N1384+'Budget Detail FY 2013-17'!N1385</f>
        <v>306143</v>
      </c>
      <c r="F787" s="160">
        <f>'Budget Detail FY 2013-17'!O1384+'Budget Detail FY 2013-17'!O1385</f>
        <v>306143</v>
      </c>
      <c r="G787" s="160">
        <f>'Budget Detail FY 2013-17'!P1384+'Budget Detail FY 2013-17'!P1385</f>
        <v>304668</v>
      </c>
      <c r="H787" s="160">
        <f>'Budget Detail FY 2013-17'!Q1384+'Budget Detail FY 2013-17'!Q1385</f>
        <v>302738</v>
      </c>
      <c r="I787" s="160">
        <f>'Budget Detail FY 2013-17'!R1384+'Budget Detail FY 2013-17'!R1385</f>
        <v>305523</v>
      </c>
      <c r="J787" s="160">
        <f>'Budget Detail FY 2013-17'!S1384+'Budget Detail FY 2013-17'!S1385</f>
        <v>302723</v>
      </c>
      <c r="K787" s="160">
        <f>'Budget Detail FY 2013-17'!T1384+'Budget Detail FY 2013-17'!T1385</f>
        <v>304723</v>
      </c>
    </row>
    <row r="788" spans="2:11" ht="15" thickBot="1">
      <c r="B788" s="150" t="s">
        <v>1315</v>
      </c>
      <c r="C788" s="294">
        <f t="shared" ref="C788:K788" si="64">SUM(C786:C787)</f>
        <v>308867</v>
      </c>
      <c r="D788" s="294">
        <f>SUM(D786:D787)</f>
        <v>308716</v>
      </c>
      <c r="E788" s="294">
        <f t="shared" si="64"/>
        <v>307543</v>
      </c>
      <c r="F788" s="294">
        <f t="shared" si="64"/>
        <v>307518</v>
      </c>
      <c r="G788" s="294">
        <f t="shared" si="64"/>
        <v>306043</v>
      </c>
      <c r="H788" s="294">
        <f t="shared" si="64"/>
        <v>304113</v>
      </c>
      <c r="I788" s="294">
        <f t="shared" si="64"/>
        <v>306898</v>
      </c>
      <c r="J788" s="294">
        <f t="shared" si="64"/>
        <v>304098</v>
      </c>
      <c r="K788" s="294">
        <f t="shared" si="64"/>
        <v>306098</v>
      </c>
    </row>
    <row r="789" spans="2:11" ht="15">
      <c r="B789" s="153"/>
      <c r="C789" s="161"/>
      <c r="D789" s="161"/>
      <c r="E789" s="160"/>
      <c r="F789" s="160"/>
      <c r="G789" s="160"/>
      <c r="H789" s="160"/>
      <c r="I789" s="160"/>
      <c r="J789" s="160"/>
      <c r="K789" s="160"/>
    </row>
    <row r="790" spans="2:11" ht="15">
      <c r="B790" s="295" t="s">
        <v>1316</v>
      </c>
      <c r="C790" s="161">
        <f t="shared" ref="C790:K790" si="65">+C783-C788</f>
        <v>-294394</v>
      </c>
      <c r="D790" s="161">
        <f>+D783-D788</f>
        <v>-299210</v>
      </c>
      <c r="E790" s="161">
        <f t="shared" si="65"/>
        <v>-297293</v>
      </c>
      <c r="F790" s="161">
        <f t="shared" si="65"/>
        <v>-300730</v>
      </c>
      <c r="G790" s="161">
        <f t="shared" si="65"/>
        <v>-299543</v>
      </c>
      <c r="H790" s="161">
        <f t="shared" si="65"/>
        <v>-297613</v>
      </c>
      <c r="I790" s="161">
        <f t="shared" si="65"/>
        <v>-300398</v>
      </c>
      <c r="J790" s="161">
        <f t="shared" si="65"/>
        <v>-297598</v>
      </c>
      <c r="K790" s="161">
        <f t="shared" si="65"/>
        <v>-299598</v>
      </c>
    </row>
    <row r="791" spans="2:11" ht="15">
      <c r="B791" s="154"/>
      <c r="C791" s="161"/>
      <c r="D791" s="161"/>
      <c r="E791" s="160"/>
      <c r="F791" s="160"/>
      <c r="G791" s="160"/>
      <c r="H791" s="160"/>
      <c r="I791" s="160"/>
      <c r="J791" s="160"/>
      <c r="K791" s="160"/>
    </row>
    <row r="792" spans="2:11" ht="15" thickBot="1">
      <c r="B792" s="155" t="s">
        <v>1317</v>
      </c>
      <c r="C792" s="296">
        <v>2477758</v>
      </c>
      <c r="D792" s="296">
        <v>2178550</v>
      </c>
      <c r="E792" s="296">
        <v>1883380</v>
      </c>
      <c r="F792" s="296">
        <f>D792+F790</f>
        <v>1877820</v>
      </c>
      <c r="G792" s="296">
        <f>F792+G790</f>
        <v>1578277</v>
      </c>
      <c r="H792" s="296">
        <f>G792+H790</f>
        <v>1280664</v>
      </c>
      <c r="I792" s="296">
        <f>H792+I790</f>
        <v>980266</v>
      </c>
      <c r="J792" s="296">
        <f>I792+J790</f>
        <v>682668</v>
      </c>
      <c r="K792" s="296">
        <f>J792+K790</f>
        <v>383070</v>
      </c>
    </row>
    <row r="793" spans="2:11" ht="15.75" thickTop="1">
      <c r="B793" s="156"/>
      <c r="C793" s="161"/>
      <c r="D793" s="161"/>
      <c r="E793" s="161"/>
      <c r="F793" s="161"/>
      <c r="G793" s="160"/>
      <c r="H793" s="160"/>
      <c r="I793" s="160"/>
      <c r="J793" s="160"/>
      <c r="K793" s="160"/>
    </row>
    <row r="794" spans="2:11" ht="15">
      <c r="B794" s="156"/>
      <c r="C794" s="161"/>
      <c r="D794" s="161"/>
      <c r="E794" s="161"/>
      <c r="F794" s="161"/>
      <c r="G794" s="160"/>
      <c r="H794" s="160"/>
      <c r="I794" s="160"/>
      <c r="J794" s="160"/>
      <c r="K794" s="160"/>
    </row>
    <row r="795" spans="2:11" ht="15">
      <c r="B795" s="156"/>
      <c r="C795" s="161"/>
      <c r="D795" s="160"/>
      <c r="E795" s="160"/>
      <c r="F795" s="160"/>
      <c r="G795" s="160"/>
      <c r="H795" s="160"/>
      <c r="I795" s="160"/>
      <c r="J795" s="160"/>
      <c r="K795" s="160"/>
    </row>
    <row r="796" spans="2:11" ht="15">
      <c r="B796" s="141"/>
      <c r="C796" s="160"/>
      <c r="D796" s="160"/>
      <c r="E796" s="160"/>
      <c r="F796" s="160"/>
      <c r="G796" s="160"/>
      <c r="H796" s="160"/>
      <c r="I796" s="160"/>
      <c r="J796" s="160"/>
      <c r="K796" s="160"/>
    </row>
    <row r="797" spans="2:11" ht="15">
      <c r="B797" s="141"/>
      <c r="C797" s="160"/>
      <c r="D797" s="160"/>
      <c r="E797" s="160"/>
      <c r="F797" s="160"/>
      <c r="G797" s="160"/>
      <c r="H797" s="160"/>
      <c r="I797" s="160"/>
      <c r="J797" s="160"/>
      <c r="K797" s="160"/>
    </row>
    <row r="798" spans="2:11" ht="15">
      <c r="B798" s="141"/>
      <c r="C798" s="160"/>
      <c r="D798" s="160"/>
      <c r="E798" s="160"/>
      <c r="F798" s="160"/>
      <c r="G798" s="160"/>
      <c r="H798" s="160"/>
      <c r="I798" s="160"/>
      <c r="J798" s="160"/>
      <c r="K798" s="160"/>
    </row>
    <row r="799" spans="2:11" ht="15">
      <c r="B799" s="141"/>
      <c r="C799" s="160"/>
      <c r="D799" s="160"/>
      <c r="E799" s="160"/>
      <c r="F799" s="160"/>
      <c r="G799" s="160"/>
      <c r="H799" s="160"/>
      <c r="I799" s="160"/>
      <c r="J799" s="160"/>
      <c r="K799" s="160"/>
    </row>
    <row r="800" spans="2:11" ht="15">
      <c r="B800" s="141"/>
      <c r="C800" s="160"/>
      <c r="D800" s="160"/>
      <c r="E800" s="160"/>
      <c r="F800" s="160"/>
      <c r="G800" s="160"/>
      <c r="H800" s="160"/>
      <c r="I800" s="160"/>
      <c r="J800" s="160"/>
      <c r="K800" s="160"/>
    </row>
    <row r="801" spans="2:11" ht="15">
      <c r="B801" s="141"/>
      <c r="C801" s="160"/>
      <c r="D801" s="160"/>
      <c r="E801" s="160"/>
      <c r="F801" s="160"/>
      <c r="G801" s="160"/>
      <c r="H801" s="160"/>
      <c r="I801" s="160"/>
      <c r="J801" s="160"/>
      <c r="K801" s="160"/>
    </row>
    <row r="802" spans="2:11" ht="15">
      <c r="B802" s="141"/>
      <c r="C802" s="160"/>
      <c r="D802" s="160"/>
      <c r="E802" s="160"/>
      <c r="F802" s="160"/>
      <c r="G802" s="160"/>
      <c r="H802" s="160"/>
      <c r="I802" s="160"/>
      <c r="J802" s="160"/>
      <c r="K802" s="160"/>
    </row>
    <row r="803" spans="2:11" ht="15">
      <c r="B803" s="141"/>
      <c r="C803" s="160"/>
      <c r="D803" s="160"/>
      <c r="E803" s="160"/>
      <c r="F803" s="160"/>
      <c r="G803" s="160"/>
      <c r="H803" s="160"/>
      <c r="I803" s="160"/>
      <c r="J803" s="160"/>
      <c r="K803" s="160"/>
    </row>
    <row r="804" spans="2:11" ht="15">
      <c r="B804" s="141"/>
      <c r="C804" s="160"/>
      <c r="D804" s="160"/>
      <c r="E804" s="160"/>
      <c r="F804" s="160"/>
      <c r="G804" s="160"/>
      <c r="H804" s="160"/>
      <c r="I804" s="160"/>
      <c r="J804" s="160"/>
      <c r="K804" s="160"/>
    </row>
    <row r="805" spans="2:11" ht="15">
      <c r="B805" s="141"/>
      <c r="C805" s="160"/>
      <c r="D805" s="160"/>
      <c r="E805" s="160"/>
      <c r="F805" s="160"/>
      <c r="G805" s="160"/>
      <c r="H805" s="160"/>
      <c r="I805" s="160"/>
      <c r="J805" s="160"/>
      <c r="K805" s="160"/>
    </row>
    <row r="806" spans="2:11" ht="15">
      <c r="B806" s="141"/>
      <c r="C806" s="160"/>
      <c r="D806" s="160"/>
      <c r="E806" s="160"/>
      <c r="F806" s="160"/>
      <c r="G806" s="160"/>
      <c r="H806" s="160"/>
      <c r="I806" s="160"/>
      <c r="J806" s="160"/>
      <c r="K806" s="160"/>
    </row>
    <row r="807" spans="2:11" ht="15">
      <c r="B807" s="141"/>
      <c r="C807" s="160"/>
      <c r="D807" s="160"/>
      <c r="E807" s="160"/>
      <c r="F807" s="160"/>
      <c r="G807" s="160"/>
      <c r="H807" s="160"/>
      <c r="I807" s="160"/>
      <c r="J807" s="160"/>
      <c r="K807" s="160"/>
    </row>
    <row r="808" spans="2:11" ht="15">
      <c r="B808" s="141"/>
      <c r="C808" s="160"/>
      <c r="D808" s="160"/>
      <c r="E808" s="160"/>
      <c r="F808" s="160"/>
      <c r="G808" s="160"/>
      <c r="H808" s="160"/>
      <c r="I808" s="160"/>
      <c r="J808" s="160"/>
      <c r="K808" s="160"/>
    </row>
    <row r="809" spans="2:11" ht="18.75">
      <c r="B809" s="344" t="s">
        <v>1354</v>
      </c>
      <c r="C809" s="344"/>
      <c r="D809" s="344"/>
      <c r="E809" s="344"/>
      <c r="F809" s="344"/>
      <c r="G809" s="344"/>
      <c r="H809" s="344"/>
      <c r="I809" s="344"/>
      <c r="J809" s="344"/>
      <c r="K809" s="344"/>
    </row>
    <row r="810" spans="2:11" ht="15">
      <c r="B810" s="142"/>
      <c r="C810" s="160"/>
      <c r="D810" s="161"/>
      <c r="E810" s="160"/>
      <c r="F810" s="160"/>
      <c r="G810" s="160"/>
      <c r="H810" s="160"/>
      <c r="I810" s="160"/>
      <c r="J810" s="160"/>
      <c r="K810" s="160"/>
    </row>
    <row r="811" spans="2:11" ht="15">
      <c r="B811" s="346" t="s">
        <v>1355</v>
      </c>
      <c r="C811" s="346"/>
      <c r="D811" s="346"/>
      <c r="E811" s="346"/>
      <c r="F811" s="346"/>
      <c r="G811" s="346"/>
      <c r="H811" s="346"/>
      <c r="I811" s="346"/>
      <c r="J811" s="346"/>
      <c r="K811" s="346"/>
    </row>
    <row r="812" spans="2:11" ht="15">
      <c r="B812" s="143"/>
      <c r="C812" s="163"/>
      <c r="D812" s="163"/>
      <c r="E812" s="163"/>
      <c r="F812" s="163"/>
      <c r="G812" s="163"/>
      <c r="H812" s="163"/>
      <c r="I812" s="163"/>
      <c r="J812" s="160"/>
      <c r="K812" s="160"/>
    </row>
    <row r="813" spans="2:11" ht="15">
      <c r="B813" s="13"/>
      <c r="C813" s="160"/>
      <c r="D813" s="160"/>
      <c r="E813" s="165" t="s">
        <v>1288</v>
      </c>
      <c r="F813" s="160"/>
      <c r="G813" s="165" t="s">
        <v>1289</v>
      </c>
      <c r="H813" s="160"/>
      <c r="I813" s="160"/>
      <c r="J813" s="160"/>
      <c r="K813" s="160"/>
    </row>
    <row r="814" spans="2:11" ht="15">
      <c r="B814" s="144"/>
      <c r="C814" s="165" t="s">
        <v>1290</v>
      </c>
      <c r="D814" s="165" t="s">
        <v>1291</v>
      </c>
      <c r="E814" s="165" t="s">
        <v>1292</v>
      </c>
      <c r="F814" s="165" t="s">
        <v>1288</v>
      </c>
      <c r="G814" s="166" t="s">
        <v>1292</v>
      </c>
      <c r="H814" s="165" t="s">
        <v>1293</v>
      </c>
      <c r="I814" s="165" t="s">
        <v>1294</v>
      </c>
      <c r="J814" s="165" t="s">
        <v>1295</v>
      </c>
      <c r="K814" s="165" t="s">
        <v>1296</v>
      </c>
    </row>
    <row r="815" spans="2:11" ht="15.75" thickBot="1">
      <c r="B815" s="145"/>
      <c r="C815" s="167" t="s">
        <v>2</v>
      </c>
      <c r="D815" s="167" t="s">
        <v>2</v>
      </c>
      <c r="E815" s="167" t="s">
        <v>1157</v>
      </c>
      <c r="F815" s="168" t="s">
        <v>32</v>
      </c>
      <c r="G815" s="168" t="s">
        <v>1157</v>
      </c>
      <c r="H815" s="168" t="s">
        <v>32</v>
      </c>
      <c r="I815" s="168" t="s">
        <v>32</v>
      </c>
      <c r="J815" s="168" t="s">
        <v>32</v>
      </c>
      <c r="K815" s="168" t="s">
        <v>32</v>
      </c>
    </row>
    <row r="816" spans="2:11" ht="15">
      <c r="B816" s="146"/>
      <c r="C816" s="169"/>
      <c r="D816" s="169"/>
      <c r="E816" s="160"/>
      <c r="F816" s="160"/>
      <c r="G816" s="160"/>
      <c r="H816" s="160"/>
      <c r="I816" s="160"/>
      <c r="J816" s="160"/>
      <c r="K816" s="160"/>
    </row>
    <row r="817" spans="2:11" ht="15">
      <c r="B817" s="147" t="s">
        <v>1297</v>
      </c>
      <c r="C817" s="160"/>
      <c r="D817" s="160"/>
      <c r="E817" s="160"/>
      <c r="F817" s="160"/>
      <c r="G817" s="160"/>
      <c r="H817" s="160"/>
      <c r="I817" s="160"/>
      <c r="J817" s="160"/>
      <c r="K817" s="160"/>
    </row>
    <row r="818" spans="2:11" ht="15">
      <c r="B818" s="148" t="s">
        <v>1298</v>
      </c>
      <c r="C818" s="160">
        <f>'Budget Detail FY 2013-17'!L1399</f>
        <v>88550</v>
      </c>
      <c r="D818" s="160">
        <f>'Budget Detail FY 2013-17'!M1399</f>
        <v>75362</v>
      </c>
      <c r="E818" s="160">
        <f>'Budget Detail FY 2013-17'!N1399</f>
        <v>88550</v>
      </c>
      <c r="F818" s="160">
        <f>'Budget Detail FY 2013-17'!O1399</f>
        <v>67807</v>
      </c>
      <c r="G818" s="160">
        <f>'Budget Detail FY 2013-17'!P1399</f>
        <v>70000</v>
      </c>
      <c r="H818" s="160">
        <f>'Budget Detail FY 2013-17'!Q1399</f>
        <v>70000</v>
      </c>
      <c r="I818" s="160">
        <f>'Budget Detail FY 2013-17'!R1399</f>
        <v>70000</v>
      </c>
      <c r="J818" s="160">
        <f>'Budget Detail FY 2013-17'!S1399</f>
        <v>70000</v>
      </c>
      <c r="K818" s="160">
        <f>'Budget Detail FY 2013-17'!T1399</f>
        <v>70000</v>
      </c>
    </row>
    <row r="819" spans="2:11" ht="15">
      <c r="B819" s="149" t="s">
        <v>1303</v>
      </c>
      <c r="C819" s="160">
        <f>'Budget Detail FY 2013-17'!L1400</f>
        <v>0</v>
      </c>
      <c r="D819" s="160">
        <f>'Budget Detail FY 2013-17'!M1400</f>
        <v>0</v>
      </c>
      <c r="E819" s="160">
        <f>'Budget Detail FY 2013-17'!N1400</f>
        <v>0</v>
      </c>
      <c r="F819" s="160">
        <f>'Budget Detail FY 2013-17'!O1400</f>
        <v>150</v>
      </c>
      <c r="G819" s="160">
        <f>'Budget Detail FY 2013-17'!P1400</f>
        <v>150</v>
      </c>
      <c r="H819" s="160">
        <f>'Budget Detail FY 2013-17'!Q1400</f>
        <v>150</v>
      </c>
      <c r="I819" s="160">
        <f>'Budget Detail FY 2013-17'!R1400</f>
        <v>150</v>
      </c>
      <c r="J819" s="160">
        <f>'Budget Detail FY 2013-17'!S1400</f>
        <v>150</v>
      </c>
      <c r="K819" s="160">
        <f>'Budget Detail FY 2013-17'!T1400</f>
        <v>150</v>
      </c>
    </row>
    <row r="820" spans="2:11" ht="15" thickBot="1">
      <c r="B820" s="150" t="s">
        <v>1307</v>
      </c>
      <c r="C820" s="294">
        <f>SUM(C818:C819)</f>
        <v>88550</v>
      </c>
      <c r="D820" s="294">
        <f>SUM(D818:D819)</f>
        <v>75362</v>
      </c>
      <c r="E820" s="294">
        <f t="shared" ref="E820:K820" si="66">SUM(E818:E819)</f>
        <v>88550</v>
      </c>
      <c r="F820" s="294">
        <f t="shared" si="66"/>
        <v>67957</v>
      </c>
      <c r="G820" s="294">
        <f t="shared" si="66"/>
        <v>70150</v>
      </c>
      <c r="H820" s="294">
        <f t="shared" si="66"/>
        <v>70150</v>
      </c>
      <c r="I820" s="294">
        <f t="shared" si="66"/>
        <v>70150</v>
      </c>
      <c r="J820" s="294">
        <f t="shared" si="66"/>
        <v>70150</v>
      </c>
      <c r="K820" s="294">
        <f t="shared" si="66"/>
        <v>70150</v>
      </c>
    </row>
    <row r="821" spans="2:11" ht="15">
      <c r="B821" s="141"/>
      <c r="C821" s="160"/>
      <c r="D821" s="160"/>
      <c r="E821" s="160"/>
      <c r="F821" s="160"/>
      <c r="G821" s="160"/>
      <c r="H821" s="160"/>
      <c r="I821" s="160"/>
      <c r="J821" s="160"/>
      <c r="K821" s="160"/>
    </row>
    <row r="822" spans="2:11" ht="15">
      <c r="B822" s="147" t="s">
        <v>886</v>
      </c>
      <c r="C822" s="160"/>
      <c r="D822" s="160"/>
      <c r="E822" s="160"/>
      <c r="F822" s="160"/>
      <c r="G822" s="160"/>
      <c r="H822" s="160"/>
      <c r="I822" s="160"/>
      <c r="J822" s="160"/>
      <c r="K822" s="160"/>
    </row>
    <row r="823" spans="2:11" ht="15">
      <c r="B823" s="151" t="s">
        <v>1310</v>
      </c>
      <c r="C823" s="160">
        <f>'Budget Detail FY 2013-17'!L1405+'Budget Detail FY 2013-17'!L1407</f>
        <v>1832</v>
      </c>
      <c r="D823" s="160">
        <f>'Budget Detail FY 2013-17'!M1405+'Budget Detail FY 2013-17'!M1407</f>
        <v>1896</v>
      </c>
      <c r="E823" s="160">
        <f>'Budget Detail FY 2013-17'!N1405+'Budget Detail FY 2013-17'!N1407</f>
        <v>11500</v>
      </c>
      <c r="F823" s="160">
        <f>'Budget Detail FY 2013-17'!O1405+'Budget Detail FY 2013-17'!O1407</f>
        <v>11500</v>
      </c>
      <c r="G823" s="160">
        <f>'Budget Detail FY 2013-17'!P1405+'Budget Detail FY 2013-17'!P1407</f>
        <v>11500</v>
      </c>
      <c r="H823" s="160">
        <f>'Budget Detail FY 2013-17'!Q1405+'Budget Detail FY 2013-17'!Q1407</f>
        <v>11500</v>
      </c>
      <c r="I823" s="160">
        <f>'Budget Detail FY 2013-17'!R1405+'Budget Detail FY 2013-17'!R1407</f>
        <v>11500</v>
      </c>
      <c r="J823" s="160">
        <f>'Budget Detail FY 2013-17'!S1405+'Budget Detail FY 2013-17'!S1407</f>
        <v>11500</v>
      </c>
      <c r="K823" s="160">
        <f>'Budget Detail FY 2013-17'!T1405+'Budget Detail FY 2013-17'!T1407</f>
        <v>11500</v>
      </c>
    </row>
    <row r="824" spans="2:11" ht="15">
      <c r="B824" s="151" t="s">
        <v>1312</v>
      </c>
      <c r="C824" s="160">
        <f>'Budget Detail FY 2013-17'!L1408+'Budget Detail FY 2013-17'!L1409</f>
        <v>0</v>
      </c>
      <c r="D824" s="160">
        <f>'Budget Detail FY 2013-17'!M1408+'Budget Detail FY 2013-17'!M1409</f>
        <v>0</v>
      </c>
      <c r="E824" s="160">
        <f>'Budget Detail FY 2013-17'!N1408+'Budget Detail FY 2013-17'!N1409</f>
        <v>525340</v>
      </c>
      <c r="F824" s="160">
        <f>'Budget Detail FY 2013-17'!O1408+'Budget Detail FY 2013-17'!O1409</f>
        <v>30000</v>
      </c>
      <c r="G824" s="160">
        <f>'Budget Detail FY 2013-17'!P1408+'Budget Detail FY 2013-17'!P1409</f>
        <v>30000</v>
      </c>
      <c r="H824" s="160">
        <f>'Budget Detail FY 2013-17'!Q1408+'Budget Detail FY 2013-17'!Q1409</f>
        <v>30000</v>
      </c>
      <c r="I824" s="160">
        <f>'Budget Detail FY 2013-17'!R1408+'Budget Detail FY 2013-17'!R1409</f>
        <v>30000</v>
      </c>
      <c r="J824" s="160">
        <f>'Budget Detail FY 2013-17'!S1408+'Budget Detail FY 2013-17'!S1409</f>
        <v>30000</v>
      </c>
      <c r="K824" s="160">
        <f>'Budget Detail FY 2013-17'!T1408+'Budget Detail FY 2013-17'!T1409</f>
        <v>30000</v>
      </c>
    </row>
    <row r="825" spans="2:11" ht="15" thickBot="1">
      <c r="B825" s="150" t="s">
        <v>1315</v>
      </c>
      <c r="C825" s="294">
        <f t="shared" ref="C825:K825" si="67">SUM(C823:C824)</f>
        <v>1832</v>
      </c>
      <c r="D825" s="294">
        <f>SUM(D823:D824)</f>
        <v>1896</v>
      </c>
      <c r="E825" s="294">
        <f>SUM(E823:E824)</f>
        <v>536840</v>
      </c>
      <c r="F825" s="294">
        <f t="shared" si="67"/>
        <v>41500</v>
      </c>
      <c r="G825" s="294">
        <f t="shared" si="67"/>
        <v>41500</v>
      </c>
      <c r="H825" s="294">
        <f t="shared" si="67"/>
        <v>41500</v>
      </c>
      <c r="I825" s="294">
        <f t="shared" si="67"/>
        <v>41500</v>
      </c>
      <c r="J825" s="294">
        <f t="shared" si="67"/>
        <v>41500</v>
      </c>
      <c r="K825" s="294">
        <f t="shared" si="67"/>
        <v>41500</v>
      </c>
    </row>
    <row r="826" spans="2:11" ht="15">
      <c r="B826" s="153"/>
      <c r="C826" s="161"/>
      <c r="D826" s="161"/>
      <c r="E826" s="160"/>
      <c r="F826" s="160"/>
      <c r="G826" s="160"/>
      <c r="H826" s="160"/>
      <c r="I826" s="160"/>
      <c r="J826" s="160"/>
      <c r="K826" s="160"/>
    </row>
    <row r="827" spans="2:11" ht="15">
      <c r="B827" s="295" t="s">
        <v>1316</v>
      </c>
      <c r="C827" s="161">
        <f t="shared" ref="C827:K827" si="68">+C820-C825</f>
        <v>86718</v>
      </c>
      <c r="D827" s="161">
        <f t="shared" si="68"/>
        <v>73466</v>
      </c>
      <c r="E827" s="161">
        <f>+E820-E825</f>
        <v>-448290</v>
      </c>
      <c r="F827" s="161">
        <f t="shared" si="68"/>
        <v>26457</v>
      </c>
      <c r="G827" s="161">
        <f t="shared" si="68"/>
        <v>28650</v>
      </c>
      <c r="H827" s="161">
        <f t="shared" si="68"/>
        <v>28650</v>
      </c>
      <c r="I827" s="161">
        <f t="shared" si="68"/>
        <v>28650</v>
      </c>
      <c r="J827" s="161">
        <f t="shared" si="68"/>
        <v>28650</v>
      </c>
      <c r="K827" s="161">
        <f t="shared" si="68"/>
        <v>28650</v>
      </c>
    </row>
    <row r="828" spans="2:11" ht="15">
      <c r="B828" s="154"/>
      <c r="C828" s="161"/>
      <c r="D828" s="161"/>
      <c r="E828" s="160"/>
      <c r="F828" s="160"/>
      <c r="G828" s="160"/>
      <c r="H828" s="160"/>
      <c r="I828" s="160"/>
      <c r="J828" s="160"/>
      <c r="K828" s="160"/>
    </row>
    <row r="829" spans="2:11" ht="15" thickBot="1">
      <c r="B829" s="155" t="s">
        <v>1317</v>
      </c>
      <c r="C829" s="296">
        <v>136294</v>
      </c>
      <c r="D829" s="296">
        <v>209760</v>
      </c>
      <c r="E829" s="296">
        <v>-238134</v>
      </c>
      <c r="F829" s="296">
        <f>D829+F827</f>
        <v>236217</v>
      </c>
      <c r="G829" s="296">
        <f>F829+G827</f>
        <v>264867</v>
      </c>
      <c r="H829" s="296">
        <f>G829+H827</f>
        <v>293517</v>
      </c>
      <c r="I829" s="296">
        <f>H829+I827</f>
        <v>322167</v>
      </c>
      <c r="J829" s="296">
        <f>I829+J827</f>
        <v>350817</v>
      </c>
      <c r="K829" s="296">
        <f>J829+K827</f>
        <v>379467</v>
      </c>
    </row>
    <row r="830" spans="2:11" ht="15.75" thickTop="1">
      <c r="B830" s="156"/>
      <c r="C830" s="161"/>
      <c r="D830" s="161"/>
      <c r="E830" s="161"/>
      <c r="F830" s="161"/>
      <c r="G830" s="160"/>
      <c r="H830" s="160"/>
      <c r="I830" s="160"/>
      <c r="J830" s="160"/>
      <c r="K830" s="160"/>
    </row>
    <row r="831" spans="2:11" ht="15">
      <c r="B831" s="156"/>
      <c r="C831" s="161"/>
      <c r="D831" s="161"/>
      <c r="E831" s="161"/>
      <c r="F831" s="161"/>
      <c r="G831" s="160"/>
      <c r="H831" s="160"/>
      <c r="I831" s="160"/>
      <c r="J831" s="160"/>
      <c r="K831" s="160"/>
    </row>
    <row r="832" spans="2:11" ht="15">
      <c r="B832" s="156"/>
      <c r="C832" s="161"/>
      <c r="D832" s="160"/>
      <c r="E832" s="160"/>
      <c r="F832" s="160"/>
      <c r="G832" s="160"/>
      <c r="H832" s="160"/>
      <c r="I832" s="160"/>
      <c r="J832" s="160"/>
      <c r="K832" s="160"/>
    </row>
    <row r="833" spans="2:11" ht="15">
      <c r="B833" s="141"/>
      <c r="C833" s="160"/>
      <c r="D833" s="160"/>
      <c r="E833" s="160"/>
      <c r="F833" s="160"/>
      <c r="G833" s="160"/>
      <c r="H833" s="160"/>
      <c r="I833" s="160"/>
      <c r="J833" s="160"/>
      <c r="K833" s="160"/>
    </row>
    <row r="834" spans="2:11" ht="15">
      <c r="B834" s="141"/>
      <c r="C834" s="160"/>
      <c r="D834" s="160"/>
      <c r="E834" s="160"/>
      <c r="F834" s="160"/>
      <c r="G834" s="160"/>
      <c r="H834" s="160"/>
      <c r="I834" s="160"/>
      <c r="J834" s="160"/>
      <c r="K834" s="160"/>
    </row>
    <row r="835" spans="2:11" ht="15">
      <c r="B835" s="141"/>
      <c r="C835" s="160"/>
      <c r="D835" s="160"/>
      <c r="E835" s="160"/>
      <c r="F835" s="160"/>
      <c r="G835" s="160"/>
      <c r="H835" s="160"/>
      <c r="I835" s="160"/>
      <c r="J835" s="160"/>
      <c r="K835" s="160"/>
    </row>
    <row r="836" spans="2:11" ht="15">
      <c r="B836" s="141"/>
      <c r="C836" s="160"/>
      <c r="D836" s="160"/>
      <c r="E836" s="160"/>
      <c r="F836" s="160"/>
      <c r="G836" s="160"/>
      <c r="H836" s="160"/>
      <c r="I836" s="160"/>
      <c r="J836" s="160"/>
      <c r="K836" s="160"/>
    </row>
    <row r="837" spans="2:11" ht="15">
      <c r="B837" s="141"/>
      <c r="C837" s="160"/>
      <c r="D837" s="160"/>
      <c r="E837" s="160"/>
      <c r="F837" s="160"/>
      <c r="G837" s="160"/>
      <c r="H837" s="160"/>
      <c r="I837" s="160"/>
      <c r="J837" s="160"/>
      <c r="K837" s="160"/>
    </row>
    <row r="838" spans="2:11" ht="15">
      <c r="B838" s="141"/>
      <c r="C838" s="160"/>
      <c r="D838" s="160"/>
      <c r="E838" s="160"/>
      <c r="F838" s="160"/>
      <c r="G838" s="160"/>
      <c r="H838" s="160"/>
      <c r="I838" s="160"/>
      <c r="J838" s="160"/>
      <c r="K838" s="160"/>
    </row>
    <row r="839" spans="2:11" ht="15">
      <c r="B839" s="141"/>
      <c r="C839" s="160"/>
      <c r="D839" s="160"/>
      <c r="E839" s="160"/>
      <c r="F839" s="160"/>
      <c r="G839" s="160"/>
      <c r="H839" s="160"/>
      <c r="I839" s="160"/>
      <c r="J839" s="160"/>
      <c r="K839" s="160"/>
    </row>
    <row r="840" spans="2:11" ht="15">
      <c r="B840" s="141"/>
      <c r="C840" s="160"/>
      <c r="D840" s="160"/>
      <c r="E840" s="160"/>
      <c r="F840" s="160"/>
      <c r="G840" s="160"/>
      <c r="H840" s="160"/>
      <c r="I840" s="160"/>
      <c r="J840" s="160"/>
      <c r="K840" s="160"/>
    </row>
    <row r="841" spans="2:11" ht="15">
      <c r="B841" s="141"/>
      <c r="C841" s="160"/>
      <c r="D841" s="160"/>
      <c r="E841" s="160"/>
      <c r="F841" s="160"/>
      <c r="G841" s="160"/>
      <c r="H841" s="160"/>
      <c r="I841" s="160"/>
      <c r="J841" s="160"/>
      <c r="K841" s="160"/>
    </row>
    <row r="842" spans="2:11" ht="15">
      <c r="B842" s="141"/>
      <c r="C842" s="160"/>
      <c r="D842" s="160"/>
      <c r="E842" s="160"/>
      <c r="F842" s="160"/>
      <c r="G842" s="160"/>
      <c r="H842" s="160"/>
      <c r="I842" s="160"/>
      <c r="J842" s="160"/>
      <c r="K842" s="160"/>
    </row>
    <row r="843" spans="2:11" ht="15">
      <c r="B843" s="141"/>
      <c r="C843" s="160"/>
      <c r="D843" s="160"/>
      <c r="E843" s="160"/>
      <c r="F843" s="160"/>
      <c r="G843" s="160"/>
      <c r="H843" s="160"/>
      <c r="I843" s="160"/>
      <c r="J843" s="160"/>
      <c r="K843" s="160"/>
    </row>
    <row r="844" spans="2:11" ht="15">
      <c r="B844" s="141"/>
      <c r="C844" s="160"/>
      <c r="D844" s="160"/>
      <c r="E844" s="160"/>
      <c r="F844" s="160"/>
      <c r="G844" s="160"/>
      <c r="H844" s="160"/>
      <c r="I844" s="160"/>
      <c r="J844" s="160"/>
      <c r="K844" s="160"/>
    </row>
  </sheetData>
  <mergeCells count="42">
    <mergeCell ref="B86:K87"/>
    <mergeCell ref="B1:K1"/>
    <mergeCell ref="B3:K4"/>
    <mergeCell ref="B49:K49"/>
    <mergeCell ref="B51:K52"/>
    <mergeCell ref="B84:K84"/>
    <mergeCell ref="B315:K315"/>
    <mergeCell ref="B119:K119"/>
    <mergeCell ref="B121:K122"/>
    <mergeCell ref="B161:K161"/>
    <mergeCell ref="B163:K163"/>
    <mergeCell ref="B196:K196"/>
    <mergeCell ref="B198:K199"/>
    <mergeCell ref="B235:K235"/>
    <mergeCell ref="B237:K238"/>
    <mergeCell ref="B276:K276"/>
    <mergeCell ref="B278:K279"/>
    <mergeCell ref="B313:K313"/>
    <mergeCell ref="B569:K572"/>
    <mergeCell ref="B353:K353"/>
    <mergeCell ref="B355:K356"/>
    <mergeCell ref="B391:K391"/>
    <mergeCell ref="B393:K394"/>
    <mergeCell ref="B439:K439"/>
    <mergeCell ref="B441:K442"/>
    <mergeCell ref="B486:K486"/>
    <mergeCell ref="B488:K490"/>
    <mergeCell ref="B522:K522"/>
    <mergeCell ref="B524:K527"/>
    <mergeCell ref="B567:K567"/>
    <mergeCell ref="B811:K811"/>
    <mergeCell ref="B607:K607"/>
    <mergeCell ref="B609:K611"/>
    <mergeCell ref="B657:K657"/>
    <mergeCell ref="B659:K660"/>
    <mergeCell ref="B694:K694"/>
    <mergeCell ref="B696:K697"/>
    <mergeCell ref="B733:K733"/>
    <mergeCell ref="B735:K736"/>
    <mergeCell ref="B771:K771"/>
    <mergeCell ref="B773:K774"/>
    <mergeCell ref="B809:K809"/>
  </mergeCells>
  <printOptions horizontalCentered="1"/>
  <pageMargins left="0" right="0" top="0.56999999999999995" bottom="0.25" header="0" footer="0"/>
  <pageSetup scale="74" orientation="landscape" r:id="rId1"/>
  <rowBreaks count="20" manualBreakCount="20">
    <brk id="47" max="16383" man="1"/>
    <brk id="82" max="16383" man="1"/>
    <brk id="117" max="16383" man="1"/>
    <brk id="159" max="10" man="1"/>
    <brk id="194" max="16383" man="1"/>
    <brk id="233" max="16383" man="1"/>
    <brk id="274" max="16383" man="1"/>
    <brk id="312" max="16383" man="1"/>
    <brk id="351" max="16383" man="1"/>
    <brk id="389" max="16383" man="1"/>
    <brk id="437" max="16383" man="1"/>
    <brk id="484" max="16383" man="1"/>
    <brk id="520" max="16383" man="1"/>
    <brk id="565" max="16383" man="1"/>
    <brk id="605" max="16383" man="1"/>
    <brk id="655" max="16383" man="1"/>
    <brk id="692" max="16383" man="1"/>
    <brk id="731" max="16383" man="1"/>
    <brk id="769" max="16383" man="1"/>
    <brk id="807" max="16383" man="1"/>
  </rowBreaks>
  <drawing r:id="rId2"/>
</worksheet>
</file>

<file path=xl/worksheets/sheet7.xml><?xml version="1.0" encoding="utf-8"?>
<worksheet xmlns="http://schemas.openxmlformats.org/spreadsheetml/2006/main" xmlns:r="http://schemas.openxmlformats.org/officeDocument/2006/relationships">
  <sheetPr>
    <outlinePr summaryBelow="0" summaryRight="0"/>
    <pageSetUpPr autoPageBreaks="0"/>
  </sheetPr>
  <dimension ref="A1:Y1657"/>
  <sheetViews>
    <sheetView tabSelected="1" showOutlineSymbols="0" zoomScaleNormal="100" workbookViewId="0">
      <pane ySplit="3" topLeftCell="A4" activePane="bottomLeft" state="frozen"/>
      <selection activeCell="M47" sqref="M47"/>
      <selection pane="bottomLeft" activeCell="A1164" sqref="A1164"/>
    </sheetView>
  </sheetViews>
  <sheetFormatPr defaultColWidth="6.85546875" defaultRowHeight="12.75" customHeight="1"/>
  <cols>
    <col min="1" max="1" width="20" style="71" customWidth="1"/>
    <col min="2" max="2" width="1.28515625" style="71" customWidth="1"/>
    <col min="3" max="3" width="1.42578125" style="71" customWidth="1"/>
    <col min="4" max="4" width="6" style="71" customWidth="1"/>
    <col min="5" max="5" width="1.42578125" style="71" customWidth="1"/>
    <col min="6" max="6" width="7.42578125" style="71" customWidth="1"/>
    <col min="7" max="7" width="2.5703125" style="71" customWidth="1"/>
    <col min="8" max="8" width="1.140625" style="71" customWidth="1"/>
    <col min="9" max="9" width="3" style="71" customWidth="1"/>
    <col min="10" max="10" width="4" style="71" customWidth="1"/>
    <col min="11" max="11" width="18" style="71" customWidth="1"/>
    <col min="12" max="12" width="13.28515625" style="71" customWidth="1"/>
    <col min="13" max="13" width="12.7109375" style="71" customWidth="1"/>
    <col min="14" max="14" width="13" style="92" customWidth="1"/>
    <col min="15" max="15" width="12.5703125" style="92" customWidth="1"/>
    <col min="16" max="16" width="13.5703125" style="71" customWidth="1"/>
    <col min="17" max="20" width="14.7109375" style="71" customWidth="1"/>
    <col min="21" max="21" width="8.85546875" style="71" bestFit="1" customWidth="1"/>
    <col min="22" max="22" width="7.140625" style="71" bestFit="1" customWidth="1"/>
    <col min="23" max="23" width="8.140625" style="71" bestFit="1" customWidth="1"/>
    <col min="24" max="16384" width="6.85546875" style="71"/>
  </cols>
  <sheetData>
    <row r="1" spans="1:22" ht="15" customHeight="1">
      <c r="A1" s="350"/>
      <c r="B1" s="350"/>
      <c r="C1" s="350"/>
      <c r="D1" s="350"/>
      <c r="E1" s="350"/>
      <c r="F1" s="350"/>
      <c r="G1" s="350"/>
      <c r="H1" s="350"/>
      <c r="I1" s="350"/>
      <c r="J1" s="350"/>
      <c r="K1" s="350"/>
      <c r="L1" s="350"/>
      <c r="M1" s="350"/>
      <c r="N1" s="350"/>
      <c r="O1" s="350"/>
      <c r="P1" s="350"/>
      <c r="Q1" s="350"/>
      <c r="R1" s="350"/>
      <c r="S1" s="350"/>
      <c r="T1" s="350"/>
      <c r="V1" s="133"/>
    </row>
    <row r="2" spans="1:22" ht="15" customHeight="1">
      <c r="L2" s="7" t="s">
        <v>273</v>
      </c>
      <c r="M2" s="7" t="s">
        <v>31</v>
      </c>
      <c r="N2" s="90" t="s">
        <v>286</v>
      </c>
      <c r="O2" s="90" t="s">
        <v>286</v>
      </c>
      <c r="P2" s="7" t="s">
        <v>355</v>
      </c>
      <c r="Q2" s="7" t="s">
        <v>356</v>
      </c>
      <c r="R2" s="7" t="s">
        <v>373</v>
      </c>
      <c r="S2" s="7" t="s">
        <v>376</v>
      </c>
      <c r="T2" s="7" t="s">
        <v>377</v>
      </c>
    </row>
    <row r="3" spans="1:22" ht="15" customHeight="1">
      <c r="A3" s="72" t="s">
        <v>0</v>
      </c>
      <c r="D3" s="355" t="s">
        <v>1</v>
      </c>
      <c r="E3" s="355"/>
      <c r="F3" s="355"/>
      <c r="L3" s="8" t="s">
        <v>2</v>
      </c>
      <c r="M3" s="8" t="s">
        <v>2</v>
      </c>
      <c r="N3" s="91" t="s">
        <v>1157</v>
      </c>
      <c r="O3" s="91" t="s">
        <v>32</v>
      </c>
      <c r="P3" s="8" t="s">
        <v>1292</v>
      </c>
      <c r="Q3" s="8" t="s">
        <v>32</v>
      </c>
      <c r="R3" s="8" t="s">
        <v>32</v>
      </c>
      <c r="S3" s="8" t="s">
        <v>32</v>
      </c>
      <c r="T3" s="8" t="s">
        <v>32</v>
      </c>
    </row>
    <row r="4" spans="1:22" s="299" customFormat="1" ht="15" customHeight="1">
      <c r="A4" s="300"/>
      <c r="D4" s="300"/>
      <c r="E4" s="300"/>
      <c r="F4" s="300"/>
      <c r="L4" s="8"/>
      <c r="M4" s="8"/>
      <c r="N4" s="91"/>
      <c r="O4" s="91"/>
      <c r="P4" s="8"/>
      <c r="Q4" s="8"/>
      <c r="R4" s="8"/>
      <c r="S4" s="8"/>
      <c r="T4" s="8"/>
    </row>
    <row r="5" spans="1:22" ht="15" customHeight="1">
      <c r="A5" s="354" t="s">
        <v>905</v>
      </c>
      <c r="B5" s="354"/>
      <c r="C5" s="354"/>
      <c r="D5" s="354"/>
      <c r="E5" s="354"/>
      <c r="F5" s="354"/>
      <c r="G5" s="354"/>
      <c r="H5" s="354"/>
      <c r="I5" s="354"/>
      <c r="J5" s="354"/>
      <c r="K5" s="354"/>
    </row>
    <row r="6" spans="1:22" ht="15" customHeight="1">
      <c r="A6" s="9"/>
      <c r="B6" s="9"/>
      <c r="C6" s="9"/>
      <c r="D6" s="9"/>
      <c r="E6" s="9"/>
      <c r="F6" s="9"/>
      <c r="G6" s="9"/>
      <c r="H6" s="9"/>
      <c r="I6" s="9"/>
      <c r="J6" s="9"/>
      <c r="K6" s="9"/>
    </row>
    <row r="7" spans="1:22" ht="15" customHeight="1">
      <c r="A7" s="71" t="s">
        <v>34</v>
      </c>
      <c r="D7" s="71" t="s">
        <v>277</v>
      </c>
      <c r="L7" s="11">
        <v>2084192</v>
      </c>
      <c r="M7" s="11">
        <v>2185495</v>
      </c>
      <c r="N7" s="93">
        <v>2290964</v>
      </c>
      <c r="O7" s="93">
        <v>2282246</v>
      </c>
      <c r="P7" s="11">
        <v>2288133</v>
      </c>
      <c r="Q7" s="11">
        <v>2311014</v>
      </c>
      <c r="R7" s="11">
        <v>2334124</v>
      </c>
      <c r="S7" s="11">
        <v>2357466</v>
      </c>
      <c r="T7" s="11">
        <v>2381040</v>
      </c>
    </row>
    <row r="8" spans="1:22" ht="15" customHeight="1">
      <c r="A8" s="71" t="s">
        <v>279</v>
      </c>
      <c r="D8" s="71" t="s">
        <v>278</v>
      </c>
      <c r="L8" s="11">
        <v>323291</v>
      </c>
      <c r="M8" s="12">
        <v>336075</v>
      </c>
      <c r="N8" s="94">
        <v>375000</v>
      </c>
      <c r="O8" s="94">
        <v>360356</v>
      </c>
      <c r="P8" s="12">
        <v>413354</v>
      </c>
      <c r="Q8" s="12">
        <v>500000</v>
      </c>
      <c r="R8" s="12">
        <v>525000</v>
      </c>
      <c r="S8" s="12">
        <v>550000</v>
      </c>
      <c r="T8" s="12">
        <v>575000</v>
      </c>
    </row>
    <row r="9" spans="1:22" s="314" customFormat="1" ht="15" customHeight="1">
      <c r="D9" s="37" t="s">
        <v>1557</v>
      </c>
      <c r="E9" s="37"/>
      <c r="F9" s="37"/>
      <c r="G9" s="37"/>
      <c r="H9" s="37"/>
      <c r="I9" s="37"/>
      <c r="J9" s="37"/>
      <c r="K9" s="37"/>
      <c r="L9" s="11"/>
      <c r="M9" s="12"/>
      <c r="N9" s="94"/>
      <c r="O9" s="94"/>
      <c r="P9" s="12"/>
      <c r="Q9" s="12"/>
      <c r="R9" s="12"/>
      <c r="S9" s="12"/>
      <c r="T9" s="12"/>
    </row>
    <row r="10" spans="1:22" ht="15" customHeight="1">
      <c r="A10" s="71" t="s">
        <v>365</v>
      </c>
      <c r="D10" s="71" t="s">
        <v>366</v>
      </c>
      <c r="L10" s="11">
        <v>0</v>
      </c>
      <c r="M10" s="12">
        <v>0</v>
      </c>
      <c r="N10" s="94">
        <v>0</v>
      </c>
      <c r="O10" s="94">
        <v>67334</v>
      </c>
      <c r="P10" s="12">
        <v>20000</v>
      </c>
      <c r="Q10" s="12">
        <v>0</v>
      </c>
      <c r="R10" s="12">
        <v>0</v>
      </c>
      <c r="S10" s="12">
        <v>0</v>
      </c>
      <c r="T10" s="12">
        <v>0</v>
      </c>
    </row>
    <row r="11" spans="1:22" ht="15" customHeight="1">
      <c r="A11" s="1" t="s">
        <v>36</v>
      </c>
      <c r="D11" s="71" t="s">
        <v>35</v>
      </c>
      <c r="L11" s="11">
        <v>2446099</v>
      </c>
      <c r="M11" s="12">
        <v>2569233</v>
      </c>
      <c r="N11" s="94">
        <v>2550000</v>
      </c>
      <c r="O11" s="94">
        <v>2430000</v>
      </c>
      <c r="P11" s="12">
        <v>2325000</v>
      </c>
      <c r="Q11" s="12">
        <v>2371500</v>
      </c>
      <c r="R11" s="12">
        <v>2418930</v>
      </c>
      <c r="S11" s="12">
        <v>2467309</v>
      </c>
      <c r="T11" s="12">
        <v>2516655</v>
      </c>
      <c r="U11" s="78"/>
    </row>
    <row r="12" spans="1:22" s="78" customFormat="1" ht="15" customHeight="1">
      <c r="A12" s="1"/>
      <c r="D12" s="37" t="s">
        <v>1233</v>
      </c>
      <c r="L12" s="11"/>
      <c r="M12" s="12"/>
      <c r="N12" s="94"/>
      <c r="O12" s="94"/>
      <c r="P12" s="12"/>
      <c r="Q12" s="12"/>
      <c r="R12" s="12"/>
      <c r="S12" s="12"/>
      <c r="T12" s="12"/>
    </row>
    <row r="13" spans="1:22" ht="15" customHeight="1">
      <c r="A13" s="1" t="s">
        <v>380</v>
      </c>
      <c r="D13" s="71" t="s">
        <v>1000</v>
      </c>
      <c r="L13" s="11">
        <v>0</v>
      </c>
      <c r="M13" s="12">
        <v>0</v>
      </c>
      <c r="N13" s="94">
        <v>0</v>
      </c>
      <c r="O13" s="94">
        <v>375000</v>
      </c>
      <c r="P13" s="12">
        <v>1500000</v>
      </c>
      <c r="Q13" s="12">
        <v>1530000</v>
      </c>
      <c r="R13" s="12">
        <v>1560600</v>
      </c>
      <c r="S13" s="12">
        <v>1591812</v>
      </c>
      <c r="T13" s="12">
        <v>1623648</v>
      </c>
    </row>
    <row r="14" spans="1:22" ht="15" customHeight="1">
      <c r="A14" s="1" t="s">
        <v>37</v>
      </c>
      <c r="D14" s="1" t="s">
        <v>3</v>
      </c>
      <c r="E14" s="70"/>
      <c r="F14" s="70"/>
      <c r="G14" s="70"/>
      <c r="H14" s="70"/>
      <c r="I14" s="70"/>
      <c r="J14" s="70"/>
      <c r="K14" s="70"/>
      <c r="L14" s="11">
        <v>548774</v>
      </c>
      <c r="M14" s="12">
        <v>605833</v>
      </c>
      <c r="N14" s="94">
        <v>591600</v>
      </c>
      <c r="O14" s="94">
        <v>600000</v>
      </c>
      <c r="P14" s="12">
        <v>603432</v>
      </c>
      <c r="Q14" s="12">
        <v>615501</v>
      </c>
      <c r="R14" s="12">
        <v>621656</v>
      </c>
      <c r="S14" s="12">
        <v>627873</v>
      </c>
      <c r="T14" s="12">
        <v>634151</v>
      </c>
    </row>
    <row r="15" spans="1:22" ht="15" customHeight="1">
      <c r="A15" s="1" t="s">
        <v>38</v>
      </c>
      <c r="D15" s="1" t="s">
        <v>51</v>
      </c>
      <c r="L15" s="11">
        <v>284895</v>
      </c>
      <c r="M15" s="12">
        <v>268166</v>
      </c>
      <c r="N15" s="94">
        <v>290700</v>
      </c>
      <c r="O15" s="94">
        <v>290700</v>
      </c>
      <c r="P15" s="12">
        <v>296514</v>
      </c>
      <c r="Q15" s="12">
        <v>302444</v>
      </c>
      <c r="R15" s="12">
        <v>305468</v>
      </c>
      <c r="S15" s="12">
        <v>308523</v>
      </c>
      <c r="T15" s="12">
        <v>311608</v>
      </c>
    </row>
    <row r="16" spans="1:22" ht="15" customHeight="1">
      <c r="A16" s="1" t="s">
        <v>45</v>
      </c>
      <c r="D16" s="1" t="s">
        <v>1067</v>
      </c>
      <c r="L16" s="11">
        <v>494707</v>
      </c>
      <c r="M16" s="12">
        <v>491188</v>
      </c>
      <c r="N16" s="94">
        <v>535500</v>
      </c>
      <c r="O16" s="94">
        <v>491000</v>
      </c>
      <c r="P16" s="12">
        <v>490000</v>
      </c>
      <c r="Q16" s="12">
        <v>495000</v>
      </c>
      <c r="R16" s="12">
        <v>506000</v>
      </c>
      <c r="S16" s="12">
        <v>506000</v>
      </c>
      <c r="T16" s="12">
        <v>506000</v>
      </c>
    </row>
    <row r="17" spans="1:22" ht="15" customHeight="1">
      <c r="A17" s="1" t="s">
        <v>1066</v>
      </c>
      <c r="D17" s="1" t="s">
        <v>50</v>
      </c>
      <c r="L17" s="11">
        <v>23738</v>
      </c>
      <c r="M17" s="12">
        <v>23002</v>
      </c>
      <c r="N17" s="94">
        <v>0</v>
      </c>
      <c r="O17" s="94">
        <v>19000</v>
      </c>
      <c r="P17" s="12">
        <v>23500</v>
      </c>
      <c r="Q17" s="12">
        <v>24000</v>
      </c>
      <c r="R17" s="12">
        <v>24000</v>
      </c>
      <c r="S17" s="12">
        <v>24000</v>
      </c>
      <c r="T17" s="12">
        <v>24000</v>
      </c>
    </row>
    <row r="18" spans="1:22" s="78" customFormat="1" ht="15" customHeight="1">
      <c r="A18" s="1"/>
      <c r="D18" s="321" t="s">
        <v>1200</v>
      </c>
      <c r="L18" s="11"/>
      <c r="M18" s="12"/>
      <c r="N18" s="94"/>
      <c r="O18" s="94"/>
      <c r="P18" s="12"/>
      <c r="Q18" s="12"/>
      <c r="R18" s="12"/>
      <c r="S18" s="12"/>
      <c r="T18" s="12"/>
    </row>
    <row r="19" spans="1:22" s="78" customFormat="1" ht="15" customHeight="1">
      <c r="A19" s="1"/>
      <c r="D19" s="321" t="s">
        <v>1199</v>
      </c>
      <c r="L19" s="11"/>
      <c r="M19" s="12"/>
      <c r="N19" s="94"/>
      <c r="O19" s="94"/>
      <c r="P19" s="12"/>
      <c r="Q19" s="12"/>
      <c r="R19" s="12"/>
      <c r="S19" s="12"/>
      <c r="T19" s="12"/>
    </row>
    <row r="20" spans="1:22" ht="15" customHeight="1">
      <c r="A20" s="1" t="s">
        <v>44</v>
      </c>
      <c r="D20" s="1" t="s">
        <v>5</v>
      </c>
      <c r="L20" s="11">
        <v>188282</v>
      </c>
      <c r="M20" s="12">
        <v>228452</v>
      </c>
      <c r="N20" s="94">
        <v>204000</v>
      </c>
      <c r="O20" s="94">
        <v>225000</v>
      </c>
      <c r="P20" s="12">
        <v>230000</v>
      </c>
      <c r="Q20" s="12">
        <v>230000</v>
      </c>
      <c r="R20" s="12">
        <v>230000</v>
      </c>
      <c r="S20" s="12">
        <v>230000</v>
      </c>
      <c r="T20" s="12">
        <v>230000</v>
      </c>
      <c r="U20" s="12"/>
      <c r="V20" s="12"/>
    </row>
    <row r="21" spans="1:22" ht="15" customHeight="1">
      <c r="A21" s="1" t="s">
        <v>43</v>
      </c>
      <c r="D21" s="1" t="s">
        <v>4</v>
      </c>
      <c r="L21" s="11">
        <v>17262</v>
      </c>
      <c r="M21" s="12">
        <v>38198</v>
      </c>
      <c r="N21" s="94">
        <v>30600</v>
      </c>
      <c r="O21" s="94">
        <v>50000</v>
      </c>
      <c r="P21" s="12">
        <v>50000</v>
      </c>
      <c r="Q21" s="12">
        <v>50000</v>
      </c>
      <c r="R21" s="12">
        <v>50000</v>
      </c>
      <c r="S21" s="12">
        <v>50000</v>
      </c>
      <c r="T21" s="12">
        <v>50000</v>
      </c>
    </row>
    <row r="22" spans="1:22" s="314" customFormat="1" ht="15" customHeight="1">
      <c r="A22" s="1"/>
      <c r="D22" s="81" t="s">
        <v>1518</v>
      </c>
      <c r="E22" s="37"/>
      <c r="F22" s="37"/>
      <c r="G22" s="37"/>
      <c r="H22" s="37"/>
      <c r="I22" s="37"/>
      <c r="J22" s="37"/>
      <c r="K22" s="37"/>
      <c r="L22" s="11"/>
      <c r="M22" s="12"/>
      <c r="N22" s="94"/>
      <c r="O22" s="94"/>
      <c r="P22" s="12"/>
      <c r="Q22" s="12"/>
      <c r="R22" s="12"/>
      <c r="S22" s="12"/>
      <c r="T22" s="12"/>
    </row>
    <row r="23" spans="1:22" ht="15" customHeight="1">
      <c r="A23" s="1" t="s">
        <v>42</v>
      </c>
      <c r="D23" s="13" t="s">
        <v>49</v>
      </c>
      <c r="L23" s="11">
        <v>112964</v>
      </c>
      <c r="M23" s="12">
        <v>319</v>
      </c>
      <c r="N23" s="94">
        <v>134000</v>
      </c>
      <c r="O23" s="94">
        <v>120000</v>
      </c>
      <c r="P23" s="12">
        <v>134000</v>
      </c>
      <c r="Q23" s="12">
        <v>134000</v>
      </c>
      <c r="R23" s="12">
        <v>134000</v>
      </c>
      <c r="S23" s="12">
        <v>134000</v>
      </c>
      <c r="T23" s="12">
        <v>134000</v>
      </c>
    </row>
    <row r="24" spans="1:22" ht="15" customHeight="1">
      <c r="A24" s="1" t="s">
        <v>41</v>
      </c>
      <c r="D24" s="13" t="s">
        <v>48</v>
      </c>
      <c r="L24" s="11">
        <v>0</v>
      </c>
      <c r="M24" s="12">
        <v>181744</v>
      </c>
      <c r="N24" s="94">
        <v>190000</v>
      </c>
      <c r="O24" s="94">
        <v>190627</v>
      </c>
      <c r="P24" s="12">
        <v>104500</v>
      </c>
      <c r="Q24" s="12">
        <v>104500</v>
      </c>
      <c r="R24" s="12">
        <v>104500</v>
      </c>
      <c r="S24" s="12">
        <v>104500</v>
      </c>
      <c r="T24" s="12">
        <v>104500</v>
      </c>
    </row>
    <row r="25" spans="1:22" ht="15" customHeight="1">
      <c r="A25" s="1" t="s">
        <v>40</v>
      </c>
      <c r="D25" s="1" t="s">
        <v>47</v>
      </c>
      <c r="L25" s="11">
        <v>263363</v>
      </c>
      <c r="M25" s="12">
        <v>289015</v>
      </c>
      <c r="N25" s="94">
        <v>300000</v>
      </c>
      <c r="O25" s="94">
        <v>300000</v>
      </c>
      <c r="P25" s="12">
        <v>300000</v>
      </c>
      <c r="Q25" s="12">
        <v>300000</v>
      </c>
      <c r="R25" s="12">
        <v>300000</v>
      </c>
      <c r="S25" s="12">
        <v>300000</v>
      </c>
      <c r="T25" s="12">
        <v>300000</v>
      </c>
    </row>
    <row r="26" spans="1:22" s="78" customFormat="1" ht="15" customHeight="1">
      <c r="A26" s="1"/>
      <c r="D26" s="81" t="s">
        <v>1519</v>
      </c>
      <c r="L26" s="11"/>
      <c r="M26" s="12"/>
      <c r="N26" s="94"/>
      <c r="O26" s="94"/>
      <c r="P26" s="12"/>
      <c r="Q26" s="12"/>
      <c r="R26" s="12"/>
      <c r="S26" s="12"/>
      <c r="T26" s="12"/>
    </row>
    <row r="27" spans="1:22" ht="15" customHeight="1">
      <c r="A27" s="1" t="s">
        <v>39</v>
      </c>
      <c r="D27" s="1" t="s">
        <v>46</v>
      </c>
      <c r="L27" s="11">
        <v>6973</v>
      </c>
      <c r="M27" s="12">
        <v>8298</v>
      </c>
      <c r="N27" s="94">
        <v>7140</v>
      </c>
      <c r="O27" s="94">
        <v>10000</v>
      </c>
      <c r="P27" s="12">
        <v>10000</v>
      </c>
      <c r="Q27" s="12">
        <v>10000</v>
      </c>
      <c r="R27" s="12">
        <v>10000</v>
      </c>
      <c r="S27" s="12">
        <v>10000</v>
      </c>
      <c r="T27" s="12">
        <v>10000</v>
      </c>
    </row>
    <row r="28" spans="1:22" ht="15" customHeight="1">
      <c r="A28" s="1" t="s">
        <v>348</v>
      </c>
      <c r="D28" s="1" t="s">
        <v>349</v>
      </c>
      <c r="L28" s="11">
        <v>0</v>
      </c>
      <c r="M28" s="15">
        <v>5131</v>
      </c>
      <c r="N28" s="95">
        <v>15000</v>
      </c>
      <c r="O28" s="95">
        <v>16680</v>
      </c>
      <c r="P28" s="12">
        <v>0</v>
      </c>
      <c r="Q28" s="12">
        <v>0</v>
      </c>
      <c r="R28" s="12">
        <v>0</v>
      </c>
      <c r="S28" s="12">
        <v>0</v>
      </c>
      <c r="T28" s="12">
        <v>0</v>
      </c>
    </row>
    <row r="29" spans="1:22" ht="15" customHeight="1">
      <c r="A29" s="1" t="s">
        <v>57</v>
      </c>
      <c r="D29" s="13" t="s">
        <v>60</v>
      </c>
      <c r="L29" s="11">
        <v>1277889</v>
      </c>
      <c r="M29" s="12">
        <v>1315321</v>
      </c>
      <c r="N29" s="94">
        <v>1340000</v>
      </c>
      <c r="O29" s="94">
        <v>1315000</v>
      </c>
      <c r="P29" s="12">
        <v>1320000</v>
      </c>
      <c r="Q29" s="12">
        <v>1333200</v>
      </c>
      <c r="R29" s="12">
        <v>1346532</v>
      </c>
      <c r="S29" s="12">
        <v>1359997</v>
      </c>
      <c r="T29" s="12">
        <v>1373597</v>
      </c>
    </row>
    <row r="30" spans="1:22" ht="15" customHeight="1">
      <c r="A30" s="1" t="s">
        <v>56</v>
      </c>
      <c r="D30" s="13" t="s">
        <v>324</v>
      </c>
      <c r="L30" s="11">
        <v>201681</v>
      </c>
      <c r="M30" s="12">
        <v>240047</v>
      </c>
      <c r="N30" s="94">
        <v>210000</v>
      </c>
      <c r="O30" s="94">
        <v>240000</v>
      </c>
      <c r="P30" s="12">
        <v>242400</v>
      </c>
      <c r="Q30" s="12">
        <v>244824</v>
      </c>
      <c r="R30" s="12">
        <v>247272</v>
      </c>
      <c r="S30" s="12">
        <v>249745</v>
      </c>
      <c r="T30" s="12">
        <v>252242</v>
      </c>
    </row>
    <row r="31" spans="1:22" ht="15" customHeight="1">
      <c r="A31" s="1" t="s">
        <v>55</v>
      </c>
      <c r="D31" s="13" t="s">
        <v>276</v>
      </c>
      <c r="L31" s="11">
        <v>151196</v>
      </c>
      <c r="M31" s="12">
        <v>164296</v>
      </c>
      <c r="N31" s="94">
        <v>164296</v>
      </c>
      <c r="O31" s="94">
        <v>166896</v>
      </c>
      <c r="P31" s="12">
        <v>170000</v>
      </c>
      <c r="Q31" s="12">
        <v>170000</v>
      </c>
      <c r="R31" s="12">
        <v>175000</v>
      </c>
      <c r="S31" s="12">
        <v>175000</v>
      </c>
      <c r="T31" s="12">
        <v>180000</v>
      </c>
    </row>
    <row r="32" spans="1:22" ht="15" customHeight="1">
      <c r="A32" s="1" t="s">
        <v>54</v>
      </c>
      <c r="D32" s="1" t="s">
        <v>59</v>
      </c>
      <c r="L32" s="11">
        <v>13409</v>
      </c>
      <c r="M32" s="12">
        <v>16394</v>
      </c>
      <c r="N32" s="94">
        <v>13000</v>
      </c>
      <c r="O32" s="94">
        <v>14500</v>
      </c>
      <c r="P32" s="12">
        <v>16000</v>
      </c>
      <c r="Q32" s="12">
        <v>16000</v>
      </c>
      <c r="R32" s="12">
        <v>16000</v>
      </c>
      <c r="S32" s="12">
        <v>16000</v>
      </c>
      <c r="T32" s="12">
        <v>16000</v>
      </c>
    </row>
    <row r="33" spans="1:20" ht="15" customHeight="1">
      <c r="A33" s="1" t="s">
        <v>53</v>
      </c>
      <c r="D33" s="13" t="s">
        <v>6</v>
      </c>
      <c r="L33" s="11">
        <v>1502</v>
      </c>
      <c r="M33" s="12">
        <v>13288</v>
      </c>
      <c r="N33" s="94">
        <v>9200</v>
      </c>
      <c r="O33" s="94">
        <v>9200</v>
      </c>
      <c r="P33" s="12">
        <v>9200</v>
      </c>
      <c r="Q33" s="12">
        <v>9200</v>
      </c>
      <c r="R33" s="12">
        <v>9200</v>
      </c>
      <c r="S33" s="12">
        <v>9200</v>
      </c>
      <c r="T33" s="12">
        <v>9200</v>
      </c>
    </row>
    <row r="34" spans="1:20" s="314" customFormat="1" ht="15" customHeight="1">
      <c r="A34" s="1"/>
      <c r="D34" s="82" t="s">
        <v>1520</v>
      </c>
      <c r="L34" s="11"/>
      <c r="M34" s="12"/>
      <c r="N34" s="94"/>
      <c r="O34" s="94"/>
      <c r="P34" s="12"/>
      <c r="Q34" s="12"/>
      <c r="R34" s="12"/>
      <c r="S34" s="12"/>
      <c r="T34" s="12"/>
    </row>
    <row r="35" spans="1:20" ht="15" customHeight="1">
      <c r="A35" s="1" t="s">
        <v>52</v>
      </c>
      <c r="D35" s="13" t="s">
        <v>58</v>
      </c>
      <c r="L35" s="11">
        <v>1870</v>
      </c>
      <c r="M35" s="12">
        <v>40250</v>
      </c>
      <c r="N35" s="94">
        <v>0</v>
      </c>
      <c r="O35" s="94">
        <v>2630</v>
      </c>
      <c r="P35" s="12">
        <v>0</v>
      </c>
      <c r="Q35" s="12">
        <v>0</v>
      </c>
      <c r="R35" s="12">
        <v>0</v>
      </c>
      <c r="S35" s="12">
        <v>0</v>
      </c>
      <c r="T35" s="12">
        <v>0</v>
      </c>
    </row>
    <row r="36" spans="1:20" s="314" customFormat="1" ht="15" customHeight="1">
      <c r="A36" s="1"/>
      <c r="D36" s="82" t="s">
        <v>1558</v>
      </c>
      <c r="E36" s="37"/>
      <c r="F36" s="37"/>
      <c r="G36" s="37"/>
      <c r="H36" s="37"/>
      <c r="I36" s="37"/>
      <c r="J36" s="37"/>
      <c r="K36" s="37"/>
      <c r="L36" s="11"/>
      <c r="M36" s="14"/>
      <c r="N36" s="96"/>
      <c r="O36" s="96"/>
      <c r="P36" s="14"/>
      <c r="Q36" s="14"/>
      <c r="R36" s="14"/>
      <c r="S36" s="14"/>
      <c r="T36" s="14"/>
    </row>
    <row r="37" spans="1:20" ht="15" customHeight="1">
      <c r="A37" s="1" t="s">
        <v>327</v>
      </c>
      <c r="D37" s="13" t="s">
        <v>328</v>
      </c>
      <c r="L37" s="11">
        <v>4838</v>
      </c>
      <c r="M37" s="14">
        <v>2196</v>
      </c>
      <c r="N37" s="96">
        <v>2000</v>
      </c>
      <c r="O37" s="96">
        <v>1077</v>
      </c>
      <c r="P37" s="14">
        <v>2000</v>
      </c>
      <c r="Q37" s="14">
        <v>2000</v>
      </c>
      <c r="R37" s="14">
        <v>2000</v>
      </c>
      <c r="S37" s="14">
        <v>2000</v>
      </c>
      <c r="T37" s="14">
        <v>2000</v>
      </c>
    </row>
    <row r="38" spans="1:20" s="78" customFormat="1" ht="15" customHeight="1">
      <c r="A38" s="1"/>
      <c r="D38" s="82" t="s">
        <v>1184</v>
      </c>
      <c r="L38" s="11"/>
      <c r="M38" s="14"/>
      <c r="N38" s="96"/>
      <c r="O38" s="96"/>
      <c r="P38" s="14"/>
      <c r="Q38" s="14"/>
      <c r="R38" s="14"/>
      <c r="S38" s="14"/>
      <c r="T38" s="14"/>
    </row>
    <row r="39" spans="1:20" ht="15" customHeight="1">
      <c r="A39" s="1" t="s">
        <v>63</v>
      </c>
      <c r="D39" s="1" t="s">
        <v>66</v>
      </c>
      <c r="L39" s="11">
        <v>43545</v>
      </c>
      <c r="M39" s="12">
        <v>38903</v>
      </c>
      <c r="N39" s="94">
        <v>40000</v>
      </c>
      <c r="O39" s="94">
        <v>40000</v>
      </c>
      <c r="P39" s="12">
        <v>40000</v>
      </c>
      <c r="Q39" s="12">
        <v>40000</v>
      </c>
      <c r="R39" s="12">
        <v>40000</v>
      </c>
      <c r="S39" s="12">
        <v>40000</v>
      </c>
      <c r="T39" s="12">
        <v>40000</v>
      </c>
    </row>
    <row r="40" spans="1:20" ht="15" customHeight="1">
      <c r="A40" s="1" t="s">
        <v>62</v>
      </c>
      <c r="D40" s="1" t="s">
        <v>1049</v>
      </c>
      <c r="L40" s="11">
        <v>3786</v>
      </c>
      <c r="M40" s="12">
        <v>2670</v>
      </c>
      <c r="N40" s="94">
        <v>3000</v>
      </c>
      <c r="O40" s="94">
        <v>4400</v>
      </c>
      <c r="P40" s="12">
        <v>2700</v>
      </c>
      <c r="Q40" s="12">
        <v>2700</v>
      </c>
      <c r="R40" s="12">
        <v>2700</v>
      </c>
      <c r="S40" s="12">
        <v>2700</v>
      </c>
      <c r="T40" s="12">
        <v>2700</v>
      </c>
    </row>
    <row r="41" spans="1:20" ht="15" customHeight="1">
      <c r="A41" s="1" t="s">
        <v>61</v>
      </c>
      <c r="D41" s="1" t="s">
        <v>65</v>
      </c>
      <c r="E41" s="250"/>
      <c r="F41" s="250"/>
      <c r="G41" s="250"/>
      <c r="H41" s="250"/>
      <c r="I41" s="250"/>
      <c r="J41" s="250"/>
      <c r="L41" s="11">
        <v>190579</v>
      </c>
      <c r="M41" s="12">
        <v>126829</v>
      </c>
      <c r="N41" s="94">
        <v>122400</v>
      </c>
      <c r="O41" s="94">
        <v>122400</v>
      </c>
      <c r="P41" s="12">
        <v>126600</v>
      </c>
      <c r="Q41" s="12">
        <v>126600</v>
      </c>
      <c r="R41" s="12">
        <v>126600</v>
      </c>
      <c r="S41" s="12">
        <v>126600</v>
      </c>
      <c r="T41" s="12">
        <v>126600</v>
      </c>
    </row>
    <row r="42" spans="1:20" ht="15" customHeight="1">
      <c r="A42" s="1" t="s">
        <v>285</v>
      </c>
      <c r="B42" s="70"/>
      <c r="C42" s="70"/>
      <c r="D42" s="1" t="s">
        <v>75</v>
      </c>
      <c r="E42" s="70"/>
      <c r="F42" s="70"/>
      <c r="G42" s="70"/>
      <c r="H42" s="70"/>
      <c r="I42" s="70"/>
      <c r="J42" s="70"/>
      <c r="K42" s="70"/>
      <c r="L42" s="11">
        <v>21690</v>
      </c>
      <c r="M42" s="12">
        <v>73350</v>
      </c>
      <c r="N42" s="94">
        <v>0</v>
      </c>
      <c r="O42" s="94">
        <v>0</v>
      </c>
      <c r="P42" s="15">
        <v>0</v>
      </c>
      <c r="Q42" s="15">
        <v>0</v>
      </c>
      <c r="R42" s="15">
        <v>0</v>
      </c>
      <c r="S42" s="15">
        <v>0</v>
      </c>
      <c r="T42" s="15">
        <v>0</v>
      </c>
    </row>
    <row r="43" spans="1:20" ht="15" customHeight="1">
      <c r="A43" s="1" t="s">
        <v>284</v>
      </c>
      <c r="D43" s="1" t="s">
        <v>64</v>
      </c>
      <c r="I43" s="70"/>
      <c r="J43" s="70"/>
      <c r="K43" s="70"/>
      <c r="L43" s="11">
        <v>250</v>
      </c>
      <c r="M43" s="12">
        <v>0</v>
      </c>
      <c r="N43" s="94">
        <v>250</v>
      </c>
      <c r="O43" s="94">
        <v>0</v>
      </c>
      <c r="P43" s="12">
        <v>0</v>
      </c>
      <c r="Q43" s="12">
        <v>0</v>
      </c>
      <c r="R43" s="12">
        <v>0</v>
      </c>
      <c r="S43" s="12">
        <v>0</v>
      </c>
      <c r="T43" s="12">
        <v>0</v>
      </c>
    </row>
    <row r="44" spans="1:20" s="78" customFormat="1" ht="15" customHeight="1">
      <c r="A44" s="1"/>
      <c r="D44" s="81" t="s">
        <v>1252</v>
      </c>
      <c r="I44" s="77"/>
      <c r="J44" s="77"/>
      <c r="K44" s="77"/>
      <c r="L44" s="11"/>
      <c r="M44" s="12"/>
      <c r="N44" s="94"/>
      <c r="O44" s="94"/>
      <c r="P44" s="12"/>
      <c r="Q44" s="12"/>
      <c r="R44" s="12"/>
      <c r="S44" s="12"/>
      <c r="T44" s="12"/>
    </row>
    <row r="45" spans="1:20" s="78" customFormat="1" ht="15" customHeight="1">
      <c r="A45" s="1"/>
      <c r="D45" s="81" t="s">
        <v>1201</v>
      </c>
      <c r="I45" s="77"/>
      <c r="J45" s="77"/>
      <c r="K45" s="77"/>
      <c r="L45" s="11"/>
      <c r="M45" s="12"/>
      <c r="N45" s="94"/>
      <c r="O45" s="94"/>
      <c r="P45" s="12"/>
      <c r="Q45" s="12"/>
      <c r="R45" s="12"/>
      <c r="S45" s="12"/>
      <c r="T45" s="12"/>
    </row>
    <row r="46" spans="1:20" ht="15" customHeight="1">
      <c r="A46" s="1" t="s">
        <v>69</v>
      </c>
      <c r="B46" s="70"/>
      <c r="C46" s="70"/>
      <c r="D46" s="1" t="s">
        <v>71</v>
      </c>
      <c r="E46" s="70"/>
      <c r="F46" s="70"/>
      <c r="G46" s="70"/>
      <c r="H46" s="70"/>
      <c r="I46" s="70"/>
      <c r="J46" s="70"/>
      <c r="K46" s="70"/>
      <c r="L46" s="11">
        <v>129075</v>
      </c>
      <c r="M46" s="12">
        <v>95289</v>
      </c>
      <c r="N46" s="94">
        <v>95000</v>
      </c>
      <c r="O46" s="94">
        <v>68000</v>
      </c>
      <c r="P46" s="12">
        <v>95000</v>
      </c>
      <c r="Q46" s="12">
        <v>95000</v>
      </c>
      <c r="R46" s="12">
        <v>95000</v>
      </c>
      <c r="S46" s="12">
        <v>95000</v>
      </c>
      <c r="T46" s="12">
        <v>95000</v>
      </c>
    </row>
    <row r="47" spans="1:20" s="314" customFormat="1" ht="15" customHeight="1">
      <c r="A47" s="1"/>
      <c r="B47" s="313"/>
      <c r="C47" s="313"/>
      <c r="D47" s="81" t="s">
        <v>1552</v>
      </c>
      <c r="E47" s="35"/>
      <c r="F47" s="35"/>
      <c r="G47" s="35"/>
      <c r="H47" s="35"/>
      <c r="I47" s="35"/>
      <c r="J47" s="35"/>
      <c r="K47" s="35"/>
      <c r="L47" s="11"/>
      <c r="M47" s="12"/>
      <c r="N47" s="94"/>
      <c r="O47" s="94"/>
      <c r="P47" s="12"/>
      <c r="Q47" s="12"/>
      <c r="R47" s="12"/>
      <c r="S47" s="12"/>
      <c r="T47" s="12"/>
    </row>
    <row r="48" spans="1:20" ht="15" customHeight="1">
      <c r="A48" s="1" t="s">
        <v>68</v>
      </c>
      <c r="D48" s="1" t="s">
        <v>332</v>
      </c>
      <c r="L48" s="11">
        <v>44565</v>
      </c>
      <c r="M48" s="12">
        <v>25457</v>
      </c>
      <c r="N48" s="94">
        <v>30000</v>
      </c>
      <c r="O48" s="94">
        <v>25000</v>
      </c>
      <c r="P48" s="12">
        <v>26000</v>
      </c>
      <c r="Q48" s="12">
        <v>26000</v>
      </c>
      <c r="R48" s="12">
        <v>26000</v>
      </c>
      <c r="S48" s="12">
        <v>26000</v>
      </c>
      <c r="T48" s="12">
        <v>26000</v>
      </c>
    </row>
    <row r="49" spans="1:20" ht="15" customHeight="1">
      <c r="A49" s="1" t="s">
        <v>67</v>
      </c>
      <c r="B49" s="70"/>
      <c r="C49" s="70"/>
      <c r="D49" s="1" t="s">
        <v>70</v>
      </c>
      <c r="E49" s="70"/>
      <c r="F49" s="70"/>
      <c r="G49" s="70"/>
      <c r="H49" s="70"/>
      <c r="I49" s="70"/>
      <c r="J49" s="70"/>
      <c r="K49" s="70"/>
      <c r="L49" s="11">
        <v>25500</v>
      </c>
      <c r="M49" s="12">
        <v>80490</v>
      </c>
      <c r="N49" s="94">
        <v>90000</v>
      </c>
      <c r="O49" s="94">
        <v>81750</v>
      </c>
      <c r="P49" s="12">
        <v>80000</v>
      </c>
      <c r="Q49" s="12">
        <v>80000</v>
      </c>
      <c r="R49" s="12">
        <v>80000</v>
      </c>
      <c r="S49" s="12">
        <v>80000</v>
      </c>
      <c r="T49" s="12">
        <v>80000</v>
      </c>
    </row>
    <row r="50" spans="1:20" ht="15" customHeight="1">
      <c r="A50" s="1" t="s">
        <v>74</v>
      </c>
      <c r="B50" s="70"/>
      <c r="C50" s="70"/>
      <c r="D50" s="1" t="s">
        <v>77</v>
      </c>
      <c r="E50" s="70"/>
      <c r="F50" s="70"/>
      <c r="G50" s="70"/>
      <c r="H50" s="70"/>
      <c r="I50" s="70"/>
      <c r="J50" s="70"/>
      <c r="K50" s="70"/>
      <c r="L50" s="11">
        <v>1132478</v>
      </c>
      <c r="M50" s="12">
        <v>1177995</v>
      </c>
      <c r="N50" s="94">
        <v>1175000</v>
      </c>
      <c r="O50" s="94">
        <v>1175000</v>
      </c>
      <c r="P50" s="12">
        <v>1021784</v>
      </c>
      <c r="Q50" s="12">
        <v>1021784</v>
      </c>
      <c r="R50" s="12">
        <v>1021784</v>
      </c>
      <c r="S50" s="12">
        <v>1021784</v>
      </c>
      <c r="T50" s="12">
        <v>1021784</v>
      </c>
    </row>
    <row r="51" spans="1:20" ht="15" customHeight="1">
      <c r="A51" s="1" t="s">
        <v>73</v>
      </c>
      <c r="D51" s="1" t="s">
        <v>76</v>
      </c>
      <c r="L51" s="11">
        <v>119121</v>
      </c>
      <c r="M51" s="12">
        <v>116087</v>
      </c>
      <c r="N51" s="94">
        <v>123932</v>
      </c>
      <c r="O51" s="94">
        <v>150000</v>
      </c>
      <c r="P51" s="12">
        <v>151500</v>
      </c>
      <c r="Q51" s="12">
        <v>153015</v>
      </c>
      <c r="R51" s="12">
        <v>154545</v>
      </c>
      <c r="S51" s="12">
        <v>156091</v>
      </c>
      <c r="T51" s="12">
        <v>157652</v>
      </c>
    </row>
    <row r="52" spans="1:20" ht="15" customHeight="1">
      <c r="A52" s="1" t="s">
        <v>72</v>
      </c>
      <c r="D52" s="1" t="s">
        <v>16</v>
      </c>
      <c r="L52" s="11">
        <v>1305</v>
      </c>
      <c r="M52" s="16">
        <v>3960</v>
      </c>
      <c r="N52" s="97">
        <v>0</v>
      </c>
      <c r="O52" s="97">
        <v>0</v>
      </c>
      <c r="P52" s="12">
        <v>0</v>
      </c>
      <c r="Q52" s="12">
        <v>0</v>
      </c>
      <c r="R52" s="12">
        <v>0</v>
      </c>
      <c r="S52" s="12">
        <v>0</v>
      </c>
      <c r="T52" s="12">
        <v>0</v>
      </c>
    </row>
    <row r="53" spans="1:20" ht="15" customHeight="1">
      <c r="A53" s="1" t="s">
        <v>350</v>
      </c>
      <c r="D53" s="1" t="s">
        <v>351</v>
      </c>
      <c r="L53" s="11">
        <v>0</v>
      </c>
      <c r="M53" s="16">
        <v>4432</v>
      </c>
      <c r="N53" s="97">
        <v>5000</v>
      </c>
      <c r="O53" s="97">
        <v>5000</v>
      </c>
      <c r="P53" s="16">
        <v>5000</v>
      </c>
      <c r="Q53" s="16">
        <v>5000</v>
      </c>
      <c r="R53" s="16">
        <v>5000</v>
      </c>
      <c r="S53" s="16">
        <v>5000</v>
      </c>
      <c r="T53" s="16">
        <v>5000</v>
      </c>
    </row>
    <row r="54" spans="1:20" s="78" customFormat="1" ht="15" customHeight="1">
      <c r="A54" s="1"/>
      <c r="D54" s="81" t="s">
        <v>1185</v>
      </c>
      <c r="L54" s="11"/>
      <c r="M54" s="16"/>
      <c r="N54" s="97"/>
      <c r="O54" s="97"/>
      <c r="P54" s="16"/>
      <c r="Q54" s="16"/>
      <c r="R54" s="16"/>
      <c r="S54" s="16"/>
      <c r="T54" s="16"/>
    </row>
    <row r="55" spans="1:20" s="89" customFormat="1" ht="15" customHeight="1">
      <c r="A55" s="1" t="s">
        <v>1223</v>
      </c>
      <c r="D55" s="1" t="s">
        <v>1224</v>
      </c>
      <c r="E55" s="130"/>
      <c r="F55" s="130"/>
      <c r="G55" s="130"/>
      <c r="H55" s="130"/>
      <c r="I55" s="130"/>
      <c r="J55" s="130"/>
      <c r="K55" s="130"/>
      <c r="L55" s="11">
        <v>0</v>
      </c>
      <c r="M55" s="16">
        <v>0</v>
      </c>
      <c r="N55" s="97">
        <v>0</v>
      </c>
      <c r="O55" s="97">
        <v>200</v>
      </c>
      <c r="P55" s="16">
        <v>500</v>
      </c>
      <c r="Q55" s="16">
        <v>500</v>
      </c>
      <c r="R55" s="16">
        <v>500</v>
      </c>
      <c r="S55" s="16">
        <v>500</v>
      </c>
      <c r="T55" s="16">
        <v>500</v>
      </c>
    </row>
    <row r="56" spans="1:20" ht="15" customHeight="1">
      <c r="A56" s="1" t="s">
        <v>78</v>
      </c>
      <c r="B56" s="70"/>
      <c r="C56" s="70"/>
      <c r="D56" s="353" t="s">
        <v>7</v>
      </c>
      <c r="E56" s="353"/>
      <c r="F56" s="353"/>
      <c r="G56" s="353"/>
      <c r="H56" s="353"/>
      <c r="I56" s="353"/>
      <c r="J56" s="353"/>
      <c r="K56" s="353"/>
      <c r="L56" s="11">
        <v>62043</v>
      </c>
      <c r="M56" s="12">
        <v>1747</v>
      </c>
      <c r="N56" s="94">
        <v>2000</v>
      </c>
      <c r="O56" s="94">
        <v>5000</v>
      </c>
      <c r="P56" s="12">
        <v>3100</v>
      </c>
      <c r="Q56" s="12">
        <v>3100</v>
      </c>
      <c r="R56" s="12">
        <v>3100</v>
      </c>
      <c r="S56" s="12">
        <v>3100</v>
      </c>
      <c r="T56" s="12">
        <v>3100</v>
      </c>
    </row>
    <row r="57" spans="1:20" ht="15" customHeight="1">
      <c r="A57" s="1" t="s">
        <v>83</v>
      </c>
      <c r="B57" s="70"/>
      <c r="C57" s="70"/>
      <c r="D57" s="1" t="s">
        <v>86</v>
      </c>
      <c r="E57" s="70"/>
      <c r="F57" s="70"/>
      <c r="G57" s="70"/>
      <c r="H57" s="70"/>
      <c r="I57" s="70"/>
      <c r="J57" s="70"/>
      <c r="K57" s="70"/>
      <c r="L57" s="16">
        <v>27848</v>
      </c>
      <c r="M57" s="16">
        <v>46951</v>
      </c>
      <c r="N57" s="97">
        <v>12000</v>
      </c>
      <c r="O57" s="97">
        <v>40000</v>
      </c>
      <c r="P57" s="16">
        <v>0</v>
      </c>
      <c r="Q57" s="16">
        <v>0</v>
      </c>
      <c r="R57" s="16">
        <v>0</v>
      </c>
      <c r="S57" s="16">
        <v>0</v>
      </c>
      <c r="T57" s="16">
        <v>0</v>
      </c>
    </row>
    <row r="58" spans="1:20" ht="15" customHeight="1">
      <c r="A58" s="1" t="s">
        <v>1141</v>
      </c>
      <c r="B58" s="70"/>
      <c r="C58" s="70"/>
      <c r="D58" s="1" t="s">
        <v>1142</v>
      </c>
      <c r="E58" s="70"/>
      <c r="F58" s="70"/>
      <c r="G58" s="70"/>
      <c r="H58" s="70"/>
      <c r="I58" s="70"/>
      <c r="J58" s="70"/>
      <c r="K58" s="70"/>
      <c r="L58" s="16">
        <v>0</v>
      </c>
      <c r="M58" s="16">
        <v>0</v>
      </c>
      <c r="N58" s="97">
        <v>0</v>
      </c>
      <c r="O58" s="97">
        <v>11527</v>
      </c>
      <c r="P58" s="16">
        <v>0</v>
      </c>
      <c r="Q58" s="16">
        <v>0</v>
      </c>
      <c r="R58" s="16">
        <v>0</v>
      </c>
      <c r="S58" s="16">
        <v>0</v>
      </c>
      <c r="T58" s="16">
        <v>0</v>
      </c>
    </row>
    <row r="59" spans="1:20" ht="15" customHeight="1">
      <c r="A59" s="1" t="s">
        <v>82</v>
      </c>
      <c r="D59" s="1" t="s">
        <v>85</v>
      </c>
      <c r="L59" s="11">
        <v>14925</v>
      </c>
      <c r="M59" s="12">
        <v>33067</v>
      </c>
      <c r="N59" s="94">
        <v>15000</v>
      </c>
      <c r="O59" s="94">
        <v>28582</v>
      </c>
      <c r="P59" s="12">
        <v>15000</v>
      </c>
      <c r="Q59" s="12">
        <v>10000</v>
      </c>
      <c r="R59" s="12">
        <v>10000</v>
      </c>
      <c r="S59" s="12">
        <v>10000</v>
      </c>
      <c r="T59" s="12">
        <v>15000</v>
      </c>
    </row>
    <row r="60" spans="1:20" ht="15" customHeight="1">
      <c r="A60" s="1" t="s">
        <v>362</v>
      </c>
      <c r="D60" s="1" t="s">
        <v>370</v>
      </c>
      <c r="L60" s="11">
        <v>0</v>
      </c>
      <c r="M60" s="12">
        <v>21675</v>
      </c>
      <c r="N60" s="94">
        <v>20000</v>
      </c>
      <c r="O60" s="94">
        <v>25000</v>
      </c>
      <c r="P60" s="15">
        <v>12500</v>
      </c>
      <c r="Q60" s="15">
        <v>12500</v>
      </c>
      <c r="R60" s="15">
        <v>12500</v>
      </c>
      <c r="S60" s="15">
        <v>12500</v>
      </c>
      <c r="T60" s="15">
        <v>12500</v>
      </c>
    </row>
    <row r="61" spans="1:20" s="138" customFormat="1" ht="15" customHeight="1">
      <c r="A61" s="1"/>
      <c r="D61" s="81" t="s">
        <v>1283</v>
      </c>
      <c r="L61" s="11"/>
      <c r="M61" s="12"/>
      <c r="N61" s="94"/>
      <c r="O61" s="94"/>
      <c r="P61" s="15"/>
      <c r="Q61" s="15"/>
      <c r="R61" s="15"/>
      <c r="S61" s="15"/>
      <c r="T61" s="15"/>
    </row>
    <row r="62" spans="1:20" ht="15" customHeight="1">
      <c r="A62" s="1" t="s">
        <v>363</v>
      </c>
      <c r="D62" s="1" t="s">
        <v>371</v>
      </c>
      <c r="L62" s="11">
        <v>0</v>
      </c>
      <c r="M62" s="12">
        <v>39671</v>
      </c>
      <c r="N62" s="94">
        <v>50000</v>
      </c>
      <c r="O62" s="94">
        <v>50000</v>
      </c>
      <c r="P62" s="15">
        <v>60398</v>
      </c>
      <c r="Q62" s="15">
        <v>66438</v>
      </c>
      <c r="R62" s="15">
        <v>73082</v>
      </c>
      <c r="S62" s="15">
        <v>80390</v>
      </c>
      <c r="T62" s="15">
        <v>88429</v>
      </c>
    </row>
    <row r="63" spans="1:20" s="314" customFormat="1" ht="15" customHeight="1">
      <c r="A63" s="1"/>
      <c r="D63" s="81" t="s">
        <v>1553</v>
      </c>
      <c r="E63" s="37"/>
      <c r="F63" s="37"/>
      <c r="G63" s="37"/>
      <c r="H63" s="37"/>
      <c r="I63" s="37"/>
      <c r="J63" s="37"/>
      <c r="L63" s="11"/>
      <c r="M63" s="12"/>
      <c r="N63" s="94"/>
      <c r="O63" s="94"/>
      <c r="P63" s="15"/>
      <c r="Q63" s="15"/>
      <c r="R63" s="15"/>
      <c r="S63" s="15"/>
      <c r="T63" s="15"/>
    </row>
    <row r="64" spans="1:20" ht="15" customHeight="1">
      <c r="A64" s="1" t="s">
        <v>81</v>
      </c>
      <c r="B64" s="70"/>
      <c r="C64" s="70"/>
      <c r="D64" s="1" t="s">
        <v>367</v>
      </c>
      <c r="E64" s="70"/>
      <c r="F64" s="70"/>
      <c r="G64" s="70"/>
      <c r="H64" s="70"/>
      <c r="I64" s="70"/>
      <c r="J64" s="70"/>
      <c r="K64" s="70"/>
      <c r="L64" s="16">
        <v>227600</v>
      </c>
      <c r="M64" s="12">
        <v>193147</v>
      </c>
      <c r="N64" s="94">
        <v>190000</v>
      </c>
      <c r="O64" s="94">
        <v>90000</v>
      </c>
      <c r="P64" s="16">
        <v>61295</v>
      </c>
      <c r="Q64" s="16">
        <v>65586</v>
      </c>
      <c r="R64" s="16">
        <v>70177</v>
      </c>
      <c r="S64" s="16">
        <v>75089</v>
      </c>
      <c r="T64" s="16">
        <v>80345</v>
      </c>
    </row>
    <row r="65" spans="1:20" ht="15" customHeight="1">
      <c r="A65" s="1" t="s">
        <v>359</v>
      </c>
      <c r="B65" s="70"/>
      <c r="C65" s="70"/>
      <c r="D65" s="1" t="s">
        <v>360</v>
      </c>
      <c r="E65" s="70"/>
      <c r="F65" s="70"/>
      <c r="G65" s="70"/>
      <c r="H65" s="70"/>
      <c r="I65" s="70"/>
      <c r="J65" s="70"/>
      <c r="K65" s="70"/>
      <c r="L65" s="16">
        <v>0</v>
      </c>
      <c r="M65" s="12">
        <v>4789</v>
      </c>
      <c r="N65" s="94">
        <v>4800</v>
      </c>
      <c r="O65" s="94">
        <v>3300</v>
      </c>
      <c r="P65" s="16">
        <v>1699</v>
      </c>
      <c r="Q65" s="16">
        <v>1700</v>
      </c>
      <c r="R65" s="16">
        <v>1700</v>
      </c>
      <c r="S65" s="16">
        <v>1700</v>
      </c>
      <c r="T65" s="16">
        <v>1700</v>
      </c>
    </row>
    <row r="66" spans="1:20" ht="15" customHeight="1">
      <c r="A66" s="1" t="s">
        <v>964</v>
      </c>
      <c r="B66" s="70"/>
      <c r="C66" s="70"/>
      <c r="D66" s="1" t="s">
        <v>965</v>
      </c>
      <c r="E66" s="70"/>
      <c r="F66" s="70"/>
      <c r="G66" s="70"/>
      <c r="H66" s="70"/>
      <c r="I66" s="70"/>
      <c r="J66" s="70"/>
      <c r="K66" s="70"/>
      <c r="L66" s="16">
        <v>0</v>
      </c>
      <c r="M66" s="12">
        <v>0</v>
      </c>
      <c r="N66" s="94">
        <v>0</v>
      </c>
      <c r="O66" s="94">
        <v>93842</v>
      </c>
      <c r="P66" s="16">
        <v>0</v>
      </c>
      <c r="Q66" s="16">
        <v>0</v>
      </c>
      <c r="R66" s="16">
        <v>0</v>
      </c>
      <c r="S66" s="16">
        <v>0</v>
      </c>
      <c r="T66" s="16">
        <v>0</v>
      </c>
    </row>
    <row r="67" spans="1:20" ht="15" customHeight="1">
      <c r="A67" s="1" t="s">
        <v>80</v>
      </c>
      <c r="D67" s="1" t="s">
        <v>333</v>
      </c>
      <c r="L67" s="16">
        <v>29776</v>
      </c>
      <c r="M67" s="16">
        <v>35711</v>
      </c>
      <c r="N67" s="97">
        <v>5000</v>
      </c>
      <c r="O67" s="97">
        <v>5000</v>
      </c>
      <c r="P67" s="16">
        <v>5000</v>
      </c>
      <c r="Q67" s="16">
        <v>5000</v>
      </c>
      <c r="R67" s="16">
        <v>5000</v>
      </c>
      <c r="S67" s="16">
        <v>5000</v>
      </c>
      <c r="T67" s="16">
        <v>5000</v>
      </c>
    </row>
    <row r="68" spans="1:20" s="78" customFormat="1" ht="15" customHeight="1">
      <c r="A68" s="1"/>
      <c r="D68" s="321" t="s">
        <v>1202</v>
      </c>
      <c r="L68" s="16"/>
      <c r="M68" s="16"/>
      <c r="N68" s="97"/>
      <c r="O68" s="97"/>
      <c r="P68" s="16"/>
      <c r="Q68" s="16"/>
      <c r="R68" s="16"/>
      <c r="S68" s="16"/>
      <c r="T68" s="16"/>
    </row>
    <row r="69" spans="1:20" ht="15" customHeight="1">
      <c r="A69" s="1" t="s">
        <v>357</v>
      </c>
      <c r="D69" s="1" t="s">
        <v>358</v>
      </c>
      <c r="L69" s="16">
        <v>0</v>
      </c>
      <c r="M69" s="16">
        <v>22207</v>
      </c>
      <c r="N69" s="97">
        <v>0</v>
      </c>
      <c r="O69" s="97">
        <v>0</v>
      </c>
      <c r="P69" s="16">
        <v>0</v>
      </c>
      <c r="Q69" s="16">
        <v>0</v>
      </c>
      <c r="R69" s="16">
        <v>0</v>
      </c>
      <c r="S69" s="16">
        <v>0</v>
      </c>
      <c r="T69" s="16">
        <v>0</v>
      </c>
    </row>
    <row r="70" spans="1:20" ht="15" customHeight="1">
      <c r="A70" s="1" t="s">
        <v>317</v>
      </c>
      <c r="D70" s="1" t="s">
        <v>318</v>
      </c>
      <c r="L70" s="16">
        <v>36185</v>
      </c>
      <c r="M70" s="16">
        <v>19505</v>
      </c>
      <c r="N70" s="97">
        <v>40000</v>
      </c>
      <c r="O70" s="97">
        <v>40000</v>
      </c>
      <c r="P70" s="16">
        <v>40000</v>
      </c>
      <c r="Q70" s="16">
        <v>40000</v>
      </c>
      <c r="R70" s="16">
        <v>40000</v>
      </c>
      <c r="S70" s="16">
        <v>40000</v>
      </c>
      <c r="T70" s="16">
        <v>40000</v>
      </c>
    </row>
    <row r="71" spans="1:20" ht="15" customHeight="1">
      <c r="A71" s="1" t="s">
        <v>79</v>
      </c>
      <c r="B71" s="70"/>
      <c r="C71" s="70"/>
      <c r="D71" s="1" t="s">
        <v>84</v>
      </c>
      <c r="E71" s="70"/>
      <c r="F71" s="70"/>
      <c r="G71" s="70"/>
      <c r="H71" s="70"/>
      <c r="I71" s="70"/>
      <c r="J71" s="70"/>
      <c r="K71" s="70"/>
      <c r="L71" s="16">
        <v>88370</v>
      </c>
      <c r="M71" s="16">
        <v>67870</v>
      </c>
      <c r="N71" s="97">
        <v>4000</v>
      </c>
      <c r="O71" s="97">
        <v>10000</v>
      </c>
      <c r="P71" s="16">
        <v>4000</v>
      </c>
      <c r="Q71" s="16">
        <v>4000</v>
      </c>
      <c r="R71" s="16">
        <v>4000</v>
      </c>
      <c r="S71" s="16">
        <v>4000</v>
      </c>
      <c r="T71" s="16">
        <v>4000</v>
      </c>
    </row>
    <row r="72" spans="1:20" s="37" customFormat="1" ht="15" customHeight="1">
      <c r="A72" s="81"/>
      <c r="B72" s="35"/>
      <c r="C72" s="35"/>
      <c r="D72" s="81" t="s">
        <v>1522</v>
      </c>
      <c r="E72" s="35"/>
      <c r="F72" s="35"/>
      <c r="G72" s="35"/>
      <c r="H72" s="35"/>
      <c r="I72" s="35"/>
      <c r="J72" s="35"/>
      <c r="K72" s="35"/>
      <c r="L72" s="317"/>
      <c r="M72" s="317"/>
      <c r="N72" s="318"/>
      <c r="O72" s="318"/>
      <c r="P72" s="317"/>
      <c r="Q72" s="317"/>
      <c r="R72" s="317"/>
      <c r="S72" s="317"/>
      <c r="T72" s="317"/>
    </row>
    <row r="73" spans="1:20" s="37" customFormat="1" ht="15" customHeight="1">
      <c r="A73" s="81"/>
      <c r="B73" s="35"/>
      <c r="C73" s="35"/>
      <c r="D73" s="81" t="s">
        <v>1521</v>
      </c>
      <c r="E73" s="35"/>
      <c r="F73" s="35"/>
      <c r="G73" s="35"/>
      <c r="H73" s="35"/>
      <c r="I73" s="35"/>
      <c r="J73" s="35"/>
      <c r="K73" s="35"/>
      <c r="L73" s="317"/>
      <c r="M73" s="317"/>
      <c r="N73" s="318"/>
      <c r="O73" s="318"/>
      <c r="P73" s="317"/>
      <c r="Q73" s="317"/>
      <c r="R73" s="317"/>
      <c r="S73" s="317"/>
      <c r="T73" s="317"/>
    </row>
    <row r="74" spans="1:20" ht="15" customHeight="1">
      <c r="A74" s="1" t="s">
        <v>334</v>
      </c>
      <c r="B74" s="9"/>
      <c r="C74" s="9"/>
      <c r="D74" s="70" t="s">
        <v>335</v>
      </c>
      <c r="E74" s="9"/>
      <c r="F74" s="9"/>
      <c r="G74" s="9"/>
      <c r="H74" s="9"/>
      <c r="I74" s="9"/>
      <c r="J74" s="9"/>
      <c r="K74" s="9"/>
      <c r="L74" s="16">
        <v>13155</v>
      </c>
      <c r="M74" s="16">
        <v>5600</v>
      </c>
      <c r="N74" s="97">
        <v>9000</v>
      </c>
      <c r="O74" s="97">
        <v>7500</v>
      </c>
      <c r="P74" s="16">
        <v>8000</v>
      </c>
      <c r="Q74" s="16">
        <v>8000</v>
      </c>
      <c r="R74" s="16">
        <v>8000</v>
      </c>
      <c r="S74" s="16">
        <v>8000</v>
      </c>
      <c r="T74" s="16">
        <v>8000</v>
      </c>
    </row>
    <row r="75" spans="1:20" s="314" customFormat="1" ht="15" customHeight="1">
      <c r="A75" s="1"/>
      <c r="B75" s="9"/>
      <c r="C75" s="9"/>
      <c r="D75" s="35" t="s">
        <v>1559</v>
      </c>
      <c r="E75" s="33"/>
      <c r="F75" s="33"/>
      <c r="G75" s="33"/>
      <c r="H75" s="33"/>
      <c r="I75" s="33"/>
      <c r="J75" s="33"/>
      <c r="K75" s="33"/>
      <c r="L75" s="16"/>
      <c r="M75" s="16"/>
      <c r="N75" s="97"/>
      <c r="O75" s="97"/>
      <c r="P75" s="16"/>
      <c r="Q75" s="16"/>
      <c r="R75" s="16"/>
      <c r="S75" s="16"/>
      <c r="T75" s="16"/>
    </row>
    <row r="76" spans="1:20" ht="15" customHeight="1">
      <c r="A76" s="1" t="s">
        <v>375</v>
      </c>
      <c r="B76" s="9"/>
      <c r="C76" s="9"/>
      <c r="D76" s="70" t="s">
        <v>374</v>
      </c>
      <c r="E76" s="9"/>
      <c r="F76" s="9"/>
      <c r="L76" s="16">
        <v>0</v>
      </c>
      <c r="M76" s="16">
        <v>10849</v>
      </c>
      <c r="N76" s="97">
        <v>0</v>
      </c>
      <c r="O76" s="97">
        <v>0</v>
      </c>
      <c r="P76" s="16">
        <v>0</v>
      </c>
      <c r="Q76" s="16">
        <v>0</v>
      </c>
      <c r="R76" s="16">
        <v>0</v>
      </c>
      <c r="S76" s="16">
        <v>0</v>
      </c>
      <c r="T76" s="16">
        <v>0</v>
      </c>
    </row>
    <row r="77" spans="1:20" ht="15" customHeight="1">
      <c r="A77" s="1" t="s">
        <v>325</v>
      </c>
      <c r="D77" s="1" t="s">
        <v>326</v>
      </c>
      <c r="L77" s="16">
        <v>2460</v>
      </c>
      <c r="M77" s="16">
        <v>2784</v>
      </c>
      <c r="N77" s="97">
        <v>2000</v>
      </c>
      <c r="O77" s="97">
        <v>50</v>
      </c>
      <c r="P77" s="16">
        <v>0</v>
      </c>
      <c r="Q77" s="16">
        <v>0</v>
      </c>
      <c r="R77" s="16">
        <v>2000</v>
      </c>
      <c r="S77" s="16">
        <v>2000</v>
      </c>
      <c r="T77" s="16">
        <v>2000</v>
      </c>
    </row>
    <row r="78" spans="1:20" s="78" customFormat="1" ht="15" customHeight="1">
      <c r="A78" s="1"/>
      <c r="D78" s="37" t="s">
        <v>1203</v>
      </c>
      <c r="L78" s="16"/>
      <c r="M78" s="16"/>
      <c r="N78" s="97"/>
      <c r="O78" s="97"/>
      <c r="P78" s="16"/>
      <c r="Q78" s="16"/>
      <c r="R78" s="16"/>
      <c r="S78" s="16"/>
      <c r="T78" s="16"/>
    </row>
    <row r="79" spans="1:20" s="78" customFormat="1" ht="15" customHeight="1">
      <c r="A79" s="1"/>
      <c r="D79" s="37" t="s">
        <v>1204</v>
      </c>
      <c r="L79" s="16"/>
      <c r="M79" s="16"/>
      <c r="N79" s="97"/>
      <c r="O79" s="97"/>
      <c r="P79" s="16"/>
      <c r="Q79" s="16"/>
      <c r="R79" s="16"/>
      <c r="S79" s="16"/>
      <c r="T79" s="16"/>
    </row>
    <row r="80" spans="1:20" ht="15" customHeight="1">
      <c r="A80" s="1" t="s">
        <v>87</v>
      </c>
      <c r="D80" s="1" t="s">
        <v>8</v>
      </c>
      <c r="L80" s="11">
        <v>1589</v>
      </c>
      <c r="M80" s="12">
        <v>9628</v>
      </c>
      <c r="N80" s="94">
        <v>5000</v>
      </c>
      <c r="O80" s="94">
        <v>3000</v>
      </c>
      <c r="P80" s="12">
        <v>3000</v>
      </c>
      <c r="Q80" s="12">
        <v>3000</v>
      </c>
      <c r="R80" s="12">
        <v>3000</v>
      </c>
      <c r="S80" s="12">
        <v>3000</v>
      </c>
      <c r="T80" s="12">
        <v>3000</v>
      </c>
    </row>
    <row r="81" spans="1:20" s="314" customFormat="1" ht="15" customHeight="1">
      <c r="A81" s="1"/>
      <c r="D81" s="321" t="s">
        <v>1554</v>
      </c>
      <c r="E81" s="37"/>
      <c r="F81" s="37"/>
      <c r="G81" s="37"/>
      <c r="H81" s="37"/>
      <c r="I81" s="37"/>
      <c r="J81" s="37"/>
      <c r="K81" s="37"/>
      <c r="L81" s="11"/>
      <c r="M81" s="15"/>
      <c r="N81" s="94"/>
      <c r="O81" s="94"/>
      <c r="P81" s="12"/>
      <c r="Q81" s="12"/>
      <c r="R81" s="12"/>
      <c r="S81" s="12"/>
      <c r="T81" s="12"/>
    </row>
    <row r="82" spans="1:20" ht="15" customHeight="1">
      <c r="A82" s="1" t="s">
        <v>91</v>
      </c>
      <c r="D82" s="1" t="s">
        <v>313</v>
      </c>
      <c r="L82" s="11">
        <v>75569</v>
      </c>
      <c r="M82" s="2">
        <v>91863</v>
      </c>
      <c r="N82" s="98">
        <v>91863</v>
      </c>
      <c r="O82" s="98">
        <v>91863</v>
      </c>
      <c r="P82" s="12">
        <v>0</v>
      </c>
      <c r="Q82" s="12">
        <v>0</v>
      </c>
      <c r="R82" s="12">
        <v>0</v>
      </c>
      <c r="S82" s="12">
        <v>0</v>
      </c>
      <c r="T82" s="12">
        <v>0</v>
      </c>
    </row>
    <row r="83" spans="1:20" s="130" customFormat="1" ht="15" customHeight="1">
      <c r="A83" s="1"/>
      <c r="D83" s="321" t="s">
        <v>1253</v>
      </c>
      <c r="L83" s="11"/>
      <c r="M83" s="2"/>
      <c r="N83" s="98"/>
      <c r="O83" s="98"/>
      <c r="P83" s="14"/>
      <c r="Q83" s="14"/>
      <c r="R83" s="14"/>
      <c r="S83" s="14"/>
      <c r="T83" s="14"/>
    </row>
    <row r="84" spans="1:20" ht="15" customHeight="1">
      <c r="A84" s="1" t="s">
        <v>90</v>
      </c>
      <c r="B84" s="70"/>
      <c r="C84" s="70"/>
      <c r="D84" s="1" t="s">
        <v>314</v>
      </c>
      <c r="E84" s="70"/>
      <c r="F84" s="70"/>
      <c r="G84" s="70"/>
      <c r="H84" s="70"/>
      <c r="I84" s="70"/>
      <c r="J84" s="70"/>
      <c r="K84" s="70"/>
      <c r="L84" s="11">
        <v>58640</v>
      </c>
      <c r="M84" s="2">
        <v>83045</v>
      </c>
      <c r="N84" s="98">
        <v>83045</v>
      </c>
      <c r="O84" s="98">
        <v>83045</v>
      </c>
      <c r="P84" s="14">
        <v>0</v>
      </c>
      <c r="Q84" s="14">
        <v>0</v>
      </c>
      <c r="R84" s="14">
        <v>0</v>
      </c>
      <c r="S84" s="14">
        <v>0</v>
      </c>
      <c r="T84" s="14">
        <v>0</v>
      </c>
    </row>
    <row r="85" spans="1:20" s="130" customFormat="1" ht="15" customHeight="1">
      <c r="A85" s="1"/>
      <c r="B85" s="129"/>
      <c r="C85" s="129"/>
      <c r="D85" s="321" t="s">
        <v>1254</v>
      </c>
      <c r="E85" s="129"/>
      <c r="F85" s="129"/>
      <c r="G85" s="129"/>
      <c r="H85" s="129"/>
      <c r="I85" s="129"/>
      <c r="J85" s="129"/>
      <c r="K85" s="129"/>
      <c r="L85" s="11"/>
      <c r="M85" s="2"/>
      <c r="N85" s="98"/>
      <c r="O85" s="98"/>
      <c r="P85" s="15"/>
      <c r="Q85" s="15"/>
      <c r="R85" s="15"/>
      <c r="S85" s="15"/>
      <c r="T85" s="15"/>
    </row>
    <row r="86" spans="1:20" ht="15" customHeight="1">
      <c r="A86" s="1" t="s">
        <v>89</v>
      </c>
      <c r="B86" s="70"/>
      <c r="C86" s="70"/>
      <c r="D86" s="1" t="s">
        <v>315</v>
      </c>
      <c r="E86" s="70"/>
      <c r="F86" s="70"/>
      <c r="G86" s="70"/>
      <c r="H86" s="70"/>
      <c r="I86" s="70"/>
      <c r="J86" s="70"/>
      <c r="K86" s="70"/>
      <c r="L86" s="15">
        <v>60449</v>
      </c>
      <c r="M86" s="2">
        <v>60449</v>
      </c>
      <c r="N86" s="98">
        <v>20084</v>
      </c>
      <c r="O86" s="98">
        <v>20084</v>
      </c>
      <c r="P86" s="15">
        <v>0</v>
      </c>
      <c r="Q86" s="15">
        <v>0</v>
      </c>
      <c r="R86" s="15">
        <v>0</v>
      </c>
      <c r="S86" s="15">
        <v>0</v>
      </c>
      <c r="T86" s="15">
        <v>0</v>
      </c>
    </row>
    <row r="87" spans="1:20" s="130" customFormat="1" ht="15" customHeight="1">
      <c r="A87" s="1"/>
      <c r="B87" s="129"/>
      <c r="C87" s="129"/>
      <c r="D87" s="81" t="s">
        <v>1255</v>
      </c>
      <c r="E87" s="129"/>
      <c r="F87" s="129"/>
      <c r="G87" s="129"/>
      <c r="H87" s="129"/>
      <c r="I87" s="129"/>
      <c r="J87" s="129"/>
      <c r="K87" s="129"/>
      <c r="L87" s="15"/>
      <c r="M87" s="2"/>
      <c r="N87" s="98"/>
      <c r="O87" s="98"/>
      <c r="P87" s="15"/>
      <c r="Q87" s="15"/>
      <c r="R87" s="15"/>
      <c r="S87" s="15"/>
      <c r="T87" s="15"/>
    </row>
    <row r="88" spans="1:20" ht="15" customHeight="1">
      <c r="A88" s="1" t="s">
        <v>88</v>
      </c>
      <c r="B88" s="70"/>
      <c r="C88" s="70"/>
      <c r="D88" s="1" t="s">
        <v>316</v>
      </c>
      <c r="E88" s="70"/>
      <c r="F88" s="70"/>
      <c r="G88" s="70"/>
      <c r="H88" s="70"/>
      <c r="I88" s="70"/>
      <c r="J88" s="70"/>
      <c r="K88" s="70"/>
      <c r="L88" s="11">
        <v>150000</v>
      </c>
      <c r="M88" s="2">
        <v>0</v>
      </c>
      <c r="N88" s="98">
        <v>0</v>
      </c>
      <c r="O88" s="98">
        <v>0</v>
      </c>
      <c r="P88" s="12">
        <v>0</v>
      </c>
      <c r="Q88" s="12">
        <v>0</v>
      </c>
      <c r="R88" s="12">
        <v>0</v>
      </c>
      <c r="S88" s="12">
        <v>0</v>
      </c>
      <c r="T88" s="12">
        <v>0</v>
      </c>
    </row>
    <row r="89" spans="1:20" ht="15" customHeight="1">
      <c r="A89" s="1" t="s">
        <v>982</v>
      </c>
      <c r="B89" s="70"/>
      <c r="C89" s="70"/>
      <c r="D89" s="328" t="s">
        <v>1555</v>
      </c>
      <c r="E89" s="70"/>
      <c r="G89" s="70"/>
      <c r="H89" s="70"/>
      <c r="I89" s="70"/>
      <c r="J89" s="70"/>
      <c r="K89" s="70"/>
      <c r="L89" s="62">
        <v>0</v>
      </c>
      <c r="M89" s="47">
        <v>0</v>
      </c>
      <c r="N89" s="99">
        <v>332500</v>
      </c>
      <c r="O89" s="99">
        <v>332500</v>
      </c>
      <c r="P89" s="63">
        <v>0</v>
      </c>
      <c r="Q89" s="63">
        <v>0</v>
      </c>
      <c r="R89" s="63">
        <v>0</v>
      </c>
      <c r="S89" s="63">
        <v>0</v>
      </c>
      <c r="T89" s="63">
        <v>0</v>
      </c>
    </row>
    <row r="90" spans="1:20" ht="15" customHeight="1">
      <c r="D90" s="9"/>
      <c r="E90" s="9"/>
      <c r="F90" s="9"/>
      <c r="G90" s="9"/>
      <c r="H90" s="9"/>
      <c r="I90" s="9"/>
      <c r="J90" s="9"/>
      <c r="K90" s="9"/>
    </row>
    <row r="91" spans="1:20" ht="15" customHeight="1">
      <c r="K91" s="6" t="s">
        <v>882</v>
      </c>
      <c r="L91" s="17">
        <f>SUM(L7:L90)</f>
        <v>11007428</v>
      </c>
      <c r="M91" s="17">
        <f>SUM(M7:M90)</f>
        <v>11517961</v>
      </c>
      <c r="N91" s="100">
        <f t="shared" ref="N91:T91" si="0">SUM(N7:N90)</f>
        <v>11823874</v>
      </c>
      <c r="O91" s="100">
        <f t="shared" si="0"/>
        <v>12189289</v>
      </c>
      <c r="P91" s="17">
        <f t="shared" si="0"/>
        <v>12311109</v>
      </c>
      <c r="Q91" s="17">
        <f t="shared" si="0"/>
        <v>12523106</v>
      </c>
      <c r="R91" s="17">
        <f t="shared" si="0"/>
        <v>12704970</v>
      </c>
      <c r="S91" s="17">
        <f t="shared" si="0"/>
        <v>12871879</v>
      </c>
      <c r="T91" s="17">
        <f t="shared" si="0"/>
        <v>13051951</v>
      </c>
    </row>
    <row r="92" spans="1:20" ht="15" customHeight="1"/>
    <row r="93" spans="1:20" ht="15" customHeight="1"/>
    <row r="94" spans="1:20" ht="15" customHeight="1">
      <c r="A94" s="6" t="s">
        <v>899</v>
      </c>
    </row>
    <row r="95" spans="1:20" ht="15" customHeight="1">
      <c r="A95" s="1" t="s">
        <v>98</v>
      </c>
      <c r="D95" s="1" t="s">
        <v>105</v>
      </c>
      <c r="L95" s="16">
        <v>8945</v>
      </c>
      <c r="M95" s="16">
        <v>10700</v>
      </c>
      <c r="N95" s="97">
        <v>11000</v>
      </c>
      <c r="O95" s="97">
        <v>11000</v>
      </c>
      <c r="P95" s="16">
        <v>11000</v>
      </c>
      <c r="Q95" s="16">
        <v>11000</v>
      </c>
      <c r="R95" s="16">
        <v>11000</v>
      </c>
      <c r="S95" s="16">
        <v>11000</v>
      </c>
      <c r="T95" s="16">
        <v>11000</v>
      </c>
    </row>
    <row r="96" spans="1:20" ht="15" customHeight="1">
      <c r="A96" s="1" t="s">
        <v>97</v>
      </c>
      <c r="D96" s="1" t="s">
        <v>104</v>
      </c>
      <c r="L96" s="16">
        <v>917</v>
      </c>
      <c r="M96" s="16">
        <v>1167</v>
      </c>
      <c r="N96" s="97">
        <v>1000</v>
      </c>
      <c r="O96" s="97">
        <v>1000</v>
      </c>
      <c r="P96" s="16">
        <v>1000</v>
      </c>
      <c r="Q96" s="16">
        <v>1000</v>
      </c>
      <c r="R96" s="16">
        <v>1000</v>
      </c>
      <c r="S96" s="16">
        <v>1000</v>
      </c>
      <c r="T96" s="16">
        <v>1000</v>
      </c>
    </row>
    <row r="97" spans="1:20" ht="15" customHeight="1">
      <c r="A97" s="1" t="s">
        <v>96</v>
      </c>
      <c r="D97" s="1" t="s">
        <v>103</v>
      </c>
      <c r="L97" s="16">
        <v>7993</v>
      </c>
      <c r="M97" s="16">
        <v>9305</v>
      </c>
      <c r="N97" s="97">
        <v>9000</v>
      </c>
      <c r="O97" s="97">
        <v>9000</v>
      </c>
      <c r="P97" s="16">
        <v>9000</v>
      </c>
      <c r="Q97" s="16">
        <v>9000</v>
      </c>
      <c r="R97" s="16">
        <v>9000</v>
      </c>
      <c r="S97" s="16">
        <v>9000</v>
      </c>
      <c r="T97" s="16">
        <v>9000</v>
      </c>
    </row>
    <row r="98" spans="1:20" ht="15" customHeight="1">
      <c r="A98" s="1" t="s">
        <v>95</v>
      </c>
      <c r="D98" s="1" t="s">
        <v>102</v>
      </c>
      <c r="L98" s="16">
        <v>5300</v>
      </c>
      <c r="M98" s="16">
        <v>6105</v>
      </c>
      <c r="N98" s="97">
        <v>6500</v>
      </c>
      <c r="O98" s="97">
        <v>6500</v>
      </c>
      <c r="P98" s="16">
        <v>6500</v>
      </c>
      <c r="Q98" s="16">
        <v>6500</v>
      </c>
      <c r="R98" s="16">
        <v>6500</v>
      </c>
      <c r="S98" s="16">
        <v>6500</v>
      </c>
      <c r="T98" s="16">
        <v>6500</v>
      </c>
    </row>
    <row r="99" spans="1:20" ht="15" customHeight="1">
      <c r="A99" s="1" t="s">
        <v>94</v>
      </c>
      <c r="D99" s="1" t="s">
        <v>101</v>
      </c>
      <c r="L99" s="16">
        <v>43685</v>
      </c>
      <c r="M99" s="16">
        <v>52455</v>
      </c>
      <c r="N99" s="97">
        <v>50320</v>
      </c>
      <c r="O99" s="97">
        <v>50320</v>
      </c>
      <c r="P99" s="16">
        <v>50320</v>
      </c>
      <c r="Q99" s="16">
        <v>50320</v>
      </c>
      <c r="R99" s="16">
        <v>50320</v>
      </c>
      <c r="S99" s="16">
        <v>50320</v>
      </c>
      <c r="T99" s="16">
        <v>50320</v>
      </c>
    </row>
    <row r="100" spans="1:20" ht="15" customHeight="1">
      <c r="A100" s="1" t="s">
        <v>93</v>
      </c>
      <c r="D100" s="1" t="s">
        <v>100</v>
      </c>
      <c r="L100" s="16">
        <v>273685</v>
      </c>
      <c r="M100" s="16">
        <v>239314</v>
      </c>
      <c r="N100" s="97">
        <v>195000</v>
      </c>
      <c r="O100" s="97">
        <v>230000</v>
      </c>
      <c r="P100" s="16">
        <v>255000</v>
      </c>
      <c r="Q100" s="16">
        <v>245000</v>
      </c>
      <c r="R100" s="16">
        <v>245000</v>
      </c>
      <c r="S100" s="16">
        <v>245000</v>
      </c>
      <c r="T100" s="16">
        <v>245000</v>
      </c>
    </row>
    <row r="101" spans="1:20" ht="15" customHeight="1">
      <c r="A101" s="1" t="s">
        <v>92</v>
      </c>
      <c r="D101" s="1" t="s">
        <v>25</v>
      </c>
      <c r="L101" s="11">
        <v>863</v>
      </c>
      <c r="M101" s="12">
        <v>223</v>
      </c>
      <c r="N101" s="94">
        <v>575</v>
      </c>
      <c r="O101" s="94">
        <v>1030</v>
      </c>
      <c r="P101" s="12">
        <v>575</v>
      </c>
      <c r="Q101" s="12">
        <v>575</v>
      </c>
      <c r="R101" s="12">
        <v>575</v>
      </c>
      <c r="S101" s="12">
        <v>575</v>
      </c>
      <c r="T101" s="12">
        <v>575</v>
      </c>
    </row>
    <row r="102" spans="1:20" ht="15" customHeight="1">
      <c r="A102" s="1" t="s">
        <v>107</v>
      </c>
      <c r="D102" s="1" t="s">
        <v>10</v>
      </c>
      <c r="L102" s="11">
        <v>26377</v>
      </c>
      <c r="M102" s="11">
        <v>26574</v>
      </c>
      <c r="N102" s="94">
        <v>25000</v>
      </c>
      <c r="O102" s="94">
        <v>26500</v>
      </c>
      <c r="P102" s="12">
        <v>28383</v>
      </c>
      <c r="Q102" s="12">
        <v>26500</v>
      </c>
      <c r="R102" s="12">
        <v>26500</v>
      </c>
      <c r="S102" s="12">
        <v>26500</v>
      </c>
      <c r="T102" s="12">
        <v>26500</v>
      </c>
    </row>
    <row r="103" spans="1:20" ht="15" customHeight="1">
      <c r="A103" s="1" t="s">
        <v>106</v>
      </c>
      <c r="D103" s="1" t="s">
        <v>11</v>
      </c>
      <c r="L103" s="11">
        <v>21623</v>
      </c>
      <c r="M103" s="12">
        <v>22375</v>
      </c>
      <c r="N103" s="94">
        <v>20106</v>
      </c>
      <c r="O103" s="94">
        <v>21000</v>
      </c>
      <c r="P103" s="12">
        <v>22500</v>
      </c>
      <c r="Q103" s="12">
        <v>22500</v>
      </c>
      <c r="R103" s="12">
        <v>22500</v>
      </c>
      <c r="S103" s="12">
        <v>22500</v>
      </c>
      <c r="T103" s="12">
        <v>22500</v>
      </c>
    </row>
    <row r="104" spans="1:20" ht="15" customHeight="1">
      <c r="A104" s="1" t="s">
        <v>922</v>
      </c>
      <c r="D104" s="1" t="s">
        <v>20</v>
      </c>
      <c r="L104" s="11">
        <v>0</v>
      </c>
      <c r="M104" s="2">
        <v>0</v>
      </c>
      <c r="N104" s="98">
        <v>0</v>
      </c>
      <c r="O104" s="98">
        <v>0</v>
      </c>
      <c r="P104" s="14">
        <v>72456</v>
      </c>
      <c r="Q104" s="14">
        <v>79702</v>
      </c>
      <c r="R104" s="14">
        <v>87672</v>
      </c>
      <c r="S104" s="14">
        <v>96439</v>
      </c>
      <c r="T104" s="14">
        <v>106083</v>
      </c>
    </row>
    <row r="105" spans="1:20" ht="15" customHeight="1">
      <c r="A105" s="1" t="s">
        <v>923</v>
      </c>
      <c r="D105" s="1" t="s">
        <v>259</v>
      </c>
      <c r="L105" s="11">
        <v>0</v>
      </c>
      <c r="M105" s="2">
        <v>0</v>
      </c>
      <c r="N105" s="98">
        <v>0</v>
      </c>
      <c r="O105" s="98">
        <v>0</v>
      </c>
      <c r="P105" s="14">
        <v>614</v>
      </c>
      <c r="Q105" s="14">
        <v>620</v>
      </c>
      <c r="R105" s="14">
        <v>627</v>
      </c>
      <c r="S105" s="14">
        <v>633</v>
      </c>
      <c r="T105" s="14">
        <v>639</v>
      </c>
    </row>
    <row r="106" spans="1:20" ht="15" customHeight="1">
      <c r="A106" s="1" t="s">
        <v>924</v>
      </c>
      <c r="D106" s="1" t="s">
        <v>949</v>
      </c>
      <c r="L106" s="11">
        <v>0</v>
      </c>
      <c r="M106" s="2">
        <v>0</v>
      </c>
      <c r="N106" s="98">
        <v>0</v>
      </c>
      <c r="O106" s="98">
        <v>0</v>
      </c>
      <c r="P106" s="14">
        <v>5096</v>
      </c>
      <c r="Q106" s="14">
        <v>5606</v>
      </c>
      <c r="R106" s="14">
        <v>6166</v>
      </c>
      <c r="S106" s="14">
        <v>6784</v>
      </c>
      <c r="T106" s="14">
        <v>7461</v>
      </c>
    </row>
    <row r="107" spans="1:20" ht="15" customHeight="1">
      <c r="A107" s="1" t="s">
        <v>950</v>
      </c>
      <c r="D107" s="1" t="s">
        <v>951</v>
      </c>
      <c r="L107" s="11">
        <v>0</v>
      </c>
      <c r="M107" s="2">
        <v>0</v>
      </c>
      <c r="N107" s="98">
        <v>0</v>
      </c>
      <c r="O107" s="98">
        <v>0</v>
      </c>
      <c r="P107" s="14">
        <v>586</v>
      </c>
      <c r="Q107" s="14">
        <v>645</v>
      </c>
      <c r="R107" s="14">
        <v>710</v>
      </c>
      <c r="S107" s="14">
        <v>780</v>
      </c>
      <c r="T107" s="14">
        <v>858</v>
      </c>
    </row>
    <row r="108" spans="1:20" ht="15" customHeight="1">
      <c r="A108" s="1" t="s">
        <v>1169</v>
      </c>
      <c r="D108" s="352" t="s">
        <v>1225</v>
      </c>
      <c r="E108" s="352"/>
      <c r="F108" s="352"/>
      <c r="G108" s="352"/>
      <c r="H108" s="352"/>
      <c r="I108" s="352"/>
      <c r="J108" s="352"/>
      <c r="K108" s="352"/>
      <c r="L108" s="11">
        <v>0</v>
      </c>
      <c r="M108" s="2">
        <v>0</v>
      </c>
      <c r="N108" s="98">
        <v>0</v>
      </c>
      <c r="O108" s="98">
        <v>0</v>
      </c>
      <c r="P108" s="15">
        <v>133917</v>
      </c>
      <c r="Q108" s="14">
        <v>147309</v>
      </c>
      <c r="R108" s="14">
        <v>162039</v>
      </c>
      <c r="S108" s="14">
        <v>178243</v>
      </c>
      <c r="T108" s="14">
        <v>196068</v>
      </c>
    </row>
    <row r="109" spans="1:20" ht="15" customHeight="1">
      <c r="A109" s="1" t="s">
        <v>1170</v>
      </c>
      <c r="D109" s="352" t="s">
        <v>1226</v>
      </c>
      <c r="E109" s="352"/>
      <c r="F109" s="352"/>
      <c r="G109" s="352"/>
      <c r="H109" s="352"/>
      <c r="I109" s="352"/>
      <c r="J109" s="352"/>
      <c r="K109" s="352"/>
      <c r="L109" s="11">
        <v>0</v>
      </c>
      <c r="M109" s="2">
        <v>0</v>
      </c>
      <c r="N109" s="98">
        <v>0</v>
      </c>
      <c r="O109" s="98">
        <v>0</v>
      </c>
      <c r="P109" s="15">
        <v>1043</v>
      </c>
      <c r="Q109" s="14">
        <v>1069</v>
      </c>
      <c r="R109" s="14">
        <v>1095</v>
      </c>
      <c r="S109" s="14">
        <v>1123</v>
      </c>
      <c r="T109" s="14">
        <v>1151</v>
      </c>
    </row>
    <row r="110" spans="1:20" ht="15" customHeight="1">
      <c r="A110" s="1" t="s">
        <v>1171</v>
      </c>
      <c r="D110" s="352" t="s">
        <v>1227</v>
      </c>
      <c r="E110" s="352"/>
      <c r="F110" s="352"/>
      <c r="G110" s="352"/>
      <c r="H110" s="352"/>
      <c r="I110" s="352"/>
      <c r="J110" s="352"/>
      <c r="K110" s="352"/>
      <c r="L110" s="11">
        <v>0</v>
      </c>
      <c r="M110" s="2">
        <v>0</v>
      </c>
      <c r="N110" s="98">
        <v>0</v>
      </c>
      <c r="O110" s="98">
        <v>0</v>
      </c>
      <c r="P110" s="15">
        <v>10008</v>
      </c>
      <c r="Q110" s="14">
        <v>11009</v>
      </c>
      <c r="R110" s="14">
        <v>12110</v>
      </c>
      <c r="S110" s="14">
        <v>13321</v>
      </c>
      <c r="T110" s="14">
        <v>14653</v>
      </c>
    </row>
    <row r="111" spans="1:20" ht="15" customHeight="1">
      <c r="A111" s="1" t="s">
        <v>1172</v>
      </c>
      <c r="D111" s="352" t="s">
        <v>1228</v>
      </c>
      <c r="E111" s="352"/>
      <c r="F111" s="352"/>
      <c r="G111" s="352"/>
      <c r="H111" s="352"/>
      <c r="I111" s="352"/>
      <c r="J111" s="352"/>
      <c r="K111" s="352"/>
      <c r="L111" s="11">
        <v>0</v>
      </c>
      <c r="M111" s="2">
        <v>0</v>
      </c>
      <c r="N111" s="98">
        <v>0</v>
      </c>
      <c r="O111" s="98">
        <v>0</v>
      </c>
      <c r="P111" s="15">
        <v>1129</v>
      </c>
      <c r="Q111" s="14">
        <v>1242</v>
      </c>
      <c r="R111" s="14">
        <v>1366</v>
      </c>
      <c r="S111" s="14">
        <v>1503</v>
      </c>
      <c r="T111" s="14">
        <v>1653</v>
      </c>
    </row>
    <row r="112" spans="1:20" ht="15" customHeight="1">
      <c r="A112" s="1" t="s">
        <v>118</v>
      </c>
      <c r="D112" s="1" t="s">
        <v>127</v>
      </c>
      <c r="L112" s="16">
        <v>1769</v>
      </c>
      <c r="M112" s="16">
        <v>0</v>
      </c>
      <c r="N112" s="97">
        <v>3000</v>
      </c>
      <c r="O112" s="97">
        <v>2000</v>
      </c>
      <c r="P112" s="16">
        <v>3000</v>
      </c>
      <c r="Q112" s="16">
        <v>3000</v>
      </c>
      <c r="R112" s="16">
        <v>3000</v>
      </c>
      <c r="S112" s="16">
        <v>3000</v>
      </c>
      <c r="T112" s="16">
        <v>3000</v>
      </c>
    </row>
    <row r="113" spans="1:20" ht="15" customHeight="1">
      <c r="A113" s="1" t="s">
        <v>117</v>
      </c>
      <c r="D113" s="1" t="s">
        <v>12</v>
      </c>
      <c r="L113" s="16">
        <v>4043</v>
      </c>
      <c r="M113" s="16">
        <v>790</v>
      </c>
      <c r="N113" s="97">
        <v>0</v>
      </c>
      <c r="O113" s="97">
        <v>1750</v>
      </c>
      <c r="P113" s="16">
        <v>6000</v>
      </c>
      <c r="Q113" s="16">
        <v>6000</v>
      </c>
      <c r="R113" s="16">
        <v>6000</v>
      </c>
      <c r="S113" s="16">
        <v>6000</v>
      </c>
      <c r="T113" s="16">
        <v>6000</v>
      </c>
    </row>
    <row r="114" spans="1:20" ht="15" customHeight="1">
      <c r="A114" s="1" t="s">
        <v>116</v>
      </c>
      <c r="D114" s="1" t="s">
        <v>23</v>
      </c>
      <c r="L114" s="16">
        <v>176</v>
      </c>
      <c r="M114" s="16">
        <v>55</v>
      </c>
      <c r="N114" s="97">
        <v>150</v>
      </c>
      <c r="O114" s="97">
        <v>150</v>
      </c>
      <c r="P114" s="16">
        <v>0</v>
      </c>
      <c r="Q114" s="16">
        <v>0</v>
      </c>
      <c r="R114" s="16">
        <v>0</v>
      </c>
      <c r="S114" s="16">
        <v>0</v>
      </c>
      <c r="T114" s="16">
        <v>0</v>
      </c>
    </row>
    <row r="115" spans="1:20" s="78" customFormat="1" ht="15" customHeight="1">
      <c r="A115" s="1"/>
      <c r="D115" s="81" t="s">
        <v>1256</v>
      </c>
      <c r="L115" s="16"/>
      <c r="M115" s="16"/>
      <c r="N115" s="97"/>
      <c r="O115" s="97"/>
      <c r="P115" s="16"/>
      <c r="Q115" s="16"/>
      <c r="R115" s="16"/>
      <c r="S115" s="16"/>
      <c r="T115" s="16"/>
    </row>
    <row r="116" spans="1:20" ht="15" customHeight="1">
      <c r="A116" s="1" t="s">
        <v>115</v>
      </c>
      <c r="D116" s="1" t="s">
        <v>126</v>
      </c>
      <c r="L116" s="16">
        <v>1354</v>
      </c>
      <c r="M116" s="16">
        <v>655</v>
      </c>
      <c r="N116" s="97">
        <v>2000</v>
      </c>
      <c r="O116" s="97">
        <v>1000</v>
      </c>
      <c r="P116" s="16">
        <v>1000</v>
      </c>
      <c r="Q116" s="16">
        <v>1000</v>
      </c>
      <c r="R116" s="16">
        <v>1000</v>
      </c>
      <c r="S116" s="16">
        <v>1000</v>
      </c>
      <c r="T116" s="16">
        <v>1000</v>
      </c>
    </row>
    <row r="117" spans="1:20" ht="15" customHeight="1">
      <c r="A117" s="1" t="s">
        <v>114</v>
      </c>
      <c r="D117" s="1" t="s">
        <v>13</v>
      </c>
      <c r="L117" s="16">
        <v>8845</v>
      </c>
      <c r="M117" s="16">
        <v>8081</v>
      </c>
      <c r="N117" s="97">
        <v>6750</v>
      </c>
      <c r="O117" s="97">
        <v>6750</v>
      </c>
      <c r="P117" s="16">
        <v>6750</v>
      </c>
      <c r="Q117" s="16">
        <v>6750</v>
      </c>
      <c r="R117" s="16">
        <v>6750</v>
      </c>
      <c r="S117" s="16">
        <v>6750</v>
      </c>
      <c r="T117" s="16">
        <v>6750</v>
      </c>
    </row>
    <row r="118" spans="1:20" ht="15" customHeight="1">
      <c r="A118" s="1" t="s">
        <v>113</v>
      </c>
      <c r="D118" s="1" t="s">
        <v>336</v>
      </c>
      <c r="L118" s="16">
        <v>24018</v>
      </c>
      <c r="M118" s="16">
        <v>12520</v>
      </c>
      <c r="N118" s="97">
        <v>21200</v>
      </c>
      <c r="O118" s="97">
        <v>13000</v>
      </c>
      <c r="P118" s="16">
        <v>15000</v>
      </c>
      <c r="Q118" s="16">
        <v>15000</v>
      </c>
      <c r="R118" s="16">
        <v>15000</v>
      </c>
      <c r="S118" s="16">
        <v>15000</v>
      </c>
      <c r="T118" s="16">
        <v>15000</v>
      </c>
    </row>
    <row r="119" spans="1:20" ht="15" customHeight="1">
      <c r="A119" s="1" t="s">
        <v>1143</v>
      </c>
      <c r="D119" s="1" t="s">
        <v>64</v>
      </c>
      <c r="L119" s="16">
        <v>0</v>
      </c>
      <c r="M119" s="16">
        <v>0</v>
      </c>
      <c r="N119" s="97">
        <v>0</v>
      </c>
      <c r="O119" s="97">
        <v>0</v>
      </c>
      <c r="P119" s="16">
        <v>500</v>
      </c>
      <c r="Q119" s="16">
        <v>500</v>
      </c>
      <c r="R119" s="16">
        <v>500</v>
      </c>
      <c r="S119" s="16">
        <v>500</v>
      </c>
      <c r="T119" s="16">
        <v>500</v>
      </c>
    </row>
    <row r="120" spans="1:20" ht="15" customHeight="1">
      <c r="A120" s="1" t="s">
        <v>287</v>
      </c>
      <c r="D120" s="1" t="s">
        <v>124</v>
      </c>
      <c r="L120" s="16">
        <v>8788</v>
      </c>
      <c r="M120" s="16">
        <v>4159</v>
      </c>
      <c r="N120" s="97">
        <v>8000</v>
      </c>
      <c r="O120" s="97">
        <v>5000</v>
      </c>
      <c r="P120" s="16">
        <v>8000</v>
      </c>
      <c r="Q120" s="16">
        <v>8000</v>
      </c>
      <c r="R120" s="16">
        <v>8000</v>
      </c>
      <c r="S120" s="16">
        <v>8000</v>
      </c>
      <c r="T120" s="16">
        <v>8000</v>
      </c>
    </row>
    <row r="121" spans="1:20" ht="15" customHeight="1">
      <c r="A121" s="1" t="s">
        <v>112</v>
      </c>
      <c r="D121" s="1" t="s">
        <v>125</v>
      </c>
      <c r="L121" s="16">
        <v>7378</v>
      </c>
      <c r="M121" s="16">
        <v>8055</v>
      </c>
      <c r="N121" s="97">
        <v>14000</v>
      </c>
      <c r="O121" s="97">
        <v>9000</v>
      </c>
      <c r="P121" s="16">
        <v>14000</v>
      </c>
      <c r="Q121" s="16">
        <v>14000</v>
      </c>
      <c r="R121" s="16">
        <v>14000</v>
      </c>
      <c r="S121" s="16">
        <v>14000</v>
      </c>
      <c r="T121" s="16">
        <v>14000</v>
      </c>
    </row>
    <row r="122" spans="1:20" s="335" customFormat="1" ht="15" customHeight="1">
      <c r="A122" s="1" t="s">
        <v>1594</v>
      </c>
      <c r="B122" s="70"/>
      <c r="C122" s="70"/>
      <c r="D122" s="1" t="s">
        <v>17</v>
      </c>
      <c r="E122" s="70"/>
      <c r="F122" s="70"/>
      <c r="G122" s="70"/>
      <c r="H122" s="70"/>
      <c r="I122" s="70"/>
      <c r="J122" s="70"/>
      <c r="K122" s="70"/>
      <c r="L122" s="11">
        <v>12597</v>
      </c>
      <c r="M122" s="12">
        <v>12872</v>
      </c>
      <c r="N122" s="94">
        <v>16600</v>
      </c>
      <c r="O122" s="94">
        <v>16600</v>
      </c>
      <c r="P122" s="12">
        <v>16600</v>
      </c>
      <c r="Q122" s="12">
        <v>16600</v>
      </c>
      <c r="R122" s="12">
        <v>16600</v>
      </c>
      <c r="S122" s="12">
        <v>16600</v>
      </c>
      <c r="T122" s="12">
        <v>16600</v>
      </c>
    </row>
    <row r="123" spans="1:20" ht="15" customHeight="1">
      <c r="A123" s="1" t="s">
        <v>111</v>
      </c>
      <c r="D123" s="1" t="s">
        <v>14</v>
      </c>
      <c r="L123" s="16">
        <v>25280</v>
      </c>
      <c r="M123" s="16">
        <v>9539</v>
      </c>
      <c r="N123" s="97">
        <v>11000</v>
      </c>
      <c r="O123" s="97">
        <v>17200</v>
      </c>
      <c r="P123" s="16">
        <v>20000</v>
      </c>
      <c r="Q123" s="16">
        <v>20000</v>
      </c>
      <c r="R123" s="16">
        <v>20000</v>
      </c>
      <c r="S123" s="16">
        <v>20000</v>
      </c>
      <c r="T123" s="16">
        <v>20000</v>
      </c>
    </row>
    <row r="124" spans="1:20" ht="15" customHeight="1">
      <c r="A124" s="1" t="s">
        <v>110</v>
      </c>
      <c r="D124" s="1" t="s">
        <v>121</v>
      </c>
      <c r="L124" s="16">
        <v>5887</v>
      </c>
      <c r="M124" s="16">
        <v>27553</v>
      </c>
      <c r="N124" s="97">
        <v>30000</v>
      </c>
      <c r="O124" s="97">
        <v>30000</v>
      </c>
      <c r="P124" s="16">
        <v>30000</v>
      </c>
      <c r="Q124" s="16">
        <v>30000</v>
      </c>
      <c r="R124" s="16">
        <v>30000</v>
      </c>
      <c r="S124" s="16">
        <v>30000</v>
      </c>
      <c r="T124" s="16">
        <v>30000</v>
      </c>
    </row>
    <row r="125" spans="1:20" ht="15" customHeight="1">
      <c r="A125" s="1" t="s">
        <v>109</v>
      </c>
      <c r="D125" s="1" t="s">
        <v>120</v>
      </c>
      <c r="L125" s="16">
        <v>5000</v>
      </c>
      <c r="M125" s="16">
        <v>0</v>
      </c>
      <c r="N125" s="97">
        <v>0</v>
      </c>
      <c r="O125" s="97">
        <v>0</v>
      </c>
      <c r="P125" s="16">
        <v>0</v>
      </c>
      <c r="Q125" s="16">
        <v>0</v>
      </c>
      <c r="R125" s="16">
        <v>0</v>
      </c>
      <c r="S125" s="16">
        <v>0</v>
      </c>
      <c r="T125" s="16">
        <v>0</v>
      </c>
    </row>
    <row r="126" spans="1:20" ht="15" customHeight="1">
      <c r="A126" s="1" t="s">
        <v>288</v>
      </c>
      <c r="D126" s="1" t="s">
        <v>123</v>
      </c>
      <c r="L126" s="16">
        <v>117622</v>
      </c>
      <c r="M126" s="16">
        <v>0</v>
      </c>
      <c r="N126" s="97">
        <v>0</v>
      </c>
      <c r="O126" s="97">
        <v>0</v>
      </c>
      <c r="P126" s="16">
        <v>0</v>
      </c>
      <c r="Q126" s="16">
        <v>0</v>
      </c>
      <c r="R126" s="16">
        <v>0</v>
      </c>
      <c r="S126" s="16">
        <v>0</v>
      </c>
      <c r="T126" s="16">
        <v>0</v>
      </c>
    </row>
    <row r="127" spans="1:20" ht="15" customHeight="1">
      <c r="A127" s="1" t="s">
        <v>108</v>
      </c>
      <c r="D127" s="1" t="s">
        <v>29</v>
      </c>
      <c r="L127" s="16">
        <v>25248</v>
      </c>
      <c r="M127" s="16">
        <v>21735</v>
      </c>
      <c r="N127" s="97">
        <v>28000</v>
      </c>
      <c r="O127" s="97">
        <v>22000</v>
      </c>
      <c r="P127" s="16">
        <v>23100</v>
      </c>
      <c r="Q127" s="16">
        <v>24255</v>
      </c>
      <c r="R127" s="16">
        <v>25468</v>
      </c>
      <c r="S127" s="16">
        <v>26741</v>
      </c>
      <c r="T127" s="16">
        <v>28078</v>
      </c>
    </row>
    <row r="128" spans="1:20" s="130" customFormat="1" ht="15" customHeight="1">
      <c r="A128" s="1"/>
      <c r="D128" s="81" t="s">
        <v>1231</v>
      </c>
      <c r="L128" s="16"/>
      <c r="M128" s="16"/>
      <c r="N128" s="97"/>
      <c r="O128" s="97"/>
      <c r="P128" s="16"/>
      <c r="Q128" s="16"/>
      <c r="R128" s="16"/>
      <c r="S128" s="16"/>
      <c r="T128" s="16"/>
    </row>
    <row r="129" spans="1:20" ht="15" customHeight="1">
      <c r="A129" s="1" t="s">
        <v>1050</v>
      </c>
      <c r="D129" s="1" t="s">
        <v>119</v>
      </c>
      <c r="L129" s="16">
        <v>0</v>
      </c>
      <c r="M129" s="16">
        <v>0</v>
      </c>
      <c r="N129" s="97">
        <v>0</v>
      </c>
      <c r="O129" s="97">
        <v>1716</v>
      </c>
      <c r="P129" s="16">
        <v>1900</v>
      </c>
      <c r="Q129" s="16">
        <v>1900</v>
      </c>
      <c r="R129" s="16">
        <v>1900</v>
      </c>
      <c r="S129" s="16">
        <v>1900</v>
      </c>
      <c r="T129" s="16">
        <v>1900</v>
      </c>
    </row>
    <row r="130" spans="1:20" ht="15" customHeight="1">
      <c r="A130" s="1" t="s">
        <v>289</v>
      </c>
      <c r="D130" s="1" t="s">
        <v>122</v>
      </c>
      <c r="L130" s="16">
        <v>23490</v>
      </c>
      <c r="M130" s="16">
        <v>13124</v>
      </c>
      <c r="N130" s="97">
        <v>14400</v>
      </c>
      <c r="O130" s="97">
        <v>14400</v>
      </c>
      <c r="P130" s="16">
        <v>14400</v>
      </c>
      <c r="Q130" s="16">
        <v>14400</v>
      </c>
      <c r="R130" s="16">
        <v>14400</v>
      </c>
      <c r="S130" s="16">
        <v>14400</v>
      </c>
      <c r="T130" s="16">
        <v>14400</v>
      </c>
    </row>
    <row r="131" spans="1:20" ht="15" customHeight="1">
      <c r="A131" s="1" t="s">
        <v>131</v>
      </c>
      <c r="D131" s="1" t="s">
        <v>15</v>
      </c>
      <c r="L131" s="11">
        <v>11407</v>
      </c>
      <c r="M131" s="11">
        <v>9320</v>
      </c>
      <c r="N131" s="93">
        <v>15000</v>
      </c>
      <c r="O131" s="97">
        <v>9000</v>
      </c>
      <c r="P131" s="16">
        <v>12000</v>
      </c>
      <c r="Q131" s="16">
        <v>12000</v>
      </c>
      <c r="R131" s="16">
        <v>12000</v>
      </c>
      <c r="S131" s="16">
        <v>12000</v>
      </c>
      <c r="T131" s="16">
        <v>12000</v>
      </c>
    </row>
    <row r="132" spans="1:20" ht="15" customHeight="1">
      <c r="A132" s="1" t="s">
        <v>130</v>
      </c>
      <c r="D132" s="1" t="s">
        <v>347</v>
      </c>
      <c r="L132" s="16">
        <v>355</v>
      </c>
      <c r="M132" s="16">
        <v>1944</v>
      </c>
      <c r="N132" s="97">
        <v>850</v>
      </c>
      <c r="O132" s="97">
        <v>850</v>
      </c>
      <c r="P132" s="16">
        <v>850</v>
      </c>
      <c r="Q132" s="16">
        <v>850</v>
      </c>
      <c r="R132" s="16">
        <v>850</v>
      </c>
      <c r="S132" s="16">
        <v>850</v>
      </c>
      <c r="T132" s="16">
        <v>850</v>
      </c>
    </row>
    <row r="133" spans="1:20" ht="15" customHeight="1">
      <c r="A133" s="1" t="s">
        <v>129</v>
      </c>
      <c r="D133" s="1" t="s">
        <v>26</v>
      </c>
      <c r="L133" s="62">
        <v>0</v>
      </c>
      <c r="M133" s="63">
        <v>0</v>
      </c>
      <c r="N133" s="101">
        <v>100</v>
      </c>
      <c r="O133" s="101">
        <v>100</v>
      </c>
      <c r="P133" s="63">
        <v>100</v>
      </c>
      <c r="Q133" s="63">
        <v>100</v>
      </c>
      <c r="R133" s="63">
        <v>100</v>
      </c>
      <c r="S133" s="63">
        <v>100</v>
      </c>
      <c r="T133" s="63">
        <v>100</v>
      </c>
    </row>
    <row r="134" spans="1:20" ht="15" customHeight="1">
      <c r="A134" s="1"/>
      <c r="D134" s="1"/>
      <c r="L134" s="46">
        <f>SUM(L95:L133)</f>
        <v>672645</v>
      </c>
      <c r="M134" s="54">
        <f t="shared" ref="M134:T134" si="1">SUM(M95:M133)</f>
        <v>498620</v>
      </c>
      <c r="N134" s="102">
        <f t="shared" si="1"/>
        <v>489551</v>
      </c>
      <c r="O134" s="102">
        <f>SUM(O95:O133)</f>
        <v>506866</v>
      </c>
      <c r="P134" s="46">
        <f t="shared" si="1"/>
        <v>782327</v>
      </c>
      <c r="Q134" s="46">
        <f t="shared" si="1"/>
        <v>793952</v>
      </c>
      <c r="R134" s="46">
        <f t="shared" si="1"/>
        <v>819748</v>
      </c>
      <c r="S134" s="46">
        <f t="shared" si="1"/>
        <v>848062</v>
      </c>
      <c r="T134" s="46">
        <f t="shared" si="1"/>
        <v>879139</v>
      </c>
    </row>
    <row r="135" spans="1:20" ht="15" customHeight="1">
      <c r="A135" s="1"/>
      <c r="D135" s="1"/>
      <c r="L135" s="16"/>
      <c r="M135" s="16"/>
      <c r="N135" s="97"/>
      <c r="O135" s="97"/>
      <c r="P135" s="16"/>
      <c r="Q135" s="16"/>
      <c r="R135" s="16"/>
      <c r="S135" s="16"/>
      <c r="T135" s="16"/>
    </row>
    <row r="136" spans="1:20" ht="15" customHeight="1">
      <c r="A136" s="6" t="s">
        <v>883</v>
      </c>
    </row>
    <row r="137" spans="1:20" ht="15" customHeight="1">
      <c r="A137" s="1" t="s">
        <v>134</v>
      </c>
      <c r="B137" s="9"/>
      <c r="C137" s="9"/>
      <c r="D137" s="1" t="s">
        <v>9</v>
      </c>
      <c r="E137" s="9"/>
      <c r="F137" s="9"/>
      <c r="G137" s="9"/>
      <c r="H137" s="9"/>
      <c r="I137" s="9"/>
      <c r="J137" s="9"/>
      <c r="K137" s="9"/>
      <c r="L137" s="2">
        <v>254608</v>
      </c>
      <c r="M137" s="19">
        <v>201586</v>
      </c>
      <c r="N137" s="98">
        <v>175000</v>
      </c>
      <c r="O137" s="98">
        <v>175000</v>
      </c>
      <c r="P137" s="19">
        <v>185000</v>
      </c>
      <c r="Q137" s="19">
        <v>175000</v>
      </c>
      <c r="R137" s="19">
        <v>175000</v>
      </c>
      <c r="S137" s="19">
        <v>175000</v>
      </c>
      <c r="T137" s="19">
        <v>175000</v>
      </c>
    </row>
    <row r="138" spans="1:20" ht="15" customHeight="1">
      <c r="A138" s="1" t="s">
        <v>136</v>
      </c>
      <c r="B138" s="70"/>
      <c r="C138" s="70"/>
      <c r="D138" s="1" t="s">
        <v>10</v>
      </c>
      <c r="E138" s="70"/>
      <c r="F138" s="70"/>
      <c r="G138" s="70"/>
      <c r="H138" s="70"/>
      <c r="I138" s="70"/>
      <c r="J138" s="70"/>
      <c r="K138" s="70"/>
      <c r="L138" s="2">
        <v>21826</v>
      </c>
      <c r="M138" s="19">
        <v>18759</v>
      </c>
      <c r="N138" s="98">
        <v>17500</v>
      </c>
      <c r="O138" s="98">
        <v>17500</v>
      </c>
      <c r="P138" s="19">
        <v>18659</v>
      </c>
      <c r="Q138" s="19">
        <v>17500</v>
      </c>
      <c r="R138" s="19">
        <v>17500</v>
      </c>
      <c r="S138" s="19">
        <v>17500</v>
      </c>
      <c r="T138" s="19">
        <v>17500</v>
      </c>
    </row>
    <row r="139" spans="1:20" ht="15" customHeight="1">
      <c r="A139" s="1" t="s">
        <v>135</v>
      </c>
      <c r="D139" s="1" t="s">
        <v>11</v>
      </c>
      <c r="L139" s="2">
        <v>20404</v>
      </c>
      <c r="M139" s="19">
        <v>15326</v>
      </c>
      <c r="N139" s="98">
        <v>13005</v>
      </c>
      <c r="O139" s="98">
        <v>13005</v>
      </c>
      <c r="P139" s="19">
        <v>13005</v>
      </c>
      <c r="Q139" s="19">
        <v>13005</v>
      </c>
      <c r="R139" s="19">
        <v>13005</v>
      </c>
      <c r="S139" s="19">
        <v>13005</v>
      </c>
      <c r="T139" s="19">
        <v>13005</v>
      </c>
    </row>
    <row r="140" spans="1:20" ht="15" customHeight="1">
      <c r="A140" s="1" t="s">
        <v>925</v>
      </c>
      <c r="D140" s="1" t="s">
        <v>20</v>
      </c>
      <c r="L140" s="11">
        <v>0</v>
      </c>
      <c r="M140" s="2">
        <v>0</v>
      </c>
      <c r="N140" s="98">
        <v>0</v>
      </c>
      <c r="O140" s="98">
        <v>0</v>
      </c>
      <c r="P140" s="19">
        <v>26472</v>
      </c>
      <c r="Q140" s="19">
        <v>29119</v>
      </c>
      <c r="R140" s="19">
        <v>32031</v>
      </c>
      <c r="S140" s="19">
        <v>35234</v>
      </c>
      <c r="T140" s="19">
        <v>38757</v>
      </c>
    </row>
    <row r="141" spans="1:20" ht="15" customHeight="1">
      <c r="A141" s="1" t="s">
        <v>926</v>
      </c>
      <c r="D141" s="1" t="s">
        <v>259</v>
      </c>
      <c r="L141" s="11">
        <v>0</v>
      </c>
      <c r="M141" s="2">
        <v>0</v>
      </c>
      <c r="N141" s="98">
        <v>0</v>
      </c>
      <c r="O141" s="98">
        <v>0</v>
      </c>
      <c r="P141" s="19">
        <v>461</v>
      </c>
      <c r="Q141" s="19">
        <v>465</v>
      </c>
      <c r="R141" s="19">
        <v>470</v>
      </c>
      <c r="S141" s="19">
        <v>475</v>
      </c>
      <c r="T141" s="19">
        <v>479</v>
      </c>
    </row>
    <row r="142" spans="1:20" ht="15" customHeight="1">
      <c r="A142" s="1" t="s">
        <v>927</v>
      </c>
      <c r="D142" s="1" t="s">
        <v>949</v>
      </c>
      <c r="L142" s="11">
        <v>0</v>
      </c>
      <c r="M142" s="2">
        <v>0</v>
      </c>
      <c r="N142" s="98">
        <v>0</v>
      </c>
      <c r="O142" s="98">
        <v>0</v>
      </c>
      <c r="P142" s="19">
        <v>3182</v>
      </c>
      <c r="Q142" s="19">
        <v>3500</v>
      </c>
      <c r="R142" s="19">
        <v>3851</v>
      </c>
      <c r="S142" s="19">
        <v>4236</v>
      </c>
      <c r="T142" s="19">
        <v>4659</v>
      </c>
    </row>
    <row r="143" spans="1:20" ht="15" customHeight="1">
      <c r="A143" s="1" t="s">
        <v>953</v>
      </c>
      <c r="D143" s="1" t="s">
        <v>951</v>
      </c>
      <c r="L143" s="11">
        <v>0</v>
      </c>
      <c r="M143" s="2">
        <v>0</v>
      </c>
      <c r="N143" s="98">
        <v>0</v>
      </c>
      <c r="O143" s="98">
        <v>0</v>
      </c>
      <c r="P143" s="19">
        <v>356</v>
      </c>
      <c r="Q143" s="19">
        <v>392</v>
      </c>
      <c r="R143" s="19">
        <v>431</v>
      </c>
      <c r="S143" s="19">
        <v>474</v>
      </c>
      <c r="T143" s="19">
        <v>521</v>
      </c>
    </row>
    <row r="144" spans="1:20" ht="15" customHeight="1">
      <c r="A144" s="1" t="s">
        <v>145</v>
      </c>
      <c r="B144" s="70"/>
      <c r="C144" s="70"/>
      <c r="D144" s="1" t="s">
        <v>127</v>
      </c>
      <c r="E144" s="70"/>
      <c r="F144" s="70"/>
      <c r="G144" s="70"/>
      <c r="H144" s="70"/>
      <c r="I144" s="70"/>
      <c r="J144" s="70"/>
      <c r="K144" s="70"/>
      <c r="L144" s="2">
        <v>0</v>
      </c>
      <c r="M144" s="19">
        <v>0</v>
      </c>
      <c r="N144" s="98">
        <v>2000</v>
      </c>
      <c r="O144" s="98">
        <v>2000</v>
      </c>
      <c r="P144" s="19">
        <v>2000</v>
      </c>
      <c r="Q144" s="19">
        <v>2000</v>
      </c>
      <c r="R144" s="19">
        <v>2000</v>
      </c>
      <c r="S144" s="19">
        <v>2000</v>
      </c>
      <c r="T144" s="19">
        <v>2000</v>
      </c>
    </row>
    <row r="145" spans="1:20" ht="15" customHeight="1">
      <c r="A145" s="1" t="s">
        <v>290</v>
      </c>
      <c r="D145" s="1" t="s">
        <v>146</v>
      </c>
      <c r="L145" s="2">
        <v>54040</v>
      </c>
      <c r="M145" s="2">
        <v>43500</v>
      </c>
      <c r="N145" s="98">
        <v>45000</v>
      </c>
      <c r="O145" s="98">
        <v>44800</v>
      </c>
      <c r="P145" s="19">
        <v>36000</v>
      </c>
      <c r="Q145" s="19">
        <v>36000</v>
      </c>
      <c r="R145" s="19">
        <v>36000</v>
      </c>
      <c r="S145" s="19">
        <v>38000</v>
      </c>
      <c r="T145" s="19">
        <v>38000</v>
      </c>
    </row>
    <row r="146" spans="1:20" ht="15" customHeight="1">
      <c r="A146" s="1" t="s">
        <v>144</v>
      </c>
      <c r="D146" s="1" t="s">
        <v>12</v>
      </c>
      <c r="L146" s="2">
        <v>0</v>
      </c>
      <c r="M146" s="2">
        <v>0</v>
      </c>
      <c r="N146" s="103">
        <v>1000</v>
      </c>
      <c r="O146" s="103">
        <v>500</v>
      </c>
      <c r="P146" s="2">
        <v>1000</v>
      </c>
      <c r="Q146" s="2">
        <v>1000</v>
      </c>
      <c r="R146" s="2">
        <v>1000</v>
      </c>
      <c r="S146" s="2">
        <v>1000</v>
      </c>
      <c r="T146" s="2">
        <v>1000</v>
      </c>
    </row>
    <row r="147" spans="1:20" ht="15" customHeight="1">
      <c r="A147" s="1" t="s">
        <v>142</v>
      </c>
      <c r="B147" s="70"/>
      <c r="C147" s="70"/>
      <c r="D147" s="1" t="s">
        <v>13</v>
      </c>
      <c r="E147" s="70"/>
      <c r="F147" s="70"/>
      <c r="L147" s="2">
        <v>0</v>
      </c>
      <c r="M147" s="2">
        <v>0</v>
      </c>
      <c r="N147" s="103">
        <v>500</v>
      </c>
      <c r="O147" s="103">
        <v>0</v>
      </c>
      <c r="P147" s="2">
        <v>500</v>
      </c>
      <c r="Q147" s="2">
        <v>500</v>
      </c>
      <c r="R147" s="2">
        <v>500</v>
      </c>
      <c r="S147" s="2">
        <v>500</v>
      </c>
      <c r="T147" s="2">
        <v>500</v>
      </c>
    </row>
    <row r="148" spans="1:20" ht="15" customHeight="1">
      <c r="A148" s="1" t="s">
        <v>141</v>
      </c>
      <c r="D148" s="1" t="s">
        <v>336</v>
      </c>
      <c r="L148" s="2">
        <v>993</v>
      </c>
      <c r="M148" s="2">
        <v>633</v>
      </c>
      <c r="N148" s="103">
        <v>600</v>
      </c>
      <c r="O148" s="103">
        <v>540</v>
      </c>
      <c r="P148" s="2">
        <v>600</v>
      </c>
      <c r="Q148" s="2">
        <v>600</v>
      </c>
      <c r="R148" s="2">
        <v>600</v>
      </c>
      <c r="S148" s="2">
        <v>600</v>
      </c>
      <c r="T148" s="2">
        <v>600</v>
      </c>
    </row>
    <row r="149" spans="1:20" ht="15" customHeight="1">
      <c r="A149" s="1" t="s">
        <v>140</v>
      </c>
      <c r="D149" s="1" t="s">
        <v>125</v>
      </c>
      <c r="G149" s="70"/>
      <c r="H149" s="70"/>
      <c r="I149" s="70"/>
      <c r="J149" s="70"/>
      <c r="K149" s="70"/>
      <c r="L149" s="2">
        <v>1284</v>
      </c>
      <c r="M149" s="2">
        <v>474</v>
      </c>
      <c r="N149" s="103">
        <v>500</v>
      </c>
      <c r="O149" s="103">
        <v>500</v>
      </c>
      <c r="P149" s="2">
        <v>500</v>
      </c>
      <c r="Q149" s="2">
        <v>500</v>
      </c>
      <c r="R149" s="2">
        <v>500</v>
      </c>
      <c r="S149" s="2">
        <v>500</v>
      </c>
      <c r="T149" s="2">
        <v>500</v>
      </c>
    </row>
    <row r="150" spans="1:20" ht="15" customHeight="1">
      <c r="A150" s="1" t="s">
        <v>291</v>
      </c>
      <c r="B150" s="70"/>
      <c r="C150" s="70"/>
      <c r="D150" s="1" t="s">
        <v>17</v>
      </c>
      <c r="E150" s="70"/>
      <c r="F150" s="70"/>
      <c r="G150" s="70"/>
      <c r="H150" s="70"/>
      <c r="I150" s="70"/>
      <c r="L150" s="2">
        <v>678</v>
      </c>
      <c r="M150" s="19">
        <v>902</v>
      </c>
      <c r="N150" s="98">
        <v>850</v>
      </c>
      <c r="O150" s="98">
        <v>600</v>
      </c>
      <c r="P150" s="19">
        <v>850</v>
      </c>
      <c r="Q150" s="19">
        <v>850</v>
      </c>
      <c r="R150" s="19">
        <v>850</v>
      </c>
      <c r="S150" s="19">
        <v>850</v>
      </c>
      <c r="T150" s="19">
        <v>850</v>
      </c>
    </row>
    <row r="151" spans="1:20" ht="15" customHeight="1">
      <c r="A151" s="1" t="s">
        <v>139</v>
      </c>
      <c r="B151" s="70"/>
      <c r="C151" s="70"/>
      <c r="D151" s="1" t="s">
        <v>14</v>
      </c>
      <c r="E151" s="70"/>
      <c r="F151" s="70"/>
      <c r="L151" s="18">
        <v>37238</v>
      </c>
      <c r="M151" s="18">
        <v>29531</v>
      </c>
      <c r="N151" s="104">
        <v>42000</v>
      </c>
      <c r="O151" s="104">
        <v>32000</v>
      </c>
      <c r="P151" s="18">
        <v>40000</v>
      </c>
      <c r="Q151" s="18">
        <v>40000</v>
      </c>
      <c r="R151" s="18">
        <v>40000</v>
      </c>
      <c r="S151" s="18">
        <v>40000</v>
      </c>
      <c r="T151" s="18">
        <v>40000</v>
      </c>
    </row>
    <row r="152" spans="1:20" s="136" customFormat="1" ht="15" customHeight="1">
      <c r="A152" s="1" t="s">
        <v>138</v>
      </c>
      <c r="D152" s="1" t="s">
        <v>119</v>
      </c>
      <c r="J152" s="135"/>
      <c r="K152" s="135"/>
      <c r="L152" s="2">
        <v>18964</v>
      </c>
      <c r="M152" s="2">
        <v>18028</v>
      </c>
      <c r="N152" s="104">
        <v>15000</v>
      </c>
      <c r="O152" s="104">
        <v>6724</v>
      </c>
      <c r="P152" s="2">
        <v>4900</v>
      </c>
      <c r="Q152" s="2">
        <v>4900</v>
      </c>
      <c r="R152" s="2">
        <v>4900</v>
      </c>
      <c r="S152" s="2">
        <v>4900</v>
      </c>
      <c r="T152" s="2">
        <v>4900</v>
      </c>
    </row>
    <row r="153" spans="1:20" ht="15" customHeight="1">
      <c r="A153" s="1" t="s">
        <v>137</v>
      </c>
      <c r="D153" s="1" t="s">
        <v>21</v>
      </c>
      <c r="L153" s="18">
        <v>0</v>
      </c>
      <c r="M153" s="18">
        <v>838</v>
      </c>
      <c r="N153" s="104">
        <v>1800</v>
      </c>
      <c r="O153" s="104">
        <v>250</v>
      </c>
      <c r="P153" s="18">
        <v>1800</v>
      </c>
      <c r="Q153" s="18">
        <v>1800</v>
      </c>
      <c r="R153" s="18">
        <v>1800</v>
      </c>
      <c r="S153" s="18">
        <v>1800</v>
      </c>
      <c r="T153" s="18">
        <v>1800</v>
      </c>
    </row>
    <row r="154" spans="1:20" ht="15" customHeight="1">
      <c r="A154" s="1" t="s">
        <v>149</v>
      </c>
      <c r="D154" s="1" t="s">
        <v>15</v>
      </c>
      <c r="L154" s="2">
        <v>3527</v>
      </c>
      <c r="M154" s="2">
        <v>1520</v>
      </c>
      <c r="N154" s="103">
        <v>2500</v>
      </c>
      <c r="O154" s="103">
        <v>2500</v>
      </c>
      <c r="P154" s="2">
        <v>2500</v>
      </c>
      <c r="Q154" s="2">
        <v>2500</v>
      </c>
      <c r="R154" s="2">
        <v>2500</v>
      </c>
      <c r="S154" s="2">
        <v>2500</v>
      </c>
      <c r="T154" s="2">
        <v>2500</v>
      </c>
    </row>
    <row r="155" spans="1:20" ht="15" customHeight="1">
      <c r="A155" s="1" t="s">
        <v>148</v>
      </c>
      <c r="D155" s="1" t="s">
        <v>28</v>
      </c>
      <c r="L155" s="2">
        <v>0</v>
      </c>
      <c r="M155" s="2">
        <v>0</v>
      </c>
      <c r="N155" s="103">
        <v>250</v>
      </c>
      <c r="O155" s="103">
        <v>250</v>
      </c>
      <c r="P155" s="2">
        <v>250</v>
      </c>
      <c r="Q155" s="2">
        <v>250</v>
      </c>
      <c r="R155" s="2">
        <v>250</v>
      </c>
      <c r="S155" s="2">
        <v>250</v>
      </c>
      <c r="T155" s="2">
        <v>250</v>
      </c>
    </row>
    <row r="156" spans="1:20" ht="15" customHeight="1">
      <c r="A156" s="1" t="s">
        <v>147</v>
      </c>
      <c r="D156" s="1" t="s">
        <v>347</v>
      </c>
      <c r="L156" s="2">
        <v>2632</v>
      </c>
      <c r="M156" s="2">
        <v>1761</v>
      </c>
      <c r="N156" s="103">
        <v>2500</v>
      </c>
      <c r="O156" s="103">
        <v>2500</v>
      </c>
      <c r="P156" s="2">
        <v>2500</v>
      </c>
      <c r="Q156" s="2">
        <v>2500</v>
      </c>
      <c r="R156" s="2">
        <v>2500</v>
      </c>
      <c r="S156" s="2">
        <v>2500</v>
      </c>
      <c r="T156" s="2">
        <v>2500</v>
      </c>
    </row>
    <row r="157" spans="1:20" ht="15" customHeight="1">
      <c r="A157" s="1" t="s">
        <v>292</v>
      </c>
      <c r="D157" s="1" t="s">
        <v>26</v>
      </c>
      <c r="L157" s="47">
        <v>0</v>
      </c>
      <c r="M157" s="47">
        <v>0</v>
      </c>
      <c r="N157" s="105">
        <v>500</v>
      </c>
      <c r="O157" s="105">
        <v>0</v>
      </c>
      <c r="P157" s="47">
        <v>0</v>
      </c>
      <c r="Q157" s="47">
        <v>0</v>
      </c>
      <c r="R157" s="47">
        <v>0</v>
      </c>
      <c r="S157" s="47">
        <v>0</v>
      </c>
      <c r="T157" s="47">
        <v>0</v>
      </c>
    </row>
    <row r="158" spans="1:20" ht="15" customHeight="1">
      <c r="A158" s="1"/>
      <c r="D158" s="1"/>
      <c r="L158" s="48">
        <f>SUM(L137:L157)</f>
        <v>416194</v>
      </c>
      <c r="M158" s="54">
        <f t="shared" ref="M158:T158" si="2">SUM(M137:M157)</f>
        <v>332858</v>
      </c>
      <c r="N158" s="102">
        <f t="shared" si="2"/>
        <v>320505</v>
      </c>
      <c r="O158" s="102">
        <f t="shared" si="2"/>
        <v>298669</v>
      </c>
      <c r="P158" s="48">
        <f t="shared" si="2"/>
        <v>340535</v>
      </c>
      <c r="Q158" s="48">
        <f t="shared" si="2"/>
        <v>332381</v>
      </c>
      <c r="R158" s="48">
        <f t="shared" si="2"/>
        <v>335688</v>
      </c>
      <c r="S158" s="48">
        <f t="shared" si="2"/>
        <v>341324</v>
      </c>
      <c r="T158" s="48">
        <f t="shared" si="2"/>
        <v>345321</v>
      </c>
    </row>
    <row r="159" spans="1:20" ht="15" customHeight="1">
      <c r="A159" s="1"/>
      <c r="D159" s="1"/>
      <c r="L159" s="2"/>
      <c r="M159" s="2"/>
      <c r="N159" s="103"/>
      <c r="O159" s="103"/>
      <c r="P159" s="2"/>
      <c r="Q159" s="2"/>
      <c r="R159" s="2"/>
      <c r="S159" s="2"/>
      <c r="T159" s="2"/>
    </row>
    <row r="160" spans="1:20" ht="15" customHeight="1">
      <c r="A160" s="6" t="s">
        <v>900</v>
      </c>
    </row>
    <row r="161" spans="1:20" ht="15" customHeight="1">
      <c r="A161" s="1" t="s">
        <v>151</v>
      </c>
      <c r="B161" s="70"/>
      <c r="C161" s="70"/>
      <c r="D161" s="1" t="s">
        <v>9</v>
      </c>
      <c r="E161" s="70"/>
      <c r="F161" s="70"/>
      <c r="G161" s="70"/>
      <c r="H161" s="70"/>
      <c r="I161" s="70"/>
      <c r="J161" s="70"/>
      <c r="K161" s="70"/>
      <c r="L161" s="2">
        <v>65250</v>
      </c>
      <c r="M161" s="19">
        <v>63359</v>
      </c>
      <c r="N161" s="98">
        <v>0</v>
      </c>
      <c r="O161" s="98">
        <v>0</v>
      </c>
      <c r="P161" s="3">
        <v>0</v>
      </c>
      <c r="Q161" s="3">
        <v>0</v>
      </c>
      <c r="R161" s="3">
        <v>0</v>
      </c>
      <c r="S161" s="3">
        <v>0</v>
      </c>
      <c r="T161" s="3">
        <v>0</v>
      </c>
    </row>
    <row r="162" spans="1:20" ht="15" customHeight="1">
      <c r="A162" s="1" t="s">
        <v>150</v>
      </c>
      <c r="D162" s="1" t="s">
        <v>99</v>
      </c>
      <c r="L162" s="2">
        <v>2426</v>
      </c>
      <c r="M162" s="19">
        <v>0</v>
      </c>
      <c r="N162" s="98">
        <v>0</v>
      </c>
      <c r="O162" s="98">
        <v>0</v>
      </c>
      <c r="P162" s="19">
        <v>0</v>
      </c>
      <c r="Q162" s="19">
        <v>0</v>
      </c>
      <c r="R162" s="19">
        <v>0</v>
      </c>
      <c r="S162" s="19">
        <v>0</v>
      </c>
      <c r="T162" s="19">
        <v>0</v>
      </c>
    </row>
    <row r="163" spans="1:20" ht="15" customHeight="1">
      <c r="A163" s="1" t="s">
        <v>152</v>
      </c>
      <c r="B163" s="1"/>
      <c r="C163" s="1"/>
      <c r="D163" s="1" t="s">
        <v>10</v>
      </c>
      <c r="E163" s="70"/>
      <c r="F163" s="70"/>
      <c r="G163" s="70"/>
      <c r="H163" s="70"/>
      <c r="I163" s="70"/>
      <c r="J163" s="70"/>
      <c r="K163" s="70"/>
      <c r="L163" s="2">
        <v>5603</v>
      </c>
      <c r="M163" s="19">
        <v>4004</v>
      </c>
      <c r="N163" s="98">
        <v>0</v>
      </c>
      <c r="O163" s="98">
        <v>0</v>
      </c>
      <c r="P163" s="19">
        <v>0</v>
      </c>
      <c r="Q163" s="19">
        <v>0</v>
      </c>
      <c r="R163" s="19">
        <v>0</v>
      </c>
      <c r="S163" s="19">
        <v>0</v>
      </c>
      <c r="T163" s="19">
        <v>0</v>
      </c>
    </row>
    <row r="164" spans="1:20" ht="15" customHeight="1">
      <c r="A164" s="1" t="s">
        <v>153</v>
      </c>
      <c r="B164" s="1"/>
      <c r="C164" s="1"/>
      <c r="D164" s="1" t="s">
        <v>11</v>
      </c>
      <c r="L164" s="2">
        <v>4087</v>
      </c>
      <c r="M164" s="19">
        <v>3935</v>
      </c>
      <c r="N164" s="98">
        <v>0</v>
      </c>
      <c r="O164" s="98">
        <v>0</v>
      </c>
      <c r="P164" s="19">
        <v>0</v>
      </c>
      <c r="Q164" s="19">
        <v>0</v>
      </c>
      <c r="R164" s="19">
        <v>0</v>
      </c>
      <c r="S164" s="19">
        <v>0</v>
      </c>
      <c r="T164" s="19">
        <v>0</v>
      </c>
    </row>
    <row r="165" spans="1:20" ht="15" customHeight="1">
      <c r="A165" s="1" t="s">
        <v>320</v>
      </c>
      <c r="D165" s="1" t="s">
        <v>23</v>
      </c>
      <c r="L165" s="2">
        <v>1565</v>
      </c>
      <c r="M165" s="2">
        <v>0</v>
      </c>
      <c r="N165" s="103">
        <v>0</v>
      </c>
      <c r="O165" s="103">
        <v>0</v>
      </c>
      <c r="P165" s="2">
        <v>0</v>
      </c>
      <c r="Q165" s="2">
        <v>0</v>
      </c>
      <c r="R165" s="2">
        <v>0</v>
      </c>
      <c r="S165" s="2">
        <v>0</v>
      </c>
      <c r="T165" s="2">
        <v>0</v>
      </c>
    </row>
    <row r="166" spans="1:20" ht="15" customHeight="1">
      <c r="A166" s="1" t="s">
        <v>143</v>
      </c>
      <c r="D166" s="1" t="s">
        <v>126</v>
      </c>
      <c r="L166" s="2">
        <v>5923</v>
      </c>
      <c r="M166" s="2">
        <v>5977</v>
      </c>
      <c r="N166" s="103">
        <v>333</v>
      </c>
      <c r="O166" s="103">
        <v>333</v>
      </c>
      <c r="P166" s="2">
        <v>0</v>
      </c>
      <c r="Q166" s="2">
        <v>0</v>
      </c>
      <c r="R166" s="2">
        <v>0</v>
      </c>
      <c r="S166" s="2">
        <v>0</v>
      </c>
      <c r="T166" s="2">
        <v>0</v>
      </c>
    </row>
    <row r="167" spans="1:20" ht="15" customHeight="1">
      <c r="A167" s="1" t="s">
        <v>293</v>
      </c>
      <c r="B167" s="70"/>
      <c r="C167" s="70"/>
      <c r="D167" s="1" t="s">
        <v>13</v>
      </c>
      <c r="E167" s="70"/>
      <c r="F167" s="70"/>
      <c r="G167" s="70"/>
      <c r="H167" s="70"/>
      <c r="I167" s="70"/>
      <c r="J167" s="70"/>
      <c r="K167" s="70"/>
      <c r="L167" s="2">
        <v>135</v>
      </c>
      <c r="M167" s="2">
        <v>0</v>
      </c>
      <c r="N167" s="103">
        <v>0</v>
      </c>
      <c r="O167" s="103">
        <v>0</v>
      </c>
      <c r="P167" s="2">
        <v>0</v>
      </c>
      <c r="Q167" s="2">
        <v>0</v>
      </c>
      <c r="R167" s="2">
        <v>0</v>
      </c>
      <c r="S167" s="2">
        <v>0</v>
      </c>
      <c r="T167" s="2">
        <v>0</v>
      </c>
    </row>
    <row r="168" spans="1:20" ht="15" customHeight="1">
      <c r="A168" s="1" t="s">
        <v>155</v>
      </c>
      <c r="D168" s="1" t="s">
        <v>336</v>
      </c>
      <c r="L168" s="2">
        <v>453</v>
      </c>
      <c r="M168" s="2">
        <v>279</v>
      </c>
      <c r="N168" s="103">
        <v>0</v>
      </c>
      <c r="O168" s="103">
        <v>0</v>
      </c>
      <c r="P168" s="2">
        <v>0</v>
      </c>
      <c r="Q168" s="2">
        <v>0</v>
      </c>
      <c r="R168" s="2">
        <v>0</v>
      </c>
      <c r="S168" s="2">
        <v>0</v>
      </c>
      <c r="T168" s="2">
        <v>0</v>
      </c>
    </row>
    <row r="169" spans="1:20" ht="15" customHeight="1">
      <c r="A169" s="1" t="s">
        <v>294</v>
      </c>
      <c r="D169" s="1" t="s">
        <v>125</v>
      </c>
      <c r="L169" s="2">
        <v>1933</v>
      </c>
      <c r="M169" s="2">
        <v>1630</v>
      </c>
      <c r="N169" s="103">
        <v>0</v>
      </c>
      <c r="O169" s="103">
        <v>0</v>
      </c>
      <c r="P169" s="2">
        <v>0</v>
      </c>
      <c r="Q169" s="2">
        <v>0</v>
      </c>
      <c r="R169" s="2">
        <v>0</v>
      </c>
      <c r="S169" s="2">
        <v>0</v>
      </c>
      <c r="T169" s="2">
        <v>0</v>
      </c>
    </row>
    <row r="170" spans="1:20" ht="15" customHeight="1">
      <c r="A170" s="1" t="s">
        <v>154</v>
      </c>
      <c r="D170" s="1" t="s">
        <v>17</v>
      </c>
      <c r="G170" s="70"/>
      <c r="H170" s="70"/>
      <c r="I170" s="70"/>
      <c r="J170" s="70"/>
      <c r="K170" s="70"/>
      <c r="L170" s="2">
        <v>275</v>
      </c>
      <c r="M170" s="2">
        <v>0</v>
      </c>
      <c r="N170" s="103">
        <v>0</v>
      </c>
      <c r="O170" s="103">
        <v>0</v>
      </c>
      <c r="P170" s="2">
        <v>0</v>
      </c>
      <c r="Q170" s="2">
        <v>0</v>
      </c>
      <c r="R170" s="2">
        <v>0</v>
      </c>
      <c r="S170" s="2">
        <v>0</v>
      </c>
      <c r="T170" s="2">
        <v>0</v>
      </c>
    </row>
    <row r="171" spans="1:20" ht="15" customHeight="1">
      <c r="A171" s="1" t="s">
        <v>295</v>
      </c>
      <c r="B171" s="70"/>
      <c r="C171" s="70"/>
      <c r="D171" s="1" t="s">
        <v>14</v>
      </c>
      <c r="E171" s="70"/>
      <c r="F171" s="70"/>
      <c r="L171" s="2">
        <v>5325</v>
      </c>
      <c r="M171" s="2">
        <v>3475</v>
      </c>
      <c r="N171" s="103">
        <v>0</v>
      </c>
      <c r="O171" s="103">
        <v>0</v>
      </c>
      <c r="P171" s="2">
        <v>0</v>
      </c>
      <c r="Q171" s="2">
        <v>0</v>
      </c>
      <c r="R171" s="2">
        <v>0</v>
      </c>
      <c r="S171" s="2">
        <v>0</v>
      </c>
      <c r="T171" s="2">
        <v>0</v>
      </c>
    </row>
    <row r="172" spans="1:20" ht="15" customHeight="1">
      <c r="A172" s="1" t="s">
        <v>156</v>
      </c>
      <c r="D172" s="1" t="s">
        <v>15</v>
      </c>
      <c r="L172" s="2">
        <v>346</v>
      </c>
      <c r="M172" s="2">
        <v>130</v>
      </c>
      <c r="N172" s="103">
        <v>0</v>
      </c>
      <c r="O172" s="103">
        <v>0</v>
      </c>
      <c r="P172" s="2">
        <v>0</v>
      </c>
      <c r="Q172" s="2">
        <v>0</v>
      </c>
      <c r="R172" s="2">
        <v>0</v>
      </c>
      <c r="S172" s="2">
        <v>0</v>
      </c>
      <c r="T172" s="2">
        <v>0</v>
      </c>
    </row>
    <row r="173" spans="1:20" ht="15" customHeight="1">
      <c r="A173" s="1" t="s">
        <v>296</v>
      </c>
      <c r="B173" s="70"/>
      <c r="C173" s="70"/>
      <c r="D173" s="1" t="s">
        <v>24</v>
      </c>
      <c r="E173" s="70"/>
      <c r="F173" s="70"/>
      <c r="G173" s="70"/>
      <c r="H173" s="70"/>
      <c r="I173" s="70"/>
      <c r="J173" s="70"/>
      <c r="K173" s="70"/>
      <c r="L173" s="47">
        <v>1939</v>
      </c>
      <c r="M173" s="56">
        <v>526</v>
      </c>
      <c r="N173" s="99">
        <v>0</v>
      </c>
      <c r="O173" s="99">
        <v>0</v>
      </c>
      <c r="P173" s="56">
        <v>0</v>
      </c>
      <c r="Q173" s="56">
        <v>0</v>
      </c>
      <c r="R173" s="56">
        <v>0</v>
      </c>
      <c r="S173" s="56">
        <v>0</v>
      </c>
      <c r="T173" s="56">
        <v>0</v>
      </c>
    </row>
    <row r="174" spans="1:20" ht="15" customHeight="1">
      <c r="A174" s="1"/>
      <c r="D174" s="1"/>
      <c r="L174" s="50">
        <f>SUM(L161:L173)</f>
        <v>95260</v>
      </c>
      <c r="M174" s="54">
        <f t="shared" ref="M174:T174" si="3">SUM(M161:M173)</f>
        <v>83315</v>
      </c>
      <c r="N174" s="102">
        <f t="shared" si="3"/>
        <v>333</v>
      </c>
      <c r="O174" s="102">
        <f t="shared" si="3"/>
        <v>333</v>
      </c>
      <c r="P174" s="50">
        <f t="shared" si="3"/>
        <v>0</v>
      </c>
      <c r="Q174" s="50">
        <f t="shared" si="3"/>
        <v>0</v>
      </c>
      <c r="R174" s="50">
        <f t="shared" si="3"/>
        <v>0</v>
      </c>
      <c r="S174" s="50">
        <f t="shared" si="3"/>
        <v>0</v>
      </c>
      <c r="T174" s="50">
        <f t="shared" si="3"/>
        <v>0</v>
      </c>
    </row>
    <row r="175" spans="1:20" ht="15" customHeight="1">
      <c r="A175" s="1"/>
      <c r="D175" s="1"/>
      <c r="L175" s="3"/>
      <c r="M175" s="3"/>
      <c r="N175" s="106"/>
      <c r="O175" s="106"/>
      <c r="P175" s="3"/>
      <c r="Q175" s="3"/>
      <c r="R175" s="3"/>
      <c r="S175" s="3"/>
      <c r="T175" s="3"/>
    </row>
    <row r="176" spans="1:20" ht="15" customHeight="1">
      <c r="A176" s="6" t="s">
        <v>901</v>
      </c>
    </row>
    <row r="177" spans="1:20" ht="15" customHeight="1">
      <c r="A177" s="1" t="s">
        <v>159</v>
      </c>
      <c r="B177" s="70"/>
      <c r="C177" s="70"/>
      <c r="D177" s="1" t="s">
        <v>9</v>
      </c>
      <c r="E177" s="70"/>
      <c r="F177" s="70"/>
      <c r="G177" s="70"/>
      <c r="H177" s="70"/>
      <c r="I177" s="70"/>
      <c r="J177" s="70"/>
      <c r="K177" s="70"/>
      <c r="L177" s="2">
        <v>327133</v>
      </c>
      <c r="M177" s="19">
        <v>235552</v>
      </c>
      <c r="N177" s="98">
        <v>172000</v>
      </c>
      <c r="O177" s="98">
        <v>78123</v>
      </c>
      <c r="P177" s="19">
        <v>0</v>
      </c>
      <c r="Q177" s="19">
        <v>0</v>
      </c>
      <c r="R177" s="19">
        <v>0</v>
      </c>
      <c r="S177" s="19">
        <v>0</v>
      </c>
      <c r="T177" s="19">
        <v>0</v>
      </c>
    </row>
    <row r="178" spans="1:20" ht="15" customHeight="1">
      <c r="A178" s="1" t="s">
        <v>158</v>
      </c>
      <c r="B178" s="70"/>
      <c r="C178" s="70"/>
      <c r="D178" s="1" t="s">
        <v>25</v>
      </c>
      <c r="E178" s="70"/>
      <c r="F178" s="70"/>
      <c r="G178" s="70"/>
      <c r="H178" s="70"/>
      <c r="I178" s="70"/>
      <c r="J178" s="70"/>
      <c r="K178" s="70"/>
      <c r="L178" s="2"/>
      <c r="M178" s="2">
        <v>87</v>
      </c>
      <c r="N178" s="103">
        <v>500</v>
      </c>
      <c r="O178" s="103">
        <v>0</v>
      </c>
      <c r="P178" s="2">
        <v>0</v>
      </c>
      <c r="Q178" s="2">
        <v>0</v>
      </c>
      <c r="R178" s="2">
        <v>0</v>
      </c>
      <c r="S178" s="2">
        <v>0</v>
      </c>
      <c r="T178" s="2">
        <v>0</v>
      </c>
    </row>
    <row r="179" spans="1:20" ht="15" customHeight="1">
      <c r="A179" s="1" t="s">
        <v>161</v>
      </c>
      <c r="B179" s="70"/>
      <c r="C179" s="70"/>
      <c r="D179" s="1" t="s">
        <v>10</v>
      </c>
      <c r="E179" s="70"/>
      <c r="F179" s="70"/>
      <c r="G179" s="70"/>
      <c r="H179" s="70"/>
      <c r="I179" s="70"/>
      <c r="J179" s="70"/>
      <c r="K179" s="70"/>
      <c r="L179" s="2">
        <v>28301</v>
      </c>
      <c r="M179" s="2">
        <v>21727</v>
      </c>
      <c r="N179" s="98">
        <v>16500</v>
      </c>
      <c r="O179" s="98">
        <v>7430</v>
      </c>
      <c r="P179" s="19">
        <v>0</v>
      </c>
      <c r="Q179" s="19">
        <v>0</v>
      </c>
      <c r="R179" s="19">
        <v>0</v>
      </c>
      <c r="S179" s="19">
        <v>0</v>
      </c>
      <c r="T179" s="19">
        <v>0</v>
      </c>
    </row>
    <row r="180" spans="1:20" ht="15" customHeight="1">
      <c r="A180" s="1" t="s">
        <v>160</v>
      </c>
      <c r="D180" s="1" t="s">
        <v>11</v>
      </c>
      <c r="L180" s="2">
        <v>24224</v>
      </c>
      <c r="M180" s="2">
        <v>17409</v>
      </c>
      <c r="N180" s="98">
        <v>13236</v>
      </c>
      <c r="O180" s="98">
        <v>5918</v>
      </c>
      <c r="P180" s="19">
        <v>0</v>
      </c>
      <c r="Q180" s="19">
        <v>0</v>
      </c>
      <c r="R180" s="19">
        <v>0</v>
      </c>
      <c r="S180" s="19">
        <v>0</v>
      </c>
      <c r="T180" s="19">
        <v>0</v>
      </c>
    </row>
    <row r="181" spans="1:20" ht="15" customHeight="1">
      <c r="A181" s="1" t="s">
        <v>168</v>
      </c>
      <c r="B181" s="70"/>
      <c r="C181" s="70"/>
      <c r="D181" s="1" t="s">
        <v>128</v>
      </c>
      <c r="E181" s="70"/>
      <c r="F181" s="70"/>
      <c r="G181" s="70"/>
      <c r="H181" s="70"/>
      <c r="I181" s="70"/>
      <c r="J181" s="70"/>
      <c r="K181" s="70"/>
      <c r="L181" s="2">
        <v>823</v>
      </c>
      <c r="M181" s="2">
        <v>0</v>
      </c>
      <c r="N181" s="103">
        <v>0</v>
      </c>
      <c r="O181" s="103">
        <v>0</v>
      </c>
      <c r="P181" s="2">
        <v>0</v>
      </c>
      <c r="Q181" s="2">
        <v>0</v>
      </c>
      <c r="R181" s="2">
        <v>0</v>
      </c>
      <c r="S181" s="2">
        <v>0</v>
      </c>
      <c r="T181" s="2">
        <v>0</v>
      </c>
    </row>
    <row r="182" spans="1:20" ht="15" customHeight="1">
      <c r="A182" s="1" t="s">
        <v>167</v>
      </c>
      <c r="D182" s="1" t="s">
        <v>127</v>
      </c>
      <c r="L182" s="2">
        <v>-115</v>
      </c>
      <c r="M182" s="19">
        <v>0</v>
      </c>
      <c r="N182" s="98">
        <v>2250</v>
      </c>
      <c r="O182" s="98">
        <v>0</v>
      </c>
      <c r="P182" s="2">
        <v>0</v>
      </c>
      <c r="Q182" s="2">
        <v>0</v>
      </c>
      <c r="R182" s="2">
        <v>0</v>
      </c>
      <c r="S182" s="2">
        <v>0</v>
      </c>
      <c r="T182" s="2">
        <v>0</v>
      </c>
    </row>
    <row r="183" spans="1:20" ht="15" customHeight="1">
      <c r="A183" s="1" t="s">
        <v>166</v>
      </c>
      <c r="B183" s="70"/>
      <c r="C183" s="70"/>
      <c r="D183" s="1" t="s">
        <v>12</v>
      </c>
      <c r="E183" s="70"/>
      <c r="F183" s="70"/>
      <c r="G183" s="70"/>
      <c r="H183" s="70"/>
      <c r="I183" s="70"/>
      <c r="J183" s="70"/>
      <c r="K183" s="70"/>
      <c r="L183" s="2">
        <v>7</v>
      </c>
      <c r="M183" s="2">
        <v>0</v>
      </c>
      <c r="N183" s="103">
        <v>400</v>
      </c>
      <c r="O183" s="103">
        <v>3</v>
      </c>
      <c r="P183" s="2">
        <v>0</v>
      </c>
      <c r="Q183" s="2">
        <v>0</v>
      </c>
      <c r="R183" s="2">
        <v>0</v>
      </c>
      <c r="S183" s="2">
        <v>0</v>
      </c>
      <c r="T183" s="2">
        <v>0</v>
      </c>
    </row>
    <row r="184" spans="1:20" ht="15" customHeight="1">
      <c r="A184" s="1" t="s">
        <v>297</v>
      </c>
      <c r="D184" s="1" t="s">
        <v>13</v>
      </c>
      <c r="L184" s="2">
        <v>1217</v>
      </c>
      <c r="M184" s="2">
        <v>1116</v>
      </c>
      <c r="N184" s="103">
        <v>1500</v>
      </c>
      <c r="O184" s="103">
        <v>286</v>
      </c>
      <c r="P184" s="2">
        <v>0</v>
      </c>
      <c r="Q184" s="2">
        <v>0</v>
      </c>
      <c r="R184" s="2">
        <v>0</v>
      </c>
      <c r="S184" s="2">
        <v>0</v>
      </c>
      <c r="T184" s="2">
        <v>0</v>
      </c>
    </row>
    <row r="185" spans="1:20" ht="15" customHeight="1">
      <c r="A185" s="1" t="s">
        <v>165</v>
      </c>
      <c r="B185" s="70"/>
      <c r="C185" s="70"/>
      <c r="D185" s="1" t="s">
        <v>336</v>
      </c>
      <c r="E185" s="70"/>
      <c r="F185" s="70"/>
      <c r="G185" s="70"/>
      <c r="H185" s="70"/>
      <c r="I185" s="70"/>
      <c r="J185" s="70"/>
      <c r="K185" s="70"/>
      <c r="L185" s="2">
        <v>2288</v>
      </c>
      <c r="M185" s="2">
        <v>1340</v>
      </c>
      <c r="N185" s="103">
        <v>2200</v>
      </c>
      <c r="O185" s="103">
        <v>207</v>
      </c>
      <c r="P185" s="2">
        <v>0</v>
      </c>
      <c r="Q185" s="2">
        <v>0</v>
      </c>
      <c r="R185" s="2">
        <v>0</v>
      </c>
      <c r="S185" s="2" t="s">
        <v>1180</v>
      </c>
      <c r="T185" s="2">
        <v>0</v>
      </c>
    </row>
    <row r="186" spans="1:20" ht="15" customHeight="1">
      <c r="A186" s="1" t="s">
        <v>164</v>
      </c>
      <c r="D186" s="1" t="s">
        <v>125</v>
      </c>
      <c r="L186" s="2">
        <v>452</v>
      </c>
      <c r="M186" s="2">
        <v>257</v>
      </c>
      <c r="N186" s="103">
        <v>500</v>
      </c>
      <c r="O186" s="103">
        <v>23</v>
      </c>
      <c r="P186" s="2">
        <v>0</v>
      </c>
      <c r="Q186" s="2">
        <v>0</v>
      </c>
      <c r="R186" s="2">
        <v>0</v>
      </c>
      <c r="S186" s="2">
        <v>0</v>
      </c>
      <c r="T186" s="2">
        <v>0</v>
      </c>
    </row>
    <row r="187" spans="1:20" ht="15" customHeight="1">
      <c r="A187" s="1" t="s">
        <v>298</v>
      </c>
      <c r="B187" s="70"/>
      <c r="C187" s="70"/>
      <c r="D187" s="1" t="s">
        <v>17</v>
      </c>
      <c r="E187" s="70"/>
      <c r="F187" s="70"/>
      <c r="G187" s="70"/>
      <c r="H187" s="70"/>
      <c r="I187" s="70"/>
      <c r="J187" s="70"/>
      <c r="K187" s="70"/>
      <c r="L187" s="2">
        <v>62</v>
      </c>
      <c r="M187" s="19">
        <v>428</v>
      </c>
      <c r="N187" s="98">
        <v>1200</v>
      </c>
      <c r="O187" s="98">
        <v>0</v>
      </c>
      <c r="P187" s="2">
        <v>0</v>
      </c>
      <c r="Q187" s="2">
        <v>0</v>
      </c>
      <c r="R187" s="2">
        <v>0</v>
      </c>
      <c r="S187" s="2">
        <v>0</v>
      </c>
      <c r="T187" s="2">
        <v>0</v>
      </c>
    </row>
    <row r="188" spans="1:20" ht="15" customHeight="1">
      <c r="A188" s="1" t="s">
        <v>163</v>
      </c>
      <c r="B188" s="70"/>
      <c r="C188" s="70"/>
      <c r="D188" s="1" t="s">
        <v>14</v>
      </c>
      <c r="L188" s="2">
        <v>36689</v>
      </c>
      <c r="M188" s="19">
        <v>5578</v>
      </c>
      <c r="N188" s="98">
        <v>32550</v>
      </c>
      <c r="O188" s="98">
        <v>2000</v>
      </c>
      <c r="P188" s="2">
        <v>0</v>
      </c>
      <c r="Q188" s="2">
        <v>0</v>
      </c>
      <c r="R188" s="2">
        <v>0</v>
      </c>
      <c r="S188" s="2">
        <v>0</v>
      </c>
      <c r="T188" s="2">
        <v>0</v>
      </c>
    </row>
    <row r="189" spans="1:20" ht="15" customHeight="1">
      <c r="A189" s="1" t="s">
        <v>1051</v>
      </c>
      <c r="B189" s="70"/>
      <c r="C189" s="70"/>
      <c r="D189" s="1" t="s">
        <v>119</v>
      </c>
      <c r="L189" s="2">
        <v>0</v>
      </c>
      <c r="M189" s="3">
        <v>0</v>
      </c>
      <c r="N189" s="106">
        <v>0</v>
      </c>
      <c r="O189" s="106">
        <v>1638</v>
      </c>
      <c r="P189" s="2">
        <v>0</v>
      </c>
      <c r="Q189" s="2">
        <v>0</v>
      </c>
      <c r="R189" s="2">
        <v>0</v>
      </c>
      <c r="S189" s="2">
        <v>0</v>
      </c>
      <c r="T189" s="2">
        <v>0</v>
      </c>
    </row>
    <row r="190" spans="1:20" ht="15" customHeight="1">
      <c r="A190" s="1" t="s">
        <v>162</v>
      </c>
      <c r="B190" s="70"/>
      <c r="C190" s="70"/>
      <c r="D190" s="1" t="s">
        <v>21</v>
      </c>
      <c r="E190" s="70"/>
      <c r="F190" s="70"/>
      <c r="G190" s="70"/>
      <c r="H190" s="70"/>
      <c r="I190" s="70"/>
      <c r="J190" s="70"/>
      <c r="K190" s="70"/>
      <c r="L190" s="20">
        <v>1521</v>
      </c>
      <c r="M190" s="20">
        <v>1303</v>
      </c>
      <c r="N190" s="107">
        <v>1500</v>
      </c>
      <c r="O190" s="107">
        <v>27</v>
      </c>
      <c r="P190" s="2">
        <v>0</v>
      </c>
      <c r="Q190" s="2">
        <v>0</v>
      </c>
      <c r="R190" s="2">
        <v>0</v>
      </c>
      <c r="S190" s="2">
        <v>0</v>
      </c>
      <c r="T190" s="2">
        <v>0</v>
      </c>
    </row>
    <row r="191" spans="1:20" ht="15" customHeight="1">
      <c r="A191" s="1" t="s">
        <v>1134</v>
      </c>
      <c r="B191" s="70"/>
      <c r="C191" s="70"/>
      <c r="D191" s="1" t="s">
        <v>133</v>
      </c>
      <c r="E191" s="70"/>
      <c r="F191" s="70"/>
      <c r="G191" s="70"/>
      <c r="H191" s="70"/>
      <c r="I191" s="70"/>
      <c r="J191" s="70"/>
      <c r="K191" s="70"/>
      <c r="L191" s="20">
        <v>0</v>
      </c>
      <c r="M191" s="20">
        <v>0</v>
      </c>
      <c r="N191" s="107">
        <v>100</v>
      </c>
      <c r="O191" s="107">
        <v>0</v>
      </c>
      <c r="P191" s="2">
        <v>0</v>
      </c>
      <c r="Q191" s="2">
        <v>0</v>
      </c>
      <c r="R191" s="2">
        <v>0</v>
      </c>
      <c r="S191" s="2">
        <v>0</v>
      </c>
      <c r="T191" s="2">
        <v>0</v>
      </c>
    </row>
    <row r="192" spans="1:20" ht="15" customHeight="1">
      <c r="A192" s="1" t="s">
        <v>173</v>
      </c>
      <c r="D192" s="1" t="s">
        <v>15</v>
      </c>
      <c r="L192" s="2">
        <v>280</v>
      </c>
      <c r="M192" s="2">
        <v>1006</v>
      </c>
      <c r="N192" s="103">
        <v>1000</v>
      </c>
      <c r="O192" s="103">
        <v>7</v>
      </c>
      <c r="P192" s="2">
        <v>0</v>
      </c>
      <c r="Q192" s="2">
        <v>0</v>
      </c>
      <c r="R192" s="2">
        <v>0</v>
      </c>
      <c r="S192" s="2">
        <v>0</v>
      </c>
      <c r="T192" s="2">
        <v>0</v>
      </c>
    </row>
    <row r="193" spans="1:21" ht="15" customHeight="1">
      <c r="A193" s="1" t="s">
        <v>172</v>
      </c>
      <c r="D193" s="1" t="s">
        <v>174</v>
      </c>
      <c r="L193" s="2">
        <v>1146</v>
      </c>
      <c r="M193" s="2">
        <v>928</v>
      </c>
      <c r="N193" s="103">
        <v>1500</v>
      </c>
      <c r="O193" s="103">
        <v>0</v>
      </c>
      <c r="P193" s="2">
        <v>0</v>
      </c>
      <c r="Q193" s="2">
        <v>0</v>
      </c>
      <c r="R193" s="2">
        <v>0</v>
      </c>
      <c r="S193" s="2">
        <v>0</v>
      </c>
      <c r="T193" s="2">
        <v>0</v>
      </c>
    </row>
    <row r="194" spans="1:21" ht="15" customHeight="1">
      <c r="A194" s="1" t="s">
        <v>171</v>
      </c>
      <c r="D194" s="1" t="s">
        <v>28</v>
      </c>
      <c r="L194" s="2">
        <v>0</v>
      </c>
      <c r="M194" s="2">
        <v>0</v>
      </c>
      <c r="N194" s="103">
        <v>500</v>
      </c>
      <c r="O194" s="103">
        <v>0</v>
      </c>
      <c r="P194" s="2">
        <v>0</v>
      </c>
      <c r="Q194" s="2">
        <v>0</v>
      </c>
      <c r="R194" s="2">
        <v>0</v>
      </c>
      <c r="S194" s="2">
        <v>0</v>
      </c>
      <c r="T194" s="2">
        <v>0</v>
      </c>
    </row>
    <row r="195" spans="1:21" ht="15" customHeight="1">
      <c r="A195" s="1" t="s">
        <v>170</v>
      </c>
      <c r="B195" s="70"/>
      <c r="C195" s="70"/>
      <c r="D195" s="1" t="s">
        <v>347</v>
      </c>
      <c r="E195" s="70"/>
      <c r="F195" s="70"/>
      <c r="G195" s="70"/>
      <c r="H195" s="70"/>
      <c r="I195" s="70"/>
      <c r="J195" s="70"/>
      <c r="K195" s="70"/>
      <c r="L195" s="2">
        <v>1399</v>
      </c>
      <c r="M195" s="19">
        <v>2627</v>
      </c>
      <c r="N195" s="98">
        <v>4550</v>
      </c>
      <c r="O195" s="98">
        <v>0</v>
      </c>
      <c r="P195" s="2">
        <v>0</v>
      </c>
      <c r="Q195" s="2">
        <v>0</v>
      </c>
      <c r="R195" s="2">
        <v>0</v>
      </c>
      <c r="S195" s="2">
        <v>0</v>
      </c>
      <c r="T195" s="2">
        <v>0</v>
      </c>
    </row>
    <row r="196" spans="1:21" ht="15" customHeight="1">
      <c r="A196" s="1" t="s">
        <v>299</v>
      </c>
      <c r="D196" s="1" t="s">
        <v>26</v>
      </c>
      <c r="L196" s="2">
        <v>0</v>
      </c>
      <c r="M196" s="55">
        <v>0</v>
      </c>
      <c r="N196" s="108">
        <v>1000</v>
      </c>
      <c r="O196" s="108">
        <v>0</v>
      </c>
      <c r="P196" s="2">
        <v>0</v>
      </c>
      <c r="Q196" s="2">
        <v>0</v>
      </c>
      <c r="R196" s="2">
        <v>0</v>
      </c>
      <c r="S196" s="2">
        <v>0</v>
      </c>
      <c r="T196" s="2">
        <v>0</v>
      </c>
    </row>
    <row r="197" spans="1:21" ht="15" customHeight="1">
      <c r="A197" s="1" t="s">
        <v>169</v>
      </c>
      <c r="D197" s="1" t="s">
        <v>19</v>
      </c>
      <c r="L197" s="2">
        <v>36</v>
      </c>
      <c r="M197" s="2">
        <v>126</v>
      </c>
      <c r="N197" s="98">
        <v>150</v>
      </c>
      <c r="O197" s="98">
        <v>0</v>
      </c>
      <c r="P197" s="2">
        <v>0</v>
      </c>
      <c r="Q197" s="2">
        <v>0</v>
      </c>
      <c r="R197" s="2">
        <v>0</v>
      </c>
      <c r="S197" s="2">
        <v>0</v>
      </c>
      <c r="T197" s="2">
        <v>0</v>
      </c>
    </row>
    <row r="198" spans="1:21" ht="15" customHeight="1">
      <c r="A198" s="1" t="s">
        <v>361</v>
      </c>
      <c r="D198" s="1" t="s">
        <v>330</v>
      </c>
      <c r="L198" s="47">
        <v>0</v>
      </c>
      <c r="M198" s="47">
        <v>5307</v>
      </c>
      <c r="N198" s="109">
        <v>0</v>
      </c>
      <c r="O198" s="109">
        <v>0</v>
      </c>
      <c r="P198" s="51">
        <v>0</v>
      </c>
      <c r="Q198" s="51">
        <v>0</v>
      </c>
      <c r="R198" s="51">
        <v>0</v>
      </c>
      <c r="S198" s="51">
        <v>0</v>
      </c>
      <c r="T198" s="51">
        <v>0</v>
      </c>
    </row>
    <row r="199" spans="1:21" ht="15" customHeight="1">
      <c r="A199" s="1"/>
      <c r="D199" s="1"/>
      <c r="L199" s="52">
        <f>SUM(L177:L198)</f>
        <v>425463</v>
      </c>
      <c r="M199" s="54">
        <f t="shared" ref="M199:T199" si="4">SUM(M177:M198)</f>
        <v>294791</v>
      </c>
      <c r="N199" s="102">
        <f t="shared" si="4"/>
        <v>253136</v>
      </c>
      <c r="O199" s="102">
        <f t="shared" si="4"/>
        <v>95662</v>
      </c>
      <c r="P199" s="52">
        <f t="shared" si="4"/>
        <v>0</v>
      </c>
      <c r="Q199" s="52">
        <f t="shared" si="4"/>
        <v>0</v>
      </c>
      <c r="R199" s="52">
        <f t="shared" si="4"/>
        <v>0</v>
      </c>
      <c r="S199" s="52">
        <f t="shared" si="4"/>
        <v>0</v>
      </c>
      <c r="T199" s="52">
        <f t="shared" si="4"/>
        <v>0</v>
      </c>
    </row>
    <row r="200" spans="1:21" ht="15" customHeight="1">
      <c r="A200" s="1"/>
      <c r="D200" s="1"/>
      <c r="L200" s="2"/>
      <c r="M200" s="2"/>
      <c r="N200" s="106"/>
      <c r="O200" s="106"/>
      <c r="P200" s="3"/>
      <c r="Q200" s="3"/>
      <c r="R200" s="3"/>
      <c r="S200" s="3"/>
      <c r="T200" s="3"/>
    </row>
    <row r="201" spans="1:21" ht="15" customHeight="1">
      <c r="A201" s="6" t="s">
        <v>884</v>
      </c>
    </row>
    <row r="202" spans="1:21" ht="15" customHeight="1">
      <c r="A202" s="1" t="s">
        <v>1178</v>
      </c>
      <c r="D202" s="53" t="s">
        <v>1179</v>
      </c>
      <c r="L202" s="2">
        <v>774290</v>
      </c>
      <c r="M202" s="19">
        <v>660249</v>
      </c>
      <c r="N202" s="98">
        <v>610000</v>
      </c>
      <c r="O202" s="98">
        <v>610000</v>
      </c>
      <c r="P202" s="2">
        <v>0</v>
      </c>
      <c r="Q202" s="2">
        <v>0</v>
      </c>
      <c r="R202" s="2">
        <v>0</v>
      </c>
      <c r="S202" s="2">
        <v>0</v>
      </c>
      <c r="T202" s="2">
        <v>0</v>
      </c>
    </row>
    <row r="203" spans="1:21" s="130" customFormat="1" ht="15" customHeight="1">
      <c r="A203" s="1"/>
      <c r="D203" s="83" t="s">
        <v>1234</v>
      </c>
      <c r="L203" s="2"/>
      <c r="M203" s="19"/>
      <c r="N203" s="98"/>
      <c r="O203" s="98"/>
      <c r="P203" s="2"/>
      <c r="Q203" s="2"/>
      <c r="R203" s="2"/>
      <c r="S203" s="2"/>
      <c r="T203" s="2"/>
    </row>
    <row r="204" spans="1:21" ht="15" customHeight="1">
      <c r="A204" s="1" t="s">
        <v>181</v>
      </c>
      <c r="B204" s="9"/>
      <c r="C204" s="9"/>
      <c r="D204" s="1" t="s">
        <v>185</v>
      </c>
      <c r="E204" s="9"/>
      <c r="F204" s="9"/>
      <c r="G204" s="9"/>
      <c r="H204" s="9"/>
      <c r="I204" s="9"/>
      <c r="J204" s="9"/>
      <c r="K204" s="9"/>
      <c r="L204" s="2">
        <v>1327063</v>
      </c>
      <c r="M204" s="19">
        <v>1167964</v>
      </c>
      <c r="N204" s="98">
        <v>1250000</v>
      </c>
      <c r="O204" s="98">
        <v>1250000</v>
      </c>
      <c r="P204" s="2">
        <v>1261000</v>
      </c>
      <c r="Q204" s="2">
        <v>1300000</v>
      </c>
      <c r="R204" s="2">
        <v>1350000</v>
      </c>
      <c r="S204" s="2">
        <v>1400000</v>
      </c>
      <c r="T204" s="2">
        <v>1450000</v>
      </c>
      <c r="U204" s="74"/>
    </row>
    <row r="205" spans="1:21" s="78" customFormat="1" ht="15" customHeight="1">
      <c r="A205" s="1"/>
      <c r="B205" s="9"/>
      <c r="C205" s="9"/>
      <c r="D205" s="81" t="s">
        <v>1205</v>
      </c>
      <c r="E205" s="9"/>
      <c r="F205" s="9"/>
      <c r="G205" s="9"/>
      <c r="H205" s="9"/>
      <c r="I205" s="9"/>
      <c r="J205" s="9"/>
      <c r="K205" s="9"/>
      <c r="L205" s="2"/>
      <c r="M205" s="19"/>
      <c r="N205" s="98"/>
      <c r="O205" s="98"/>
      <c r="P205" s="2"/>
      <c r="Q205" s="2"/>
      <c r="R205" s="2"/>
      <c r="S205" s="2"/>
      <c r="T205" s="2"/>
    </row>
    <row r="206" spans="1:21" ht="15" customHeight="1">
      <c r="A206" s="1" t="s">
        <v>1175</v>
      </c>
      <c r="B206" s="9"/>
      <c r="C206" s="9"/>
      <c r="D206" s="53" t="s">
        <v>1176</v>
      </c>
      <c r="E206" s="9"/>
      <c r="F206" s="9"/>
      <c r="G206" s="9"/>
      <c r="H206" s="9"/>
      <c r="I206" s="9"/>
      <c r="J206" s="9"/>
      <c r="K206" s="9"/>
      <c r="L206" s="2">
        <v>0</v>
      </c>
      <c r="M206" s="19">
        <v>0</v>
      </c>
      <c r="N206" s="98">
        <v>0</v>
      </c>
      <c r="O206" s="98">
        <v>0</v>
      </c>
      <c r="P206" s="2">
        <v>317000</v>
      </c>
      <c r="Q206" s="2">
        <v>300000</v>
      </c>
      <c r="R206" s="2">
        <v>300000</v>
      </c>
      <c r="S206" s="2">
        <v>300000</v>
      </c>
      <c r="T206" s="2">
        <v>300000</v>
      </c>
    </row>
    <row r="207" spans="1:21" ht="15" customHeight="1">
      <c r="A207" s="1" t="s">
        <v>180</v>
      </c>
      <c r="B207" s="9"/>
      <c r="C207" s="9"/>
      <c r="D207" s="1" t="s">
        <v>1177</v>
      </c>
      <c r="E207" s="9"/>
      <c r="F207" s="9"/>
      <c r="G207" s="9"/>
      <c r="H207" s="9"/>
      <c r="I207" s="9"/>
      <c r="J207" s="9"/>
      <c r="K207" s="9"/>
      <c r="L207" s="2">
        <v>0</v>
      </c>
      <c r="M207" s="2">
        <v>0</v>
      </c>
      <c r="N207" s="103">
        <v>0</v>
      </c>
      <c r="O207" s="103">
        <v>0</v>
      </c>
      <c r="P207" s="19">
        <v>430000</v>
      </c>
      <c r="Q207" s="19">
        <v>400000</v>
      </c>
      <c r="R207" s="19">
        <v>400000</v>
      </c>
      <c r="S207" s="19">
        <v>400000</v>
      </c>
      <c r="T207" s="19">
        <v>400000</v>
      </c>
    </row>
    <row r="208" spans="1:21" s="78" customFormat="1" ht="15" customHeight="1">
      <c r="A208" s="1"/>
      <c r="B208" s="9"/>
      <c r="C208" s="9"/>
      <c r="D208" s="81" t="s">
        <v>1206</v>
      </c>
      <c r="E208" s="9"/>
      <c r="F208" s="9"/>
      <c r="G208" s="9"/>
      <c r="H208" s="9"/>
      <c r="I208" s="9"/>
      <c r="J208" s="9"/>
      <c r="K208" s="9"/>
      <c r="L208" s="2"/>
      <c r="M208" s="2"/>
      <c r="N208" s="103"/>
      <c r="O208" s="103"/>
      <c r="P208" s="19"/>
      <c r="Q208" s="19"/>
      <c r="R208" s="19"/>
      <c r="S208" s="19"/>
      <c r="T208" s="19"/>
    </row>
    <row r="209" spans="1:20" ht="15" customHeight="1">
      <c r="A209" s="1" t="s">
        <v>179</v>
      </c>
      <c r="B209" s="9"/>
      <c r="C209" s="9"/>
      <c r="D209" s="1" t="s">
        <v>184</v>
      </c>
      <c r="E209" s="9"/>
      <c r="F209" s="9"/>
      <c r="G209" s="9"/>
      <c r="H209" s="9"/>
      <c r="I209" s="9"/>
      <c r="J209" s="9"/>
      <c r="K209" s="9"/>
      <c r="L209" s="2">
        <v>200568</v>
      </c>
      <c r="M209" s="2">
        <v>156502</v>
      </c>
      <c r="N209" s="98">
        <v>120000</v>
      </c>
      <c r="O209" s="98">
        <v>130000</v>
      </c>
      <c r="P209" s="19">
        <v>135000</v>
      </c>
      <c r="Q209" s="19">
        <v>125000</v>
      </c>
      <c r="R209" s="19">
        <v>125000</v>
      </c>
      <c r="S209" s="19">
        <v>125000</v>
      </c>
      <c r="T209" s="19">
        <v>125000</v>
      </c>
    </row>
    <row r="210" spans="1:20" ht="15" customHeight="1">
      <c r="A210" s="1" t="s">
        <v>178</v>
      </c>
      <c r="B210" s="9"/>
      <c r="C210" s="9"/>
      <c r="D210" s="1" t="s">
        <v>183</v>
      </c>
      <c r="E210" s="9"/>
      <c r="F210" s="9"/>
      <c r="G210" s="9"/>
      <c r="H210" s="9"/>
      <c r="I210" s="9"/>
      <c r="J210" s="9"/>
      <c r="K210" s="9"/>
      <c r="L210" s="2">
        <v>23327</v>
      </c>
      <c r="M210" s="19">
        <v>17381</v>
      </c>
      <c r="N210" s="98">
        <v>20000</v>
      </c>
      <c r="O210" s="98">
        <v>20000</v>
      </c>
      <c r="P210" s="19">
        <v>20000</v>
      </c>
      <c r="Q210" s="19">
        <v>20000</v>
      </c>
      <c r="R210" s="19">
        <v>20000</v>
      </c>
      <c r="S210" s="19">
        <v>20000</v>
      </c>
      <c r="T210" s="19">
        <v>20000</v>
      </c>
    </row>
    <row r="211" spans="1:20" ht="15" customHeight="1">
      <c r="A211" s="1" t="s">
        <v>177</v>
      </c>
      <c r="B211" s="9"/>
      <c r="C211" s="9"/>
      <c r="D211" s="1" t="s">
        <v>99</v>
      </c>
      <c r="E211" s="9"/>
      <c r="F211" s="9"/>
      <c r="G211" s="9"/>
      <c r="H211" s="9"/>
      <c r="I211" s="9"/>
      <c r="J211" s="9"/>
      <c r="K211" s="9"/>
      <c r="L211" s="2">
        <v>40775</v>
      </c>
      <c r="M211" s="2">
        <v>30604</v>
      </c>
      <c r="N211" s="103">
        <v>39000</v>
      </c>
      <c r="O211" s="103">
        <v>39000</v>
      </c>
      <c r="P211" s="2">
        <v>52500</v>
      </c>
      <c r="Q211" s="2">
        <v>52500</v>
      </c>
      <c r="R211" s="2">
        <v>52500</v>
      </c>
      <c r="S211" s="2">
        <v>52500</v>
      </c>
      <c r="T211" s="2">
        <v>52500</v>
      </c>
    </row>
    <row r="212" spans="1:20" ht="15" customHeight="1">
      <c r="A212" s="1" t="s">
        <v>176</v>
      </c>
      <c r="D212" s="1" t="s">
        <v>182</v>
      </c>
      <c r="L212" s="2">
        <v>10969</v>
      </c>
      <c r="M212" s="2">
        <v>12045</v>
      </c>
      <c r="N212" s="103">
        <v>13500</v>
      </c>
      <c r="O212" s="103">
        <v>13500</v>
      </c>
      <c r="P212" s="2">
        <v>0</v>
      </c>
      <c r="Q212" s="2">
        <v>0</v>
      </c>
      <c r="R212" s="2">
        <v>0</v>
      </c>
      <c r="S212" s="2">
        <v>0</v>
      </c>
      <c r="T212" s="2">
        <v>0</v>
      </c>
    </row>
    <row r="213" spans="1:20" s="78" customFormat="1" ht="15" customHeight="1">
      <c r="A213" s="1"/>
      <c r="D213" s="81" t="s">
        <v>1207</v>
      </c>
      <c r="L213" s="2"/>
      <c r="M213" s="2"/>
      <c r="N213" s="103"/>
      <c r="O213" s="103"/>
      <c r="P213" s="2"/>
      <c r="Q213" s="2"/>
      <c r="R213" s="2"/>
      <c r="S213" s="2"/>
      <c r="T213" s="2"/>
    </row>
    <row r="214" spans="1:20" ht="15" customHeight="1">
      <c r="A214" s="1" t="s">
        <v>175</v>
      </c>
      <c r="B214" s="70"/>
      <c r="C214" s="70"/>
      <c r="D214" s="1" t="s">
        <v>25</v>
      </c>
      <c r="E214" s="70"/>
      <c r="F214" s="70"/>
      <c r="G214" s="70"/>
      <c r="H214" s="70"/>
      <c r="I214" s="70"/>
      <c r="J214" s="70"/>
      <c r="K214" s="70"/>
      <c r="L214" s="2">
        <v>75769</v>
      </c>
      <c r="M214" s="19">
        <v>82587</v>
      </c>
      <c r="N214" s="98">
        <v>75000</v>
      </c>
      <c r="O214" s="98">
        <v>125000</v>
      </c>
      <c r="P214" s="2">
        <v>90000</v>
      </c>
      <c r="Q214" s="2">
        <v>90000</v>
      </c>
      <c r="R214" s="2">
        <v>90000</v>
      </c>
      <c r="S214" s="2">
        <v>90000</v>
      </c>
      <c r="T214" s="2">
        <v>90000</v>
      </c>
    </row>
    <row r="215" spans="1:20" ht="15" customHeight="1">
      <c r="A215" s="1" t="s">
        <v>188</v>
      </c>
      <c r="B215" s="70"/>
      <c r="C215" s="70"/>
      <c r="D215" s="1" t="s">
        <v>10</v>
      </c>
      <c r="E215" s="70"/>
      <c r="F215" s="70"/>
      <c r="G215" s="70"/>
      <c r="H215" s="70"/>
      <c r="I215" s="70"/>
      <c r="J215" s="70"/>
      <c r="K215" s="70"/>
      <c r="L215" s="2">
        <v>17322</v>
      </c>
      <c r="M215" s="19">
        <v>14455</v>
      </c>
      <c r="N215" s="98">
        <v>15900</v>
      </c>
      <c r="O215" s="98">
        <v>15000</v>
      </c>
      <c r="P215" s="19">
        <v>15818</v>
      </c>
      <c r="Q215" s="19">
        <v>15000</v>
      </c>
      <c r="R215" s="19">
        <v>15000</v>
      </c>
      <c r="S215" s="19">
        <v>15000</v>
      </c>
      <c r="T215" s="19">
        <v>15000</v>
      </c>
    </row>
    <row r="216" spans="1:20" ht="15" customHeight="1">
      <c r="A216" s="1" t="s">
        <v>187</v>
      </c>
      <c r="D216" s="1" t="s">
        <v>337</v>
      </c>
      <c r="L216" s="2">
        <v>323291</v>
      </c>
      <c r="M216" s="12">
        <v>336075</v>
      </c>
      <c r="N216" s="94">
        <v>375000</v>
      </c>
      <c r="O216" s="94">
        <v>360356</v>
      </c>
      <c r="P216" s="12">
        <v>413354</v>
      </c>
      <c r="Q216" s="12">
        <v>500000</v>
      </c>
      <c r="R216" s="12">
        <v>525000</v>
      </c>
      <c r="S216" s="12">
        <v>600000</v>
      </c>
      <c r="T216" s="12">
        <v>625000</v>
      </c>
    </row>
    <row r="217" spans="1:20" s="78" customFormat="1" ht="15" customHeight="1">
      <c r="A217" s="1"/>
      <c r="D217" s="81" t="s">
        <v>1557</v>
      </c>
      <c r="L217" s="2"/>
      <c r="M217" s="12"/>
      <c r="N217" s="94"/>
      <c r="O217" s="94"/>
      <c r="P217" s="12"/>
      <c r="Q217" s="12"/>
      <c r="R217" s="12"/>
      <c r="S217" s="12"/>
      <c r="T217" s="12"/>
    </row>
    <row r="218" spans="1:20" ht="15" customHeight="1">
      <c r="A218" s="1" t="s">
        <v>186</v>
      </c>
      <c r="B218" s="70"/>
      <c r="C218" s="70"/>
      <c r="D218" s="1" t="s">
        <v>11</v>
      </c>
      <c r="E218" s="70"/>
      <c r="F218" s="70"/>
      <c r="G218" s="70"/>
      <c r="H218" s="70"/>
      <c r="I218" s="70"/>
      <c r="J218" s="70"/>
      <c r="K218" s="70"/>
      <c r="L218" s="2">
        <v>179109</v>
      </c>
      <c r="M218" s="19">
        <v>157082</v>
      </c>
      <c r="N218" s="98">
        <v>170000</v>
      </c>
      <c r="O218" s="98">
        <v>170000</v>
      </c>
      <c r="P218" s="19">
        <v>175000</v>
      </c>
      <c r="Q218" s="19">
        <v>175000</v>
      </c>
      <c r="R218" s="19">
        <v>175000</v>
      </c>
      <c r="S218" s="19">
        <v>175000</v>
      </c>
      <c r="T218" s="19">
        <v>175000</v>
      </c>
    </row>
    <row r="219" spans="1:20" ht="15" customHeight="1">
      <c r="A219" s="1" t="s">
        <v>928</v>
      </c>
      <c r="B219" s="70"/>
      <c r="C219" s="70"/>
      <c r="D219" s="1" t="s">
        <v>20</v>
      </c>
      <c r="E219" s="70"/>
      <c r="F219" s="70"/>
      <c r="G219" s="70"/>
      <c r="H219" s="70"/>
      <c r="I219" s="70"/>
      <c r="J219" s="70"/>
      <c r="K219" s="70"/>
      <c r="L219" s="11">
        <v>0</v>
      </c>
      <c r="M219" s="2">
        <v>0</v>
      </c>
      <c r="N219" s="98">
        <v>0</v>
      </c>
      <c r="O219" s="98">
        <v>0</v>
      </c>
      <c r="P219" s="3">
        <v>517950</v>
      </c>
      <c r="Q219" s="3">
        <v>569745</v>
      </c>
      <c r="R219" s="3">
        <v>626720</v>
      </c>
      <c r="S219" s="3">
        <v>689392</v>
      </c>
      <c r="T219" s="3">
        <v>758331</v>
      </c>
    </row>
    <row r="220" spans="1:20" ht="15" customHeight="1">
      <c r="A220" s="1" t="s">
        <v>929</v>
      </c>
      <c r="B220" s="70"/>
      <c r="C220" s="70"/>
      <c r="D220" s="1" t="s">
        <v>259</v>
      </c>
      <c r="E220" s="70"/>
      <c r="F220" s="70"/>
      <c r="G220" s="70"/>
      <c r="H220" s="70"/>
      <c r="I220" s="70"/>
      <c r="J220" s="70"/>
      <c r="K220" s="70"/>
      <c r="L220" s="11">
        <v>0</v>
      </c>
      <c r="M220" s="2">
        <v>0</v>
      </c>
      <c r="N220" s="98">
        <v>0</v>
      </c>
      <c r="O220" s="98">
        <v>0</v>
      </c>
      <c r="P220" s="3">
        <v>5635</v>
      </c>
      <c r="Q220" s="3">
        <v>5692</v>
      </c>
      <c r="R220" s="3">
        <v>5749</v>
      </c>
      <c r="S220" s="3">
        <v>5806</v>
      </c>
      <c r="T220" s="3">
        <v>5864</v>
      </c>
    </row>
    <row r="221" spans="1:20" ht="15" customHeight="1">
      <c r="A221" s="1" t="s">
        <v>930</v>
      </c>
      <c r="B221" s="70"/>
      <c r="C221" s="70"/>
      <c r="D221" s="1" t="s">
        <v>949</v>
      </c>
      <c r="E221" s="70"/>
      <c r="F221" s="70"/>
      <c r="G221" s="70"/>
      <c r="H221" s="70"/>
      <c r="I221" s="70"/>
      <c r="J221" s="70"/>
      <c r="K221" s="70"/>
      <c r="L221" s="11">
        <v>0</v>
      </c>
      <c r="M221" s="2">
        <v>0</v>
      </c>
      <c r="N221" s="98">
        <v>0</v>
      </c>
      <c r="O221" s="98">
        <v>0</v>
      </c>
      <c r="P221" s="3">
        <v>37428</v>
      </c>
      <c r="Q221" s="3">
        <v>41171</v>
      </c>
      <c r="R221" s="3">
        <v>45288</v>
      </c>
      <c r="S221" s="3">
        <v>49817</v>
      </c>
      <c r="T221" s="3">
        <v>54799</v>
      </c>
    </row>
    <row r="222" spans="1:20" ht="15" customHeight="1">
      <c r="A222" s="1" t="s">
        <v>954</v>
      </c>
      <c r="B222" s="70"/>
      <c r="C222" s="70"/>
      <c r="D222" s="1" t="s">
        <v>951</v>
      </c>
      <c r="E222" s="70"/>
      <c r="F222" s="70"/>
      <c r="G222" s="70"/>
      <c r="H222" s="70"/>
      <c r="I222" s="70"/>
      <c r="J222" s="70"/>
      <c r="K222" s="70"/>
      <c r="L222" s="11">
        <v>0</v>
      </c>
      <c r="M222" s="2">
        <v>0</v>
      </c>
      <c r="N222" s="98">
        <v>0</v>
      </c>
      <c r="O222" s="98">
        <v>0</v>
      </c>
      <c r="P222" s="3">
        <v>4272</v>
      </c>
      <c r="Q222" s="3">
        <v>4699</v>
      </c>
      <c r="R222" s="3">
        <v>5169</v>
      </c>
      <c r="S222" s="3">
        <v>5686</v>
      </c>
      <c r="T222" s="3">
        <v>6254</v>
      </c>
    </row>
    <row r="223" spans="1:20" ht="15" customHeight="1">
      <c r="A223" s="1" t="s">
        <v>300</v>
      </c>
      <c r="D223" s="1" t="s">
        <v>128</v>
      </c>
      <c r="L223" s="2">
        <v>0</v>
      </c>
      <c r="M223" s="2">
        <v>1808</v>
      </c>
      <c r="N223" s="103">
        <v>2800</v>
      </c>
      <c r="O223" s="103">
        <v>2800</v>
      </c>
      <c r="P223" s="2">
        <v>2800</v>
      </c>
      <c r="Q223" s="2">
        <v>2800</v>
      </c>
      <c r="R223" s="2">
        <v>2800</v>
      </c>
      <c r="S223" s="2">
        <v>2800</v>
      </c>
      <c r="T223" s="2">
        <v>2800</v>
      </c>
    </row>
    <row r="224" spans="1:20" ht="15" customHeight="1">
      <c r="A224" s="1" t="s">
        <v>345</v>
      </c>
      <c r="D224" s="1" t="s">
        <v>344</v>
      </c>
      <c r="L224" s="2">
        <v>11999</v>
      </c>
      <c r="M224" s="2">
        <v>3677</v>
      </c>
      <c r="N224" s="103">
        <v>15000</v>
      </c>
      <c r="O224" s="103">
        <v>15000</v>
      </c>
      <c r="P224" s="2">
        <v>4000</v>
      </c>
      <c r="Q224" s="2">
        <v>15000</v>
      </c>
      <c r="R224" s="2">
        <v>4000</v>
      </c>
      <c r="S224" s="2">
        <v>15000</v>
      </c>
      <c r="T224" s="2">
        <v>4000</v>
      </c>
    </row>
    <row r="225" spans="1:20" s="78" customFormat="1" ht="15" customHeight="1">
      <c r="A225" s="1"/>
      <c r="D225" s="324" t="s">
        <v>1208</v>
      </c>
      <c r="L225" s="2"/>
      <c r="M225" s="2"/>
      <c r="N225" s="103"/>
      <c r="O225" s="103"/>
      <c r="P225" s="2"/>
      <c r="Q225" s="2"/>
      <c r="R225" s="2"/>
      <c r="S225" s="2"/>
      <c r="T225" s="2"/>
    </row>
    <row r="226" spans="1:20" ht="15" customHeight="1">
      <c r="A226" s="1" t="s">
        <v>301</v>
      </c>
      <c r="D226" s="1" t="s">
        <v>201</v>
      </c>
      <c r="L226" s="2">
        <v>7239</v>
      </c>
      <c r="M226" s="2">
        <v>8554</v>
      </c>
      <c r="N226" s="98">
        <v>12000</v>
      </c>
      <c r="O226" s="98">
        <v>12000</v>
      </c>
      <c r="P226" s="2">
        <v>15000</v>
      </c>
      <c r="Q226" s="2">
        <v>13000</v>
      </c>
      <c r="R226" s="2">
        <v>13000</v>
      </c>
      <c r="S226" s="2">
        <v>13000</v>
      </c>
      <c r="T226" s="2">
        <v>13000</v>
      </c>
    </row>
    <row r="227" spans="1:20" s="78" customFormat="1" ht="15" customHeight="1">
      <c r="A227" s="1"/>
      <c r="D227" s="37" t="s">
        <v>1209</v>
      </c>
      <c r="L227" s="2"/>
      <c r="M227" s="2"/>
      <c r="N227" s="98"/>
      <c r="O227" s="98"/>
      <c r="P227" s="2"/>
      <c r="Q227" s="2"/>
      <c r="R227" s="2"/>
      <c r="S227" s="2"/>
      <c r="T227" s="2"/>
    </row>
    <row r="228" spans="1:20" ht="15" customHeight="1">
      <c r="A228" s="1" t="s">
        <v>197</v>
      </c>
      <c r="D228" s="1" t="s">
        <v>12</v>
      </c>
      <c r="L228" s="2">
        <v>5832</v>
      </c>
      <c r="M228" s="2">
        <v>1873</v>
      </c>
      <c r="N228" s="98">
        <v>10000</v>
      </c>
      <c r="O228" s="98">
        <v>10000</v>
      </c>
      <c r="P228" s="19">
        <v>10000</v>
      </c>
      <c r="Q228" s="19">
        <v>10000</v>
      </c>
      <c r="R228" s="19">
        <v>10000</v>
      </c>
      <c r="S228" s="19">
        <v>10000</v>
      </c>
      <c r="T228" s="19">
        <v>10000</v>
      </c>
    </row>
    <row r="229" spans="1:20" ht="15" customHeight="1">
      <c r="A229" s="1" t="s">
        <v>196</v>
      </c>
      <c r="D229" s="1" t="s">
        <v>126</v>
      </c>
      <c r="L229" s="2">
        <v>187</v>
      </c>
      <c r="M229" s="19">
        <v>86</v>
      </c>
      <c r="N229" s="98">
        <v>200</v>
      </c>
      <c r="O229" s="98">
        <v>200</v>
      </c>
      <c r="P229" s="19">
        <v>200</v>
      </c>
      <c r="Q229" s="19">
        <v>200</v>
      </c>
      <c r="R229" s="19">
        <v>200</v>
      </c>
      <c r="S229" s="19">
        <v>200</v>
      </c>
      <c r="T229" s="19">
        <v>200</v>
      </c>
    </row>
    <row r="230" spans="1:20" ht="15" customHeight="1">
      <c r="A230" s="1" t="s">
        <v>195</v>
      </c>
      <c r="D230" s="1" t="s">
        <v>13</v>
      </c>
      <c r="L230" s="2">
        <v>5842</v>
      </c>
      <c r="M230" s="2">
        <v>2923</v>
      </c>
      <c r="N230" s="103">
        <v>4500</v>
      </c>
      <c r="O230" s="103">
        <v>4500</v>
      </c>
      <c r="P230" s="2">
        <v>4500</v>
      </c>
      <c r="Q230" s="2">
        <v>4500</v>
      </c>
      <c r="R230" s="2">
        <v>4500</v>
      </c>
      <c r="S230" s="2">
        <v>4500</v>
      </c>
      <c r="T230" s="2">
        <v>4500</v>
      </c>
    </row>
    <row r="231" spans="1:20" ht="15" customHeight="1">
      <c r="A231" s="1" t="s">
        <v>194</v>
      </c>
      <c r="D231" s="1" t="s">
        <v>336</v>
      </c>
      <c r="L231" s="2">
        <v>40490</v>
      </c>
      <c r="M231" s="19">
        <v>22142</v>
      </c>
      <c r="N231" s="98">
        <v>36500</v>
      </c>
      <c r="O231" s="98">
        <v>25000</v>
      </c>
      <c r="P231" s="19">
        <v>36500</v>
      </c>
      <c r="Q231" s="19">
        <v>36500</v>
      </c>
      <c r="R231" s="19">
        <v>36500</v>
      </c>
      <c r="S231" s="19">
        <v>36500</v>
      </c>
      <c r="T231" s="19">
        <v>36500</v>
      </c>
    </row>
    <row r="232" spans="1:20" ht="15" customHeight="1">
      <c r="A232" s="1" t="s">
        <v>193</v>
      </c>
      <c r="D232" s="1" t="s">
        <v>125</v>
      </c>
      <c r="L232" s="2">
        <v>1821</v>
      </c>
      <c r="M232" s="2">
        <v>986</v>
      </c>
      <c r="N232" s="103">
        <v>3000</v>
      </c>
      <c r="O232" s="103">
        <v>1500</v>
      </c>
      <c r="P232" s="2">
        <v>3000</v>
      </c>
      <c r="Q232" s="2">
        <v>3000</v>
      </c>
      <c r="R232" s="2">
        <v>3000</v>
      </c>
      <c r="S232" s="2">
        <v>3000</v>
      </c>
      <c r="T232" s="2">
        <v>3000</v>
      </c>
    </row>
    <row r="233" spans="1:20" ht="15" customHeight="1">
      <c r="A233" s="1" t="s">
        <v>303</v>
      </c>
      <c r="D233" s="1" t="s">
        <v>17</v>
      </c>
      <c r="L233" s="2">
        <v>1696</v>
      </c>
      <c r="M233" s="19">
        <v>1115</v>
      </c>
      <c r="N233" s="98">
        <v>1350</v>
      </c>
      <c r="O233" s="98">
        <v>1350</v>
      </c>
      <c r="P233" s="19">
        <v>1350</v>
      </c>
      <c r="Q233" s="19">
        <v>1350</v>
      </c>
      <c r="R233" s="19">
        <v>1350</v>
      </c>
      <c r="S233" s="19">
        <v>1350</v>
      </c>
      <c r="T233" s="19">
        <v>1350</v>
      </c>
    </row>
    <row r="234" spans="1:20" ht="15" customHeight="1">
      <c r="A234" s="1" t="s">
        <v>192</v>
      </c>
      <c r="D234" s="1" t="s">
        <v>14</v>
      </c>
      <c r="L234" s="2">
        <v>6446</v>
      </c>
      <c r="M234" s="19">
        <v>4222</v>
      </c>
      <c r="N234" s="98">
        <v>4000</v>
      </c>
      <c r="O234" s="98">
        <v>10000</v>
      </c>
      <c r="P234" s="19">
        <v>5000</v>
      </c>
      <c r="Q234" s="19">
        <v>5000</v>
      </c>
      <c r="R234" s="19">
        <v>5000</v>
      </c>
      <c r="S234" s="19">
        <v>5000</v>
      </c>
      <c r="T234" s="19">
        <v>5000</v>
      </c>
    </row>
    <row r="235" spans="1:20" s="78" customFormat="1" ht="15" customHeight="1">
      <c r="A235" s="1"/>
      <c r="D235" s="320" t="s">
        <v>1210</v>
      </c>
      <c r="L235" s="2"/>
      <c r="M235" s="19"/>
      <c r="N235" s="98"/>
      <c r="O235" s="98"/>
      <c r="P235" s="3">
        <v>0</v>
      </c>
      <c r="Q235" s="3"/>
      <c r="R235" s="3"/>
      <c r="S235" s="3"/>
      <c r="T235" s="3"/>
    </row>
    <row r="236" spans="1:20" s="78" customFormat="1" ht="15" customHeight="1">
      <c r="A236" s="1"/>
      <c r="D236" s="321" t="s">
        <v>1211</v>
      </c>
      <c r="L236" s="2"/>
      <c r="M236" s="19"/>
      <c r="N236" s="98"/>
      <c r="O236" s="98"/>
      <c r="P236" s="3"/>
      <c r="Q236" s="3"/>
      <c r="R236" s="3"/>
      <c r="S236" s="3"/>
      <c r="T236" s="3"/>
    </row>
    <row r="237" spans="1:20" ht="15" customHeight="1">
      <c r="A237" s="1" t="s">
        <v>191</v>
      </c>
      <c r="D237" s="1" t="s">
        <v>200</v>
      </c>
      <c r="L237" s="2">
        <v>16367</v>
      </c>
      <c r="M237" s="19">
        <v>0</v>
      </c>
      <c r="N237" s="98">
        <v>10000</v>
      </c>
      <c r="O237" s="98">
        <v>10000</v>
      </c>
      <c r="P237" s="2">
        <v>20000</v>
      </c>
      <c r="Q237" s="2">
        <v>10000</v>
      </c>
      <c r="R237" s="2">
        <v>20000</v>
      </c>
      <c r="S237" s="2">
        <v>10000</v>
      </c>
      <c r="T237" s="2">
        <v>20000</v>
      </c>
    </row>
    <row r="238" spans="1:20" s="78" customFormat="1" ht="15" customHeight="1">
      <c r="A238" s="1"/>
      <c r="D238" s="320" t="s">
        <v>1212</v>
      </c>
      <c r="L238" s="2"/>
      <c r="M238" s="3"/>
      <c r="N238" s="106"/>
      <c r="O238" s="106"/>
      <c r="P238" s="2"/>
      <c r="Q238" s="2"/>
      <c r="R238" s="2"/>
      <c r="S238" s="2"/>
      <c r="T238" s="2"/>
    </row>
    <row r="239" spans="1:20" s="78" customFormat="1" ht="15" customHeight="1">
      <c r="A239" s="1"/>
      <c r="D239" s="321" t="s">
        <v>1194</v>
      </c>
      <c r="L239" s="2"/>
      <c r="M239" s="3"/>
      <c r="N239" s="106"/>
      <c r="O239" s="106"/>
      <c r="P239" s="2"/>
      <c r="Q239" s="2"/>
      <c r="R239" s="2"/>
      <c r="S239" s="2"/>
      <c r="T239" s="2"/>
    </row>
    <row r="240" spans="1:20" ht="15" customHeight="1">
      <c r="A240" s="1" t="s">
        <v>190</v>
      </c>
      <c r="D240" s="1" t="s">
        <v>199</v>
      </c>
      <c r="L240" s="2">
        <v>17925</v>
      </c>
      <c r="M240" s="2">
        <v>16863</v>
      </c>
      <c r="N240" s="103">
        <v>15000</v>
      </c>
      <c r="O240" s="103">
        <v>20000</v>
      </c>
      <c r="P240" s="2">
        <v>20000</v>
      </c>
      <c r="Q240" s="2">
        <v>20000</v>
      </c>
      <c r="R240" s="2">
        <v>20000</v>
      </c>
      <c r="S240" s="2">
        <v>20000</v>
      </c>
      <c r="T240" s="2">
        <v>20000</v>
      </c>
    </row>
    <row r="241" spans="1:20" s="78" customFormat="1" ht="15" customHeight="1">
      <c r="A241" s="1"/>
      <c r="D241" s="320" t="s">
        <v>1213</v>
      </c>
      <c r="L241" s="2"/>
      <c r="M241" s="2"/>
      <c r="N241" s="103"/>
      <c r="O241" s="103"/>
      <c r="P241" s="2"/>
      <c r="Q241" s="2"/>
      <c r="R241" s="2"/>
      <c r="S241" s="2"/>
      <c r="T241" s="2"/>
    </row>
    <row r="242" spans="1:20" ht="15" customHeight="1">
      <c r="A242" s="1" t="s">
        <v>189</v>
      </c>
      <c r="D242" s="1" t="s">
        <v>198</v>
      </c>
      <c r="F242" s="70"/>
      <c r="G242" s="70"/>
      <c r="H242" s="70"/>
      <c r="I242" s="70"/>
      <c r="J242" s="70"/>
      <c r="K242" s="70"/>
      <c r="L242" s="2">
        <v>15087</v>
      </c>
      <c r="M242" s="2">
        <v>10281</v>
      </c>
      <c r="N242" s="103">
        <v>15000</v>
      </c>
      <c r="O242" s="103">
        <v>15000</v>
      </c>
      <c r="P242" s="2">
        <v>15000</v>
      </c>
      <c r="Q242" s="2">
        <v>15000</v>
      </c>
      <c r="R242" s="2">
        <v>15000</v>
      </c>
      <c r="S242" s="2">
        <v>15000</v>
      </c>
      <c r="T242" s="2">
        <v>15000</v>
      </c>
    </row>
    <row r="243" spans="1:20" ht="15" customHeight="1">
      <c r="A243" s="1" t="s">
        <v>372</v>
      </c>
      <c r="D243" s="1" t="s">
        <v>210</v>
      </c>
      <c r="L243" s="2">
        <v>2784</v>
      </c>
      <c r="M243" s="2">
        <v>2683</v>
      </c>
      <c r="N243" s="103">
        <v>3000</v>
      </c>
      <c r="O243" s="103">
        <v>3000</v>
      </c>
      <c r="P243" s="2">
        <v>4000</v>
      </c>
      <c r="Q243" s="2">
        <v>4000</v>
      </c>
      <c r="R243" s="2">
        <v>4000</v>
      </c>
      <c r="S243" s="2">
        <v>4000</v>
      </c>
      <c r="T243" s="2">
        <v>4000</v>
      </c>
    </row>
    <row r="244" spans="1:20" s="78" customFormat="1" ht="15" customHeight="1">
      <c r="A244" s="1"/>
      <c r="D244" s="320" t="s">
        <v>1195</v>
      </c>
      <c r="L244" s="2"/>
      <c r="M244" s="2"/>
      <c r="N244" s="103"/>
      <c r="O244" s="103"/>
      <c r="P244" s="2"/>
      <c r="Q244" s="2"/>
      <c r="R244" s="2"/>
      <c r="S244" s="2"/>
      <c r="T244" s="2"/>
    </row>
    <row r="245" spans="1:20" s="78" customFormat="1" ht="15" customHeight="1">
      <c r="A245" s="1"/>
      <c r="D245" s="320" t="s">
        <v>1196</v>
      </c>
      <c r="L245" s="2"/>
      <c r="M245" s="2"/>
      <c r="N245" s="103"/>
      <c r="O245" s="103"/>
      <c r="P245" s="2"/>
      <c r="Q245" s="2"/>
      <c r="R245" s="2"/>
      <c r="S245" s="2"/>
      <c r="T245" s="2"/>
    </row>
    <row r="246" spans="1:20" ht="15" customHeight="1">
      <c r="A246" s="1" t="s">
        <v>302</v>
      </c>
      <c r="B246" s="70"/>
      <c r="C246" s="70"/>
      <c r="D246" s="13" t="s">
        <v>1181</v>
      </c>
      <c r="E246" s="70"/>
      <c r="L246" s="2">
        <v>6660</v>
      </c>
      <c r="M246" s="19">
        <v>6660</v>
      </c>
      <c r="N246" s="98">
        <v>6660</v>
      </c>
      <c r="O246" s="98">
        <v>6660</v>
      </c>
      <c r="P246" s="19">
        <v>7000</v>
      </c>
      <c r="Q246" s="19">
        <v>7000</v>
      </c>
      <c r="R246" s="19">
        <v>7000</v>
      </c>
      <c r="S246" s="19">
        <v>7000</v>
      </c>
      <c r="T246" s="19">
        <v>7000</v>
      </c>
    </row>
    <row r="247" spans="1:20" ht="15" customHeight="1">
      <c r="A247" s="1" t="s">
        <v>1052</v>
      </c>
      <c r="B247" s="70"/>
      <c r="C247" s="70"/>
      <c r="D247" s="1" t="s">
        <v>119</v>
      </c>
      <c r="E247" s="70"/>
      <c r="L247" s="2">
        <v>0</v>
      </c>
      <c r="M247" s="21">
        <v>0</v>
      </c>
      <c r="N247" s="110">
        <v>0</v>
      </c>
      <c r="O247" s="110">
        <v>4224</v>
      </c>
      <c r="P247" s="21">
        <v>4500</v>
      </c>
      <c r="Q247" s="21">
        <v>4500</v>
      </c>
      <c r="R247" s="21">
        <v>4500</v>
      </c>
      <c r="S247" s="21">
        <v>4500</v>
      </c>
      <c r="T247" s="21">
        <v>4500</v>
      </c>
    </row>
    <row r="248" spans="1:20" s="78" customFormat="1" ht="15" customHeight="1">
      <c r="A248" s="1"/>
      <c r="B248" s="77"/>
      <c r="C248" s="77"/>
      <c r="D248" s="37" t="s">
        <v>1214</v>
      </c>
      <c r="E248" s="77"/>
      <c r="L248" s="2"/>
      <c r="M248" s="21"/>
      <c r="N248" s="110"/>
      <c r="O248" s="110"/>
      <c r="P248" s="21"/>
      <c r="Q248" s="21"/>
      <c r="R248" s="21"/>
      <c r="S248" s="21"/>
      <c r="T248" s="21"/>
    </row>
    <row r="249" spans="1:20" ht="15" customHeight="1">
      <c r="A249" s="1" t="s">
        <v>322</v>
      </c>
      <c r="D249" s="1" t="s">
        <v>21</v>
      </c>
      <c r="L249" s="2">
        <v>36420</v>
      </c>
      <c r="M249" s="21">
        <v>47161</v>
      </c>
      <c r="N249" s="110">
        <v>51000</v>
      </c>
      <c r="O249" s="110">
        <v>51000</v>
      </c>
      <c r="P249" s="21">
        <v>61000</v>
      </c>
      <c r="Q249" s="21">
        <v>51000</v>
      </c>
      <c r="R249" s="21">
        <v>51000</v>
      </c>
      <c r="S249" s="21">
        <v>51000</v>
      </c>
      <c r="T249" s="21">
        <v>51000</v>
      </c>
    </row>
    <row r="250" spans="1:20" s="78" customFormat="1" ht="15" customHeight="1">
      <c r="A250" s="1"/>
      <c r="D250" s="324" t="s">
        <v>1215</v>
      </c>
      <c r="L250" s="2"/>
      <c r="M250" s="3"/>
      <c r="N250" s="106"/>
      <c r="O250" s="106"/>
      <c r="P250" s="21"/>
      <c r="Q250" s="21"/>
      <c r="R250" s="21"/>
      <c r="S250" s="21"/>
      <c r="T250" s="21"/>
    </row>
    <row r="251" spans="1:20" s="78" customFormat="1" ht="15" customHeight="1">
      <c r="A251" s="1"/>
      <c r="D251" s="324" t="s">
        <v>1193</v>
      </c>
      <c r="L251" s="2"/>
      <c r="M251" s="3"/>
      <c r="N251" s="106"/>
      <c r="O251" s="106"/>
      <c r="P251" s="21"/>
      <c r="Q251" s="21"/>
      <c r="R251" s="21"/>
      <c r="S251" s="21"/>
      <c r="T251" s="21"/>
    </row>
    <row r="252" spans="1:20" ht="15" customHeight="1">
      <c r="A252" s="1" t="s">
        <v>207</v>
      </c>
      <c r="D252" s="1" t="s">
        <v>133</v>
      </c>
      <c r="L252" s="2">
        <v>9118</v>
      </c>
      <c r="M252" s="2">
        <v>10586</v>
      </c>
      <c r="N252" s="103">
        <v>10000</v>
      </c>
      <c r="O252" s="103">
        <v>16000</v>
      </c>
      <c r="P252" s="21">
        <v>16000</v>
      </c>
      <c r="Q252" s="21">
        <v>14000</v>
      </c>
      <c r="R252" s="21">
        <v>16000</v>
      </c>
      <c r="S252" s="21">
        <v>14000</v>
      </c>
      <c r="T252" s="21">
        <v>14000</v>
      </c>
    </row>
    <row r="253" spans="1:20" s="78" customFormat="1" ht="15" customHeight="1">
      <c r="A253" s="1"/>
      <c r="D253" s="320" t="s">
        <v>1186</v>
      </c>
      <c r="L253" s="2"/>
      <c r="M253" s="2"/>
      <c r="N253" s="103"/>
      <c r="O253" s="103"/>
      <c r="P253" s="3"/>
      <c r="Q253" s="3"/>
      <c r="R253" s="3"/>
      <c r="S253" s="3"/>
      <c r="T253" s="3"/>
    </row>
    <row r="254" spans="1:20" ht="15" customHeight="1">
      <c r="A254" s="1" t="s">
        <v>206</v>
      </c>
      <c r="D254" s="1" t="s">
        <v>15</v>
      </c>
      <c r="L254" s="2">
        <v>4119</v>
      </c>
      <c r="M254" s="2">
        <v>2933</v>
      </c>
      <c r="N254" s="103">
        <v>4000</v>
      </c>
      <c r="O254" s="103">
        <v>4000</v>
      </c>
      <c r="P254" s="2">
        <v>4000</v>
      </c>
      <c r="Q254" s="2">
        <v>4000</v>
      </c>
      <c r="R254" s="2">
        <v>4000</v>
      </c>
      <c r="S254" s="2">
        <v>4000</v>
      </c>
      <c r="T254" s="2">
        <v>4000</v>
      </c>
    </row>
    <row r="255" spans="1:20" ht="15" customHeight="1">
      <c r="A255" s="1" t="s">
        <v>205</v>
      </c>
      <c r="D255" s="1" t="s">
        <v>18</v>
      </c>
      <c r="L255" s="2">
        <v>5077</v>
      </c>
      <c r="M255" s="2">
        <v>7061</v>
      </c>
      <c r="N255" s="103">
        <v>8000</v>
      </c>
      <c r="O255" s="103">
        <v>8000</v>
      </c>
      <c r="P255" s="2">
        <v>8000</v>
      </c>
      <c r="Q255" s="2">
        <v>8000</v>
      </c>
      <c r="R255" s="2">
        <v>8000</v>
      </c>
      <c r="S255" s="2">
        <v>8000</v>
      </c>
      <c r="T255" s="2">
        <v>8000</v>
      </c>
    </row>
    <row r="256" spans="1:20" ht="15" customHeight="1">
      <c r="A256" s="1" t="s">
        <v>204</v>
      </c>
      <c r="D256" s="1" t="s">
        <v>347</v>
      </c>
      <c r="L256" s="2">
        <v>7993</v>
      </c>
      <c r="M256" s="2">
        <v>5032</v>
      </c>
      <c r="N256" s="103">
        <v>7000</v>
      </c>
      <c r="O256" s="103">
        <v>7000</v>
      </c>
      <c r="P256" s="2">
        <v>7000</v>
      </c>
      <c r="Q256" s="2">
        <v>7000</v>
      </c>
      <c r="R256" s="2">
        <v>7000</v>
      </c>
      <c r="S256" s="2">
        <v>7000</v>
      </c>
      <c r="T256" s="2">
        <v>7000</v>
      </c>
    </row>
    <row r="257" spans="1:20" ht="15" customHeight="1">
      <c r="A257" s="1" t="s">
        <v>321</v>
      </c>
      <c r="D257" s="1" t="s">
        <v>26</v>
      </c>
      <c r="L257" s="2">
        <v>6032</v>
      </c>
      <c r="M257" s="19">
        <v>6569</v>
      </c>
      <c r="N257" s="98">
        <v>12250</v>
      </c>
      <c r="O257" s="98">
        <v>12250</v>
      </c>
      <c r="P257" s="19">
        <v>12250</v>
      </c>
      <c r="Q257" s="19">
        <v>12250</v>
      </c>
      <c r="R257" s="19">
        <v>12250</v>
      </c>
      <c r="S257" s="19">
        <v>12250</v>
      </c>
      <c r="T257" s="19">
        <v>12250</v>
      </c>
    </row>
    <row r="258" spans="1:20" s="78" customFormat="1" ht="15" customHeight="1">
      <c r="A258" s="1" t="s">
        <v>1182</v>
      </c>
      <c r="D258" s="1" t="s">
        <v>1183</v>
      </c>
      <c r="L258" s="2">
        <v>4006</v>
      </c>
      <c r="M258" s="19">
        <v>3020</v>
      </c>
      <c r="N258" s="98">
        <v>7370</v>
      </c>
      <c r="O258" s="98">
        <v>7370</v>
      </c>
      <c r="P258" s="19">
        <v>7370</v>
      </c>
      <c r="Q258" s="19">
        <v>7370</v>
      </c>
      <c r="R258" s="19">
        <v>7370</v>
      </c>
      <c r="S258" s="19">
        <v>7370</v>
      </c>
      <c r="T258" s="19">
        <v>7370</v>
      </c>
    </row>
    <row r="259" spans="1:20" s="78" customFormat="1" ht="15" customHeight="1">
      <c r="A259" s="1"/>
      <c r="D259" s="320" t="s">
        <v>1187</v>
      </c>
      <c r="L259" s="2"/>
      <c r="M259" s="3"/>
      <c r="N259" s="106"/>
      <c r="O259" s="106"/>
      <c r="P259" s="3"/>
      <c r="Q259" s="3"/>
      <c r="R259" s="3"/>
      <c r="S259" s="3"/>
      <c r="T259" s="3"/>
    </row>
    <row r="260" spans="1:20" s="78" customFormat="1" ht="15" customHeight="1">
      <c r="A260" s="1"/>
      <c r="D260" s="320" t="s">
        <v>1188</v>
      </c>
      <c r="L260" s="2"/>
      <c r="M260" s="3"/>
      <c r="N260" s="106"/>
      <c r="O260" s="106"/>
      <c r="P260" s="3"/>
      <c r="Q260" s="3"/>
      <c r="R260" s="3"/>
      <c r="S260" s="3"/>
      <c r="T260" s="3"/>
    </row>
    <row r="261" spans="1:20" s="78" customFormat="1" ht="15" customHeight="1">
      <c r="A261" s="1"/>
      <c r="D261" s="320" t="s">
        <v>1189</v>
      </c>
      <c r="L261" s="2"/>
      <c r="M261" s="3"/>
      <c r="N261" s="106"/>
      <c r="O261" s="106"/>
      <c r="P261" s="3"/>
      <c r="Q261" s="3"/>
      <c r="R261" s="3"/>
      <c r="S261" s="3"/>
      <c r="T261" s="3"/>
    </row>
    <row r="262" spans="1:20" ht="15" customHeight="1">
      <c r="A262" s="1" t="s">
        <v>329</v>
      </c>
      <c r="D262" s="1" t="s">
        <v>330</v>
      </c>
      <c r="L262" s="2">
        <v>4565</v>
      </c>
      <c r="M262" s="2">
        <v>5566</v>
      </c>
      <c r="N262" s="103">
        <v>4200</v>
      </c>
      <c r="O262" s="103">
        <v>4200</v>
      </c>
      <c r="P262" s="2">
        <v>4200</v>
      </c>
      <c r="Q262" s="2">
        <v>4200</v>
      </c>
      <c r="R262" s="2">
        <v>4200</v>
      </c>
      <c r="S262" s="2">
        <v>4200</v>
      </c>
      <c r="T262" s="2">
        <v>4200</v>
      </c>
    </row>
    <row r="263" spans="1:20" ht="15" customHeight="1">
      <c r="A263" s="1" t="s">
        <v>203</v>
      </c>
      <c r="D263" s="1" t="s">
        <v>209</v>
      </c>
      <c r="L263" s="2">
        <v>70010</v>
      </c>
      <c r="M263" s="2">
        <v>70080</v>
      </c>
      <c r="N263" s="98">
        <v>85000</v>
      </c>
      <c r="O263" s="98">
        <v>85000</v>
      </c>
      <c r="P263" s="19">
        <v>90950</v>
      </c>
      <c r="Q263" s="19">
        <v>97317</v>
      </c>
      <c r="R263" s="19">
        <v>104129</v>
      </c>
      <c r="S263" s="19">
        <v>111418</v>
      </c>
      <c r="T263" s="19">
        <v>119217</v>
      </c>
    </row>
    <row r="264" spans="1:20" s="78" customFormat="1" ht="15" customHeight="1">
      <c r="A264" s="1"/>
      <c r="D264" s="81" t="s">
        <v>1248</v>
      </c>
      <c r="L264" s="2"/>
      <c r="M264" s="2"/>
      <c r="N264" s="106"/>
      <c r="O264" s="106"/>
      <c r="P264" s="3"/>
      <c r="Q264" s="3"/>
      <c r="R264" s="2"/>
      <c r="S264" s="2"/>
      <c r="T264" s="2"/>
    </row>
    <row r="265" spans="1:20" ht="15" customHeight="1">
      <c r="A265" s="1" t="s">
        <v>202</v>
      </c>
      <c r="D265" s="1" t="s">
        <v>208</v>
      </c>
      <c r="L265" s="47">
        <v>0</v>
      </c>
      <c r="M265" s="47">
        <v>1995</v>
      </c>
      <c r="N265" s="105">
        <v>2000</v>
      </c>
      <c r="O265" s="105">
        <v>2000</v>
      </c>
      <c r="P265" s="47">
        <v>2000</v>
      </c>
      <c r="Q265" s="47">
        <v>2000</v>
      </c>
      <c r="R265" s="47">
        <v>2000</v>
      </c>
      <c r="S265" s="47">
        <v>2000</v>
      </c>
      <c r="T265" s="47">
        <v>2000</v>
      </c>
    </row>
    <row r="266" spans="1:20" ht="15" customHeight="1">
      <c r="A266" s="1"/>
      <c r="D266" s="1"/>
      <c r="L266" s="52">
        <f t="shared" ref="L266:T266" si="5">SUM(L202:L265)</f>
        <v>3260198</v>
      </c>
      <c r="M266" s="52">
        <f t="shared" si="5"/>
        <v>2878820</v>
      </c>
      <c r="N266" s="111">
        <f t="shared" si="5"/>
        <v>3018230</v>
      </c>
      <c r="O266" s="111">
        <f t="shared" si="5"/>
        <v>3070910</v>
      </c>
      <c r="P266" s="52">
        <f t="shared" si="5"/>
        <v>3840577</v>
      </c>
      <c r="Q266" s="52">
        <f t="shared" si="5"/>
        <v>3957794</v>
      </c>
      <c r="R266" s="52">
        <f t="shared" si="5"/>
        <v>4102225</v>
      </c>
      <c r="S266" s="52">
        <f t="shared" si="5"/>
        <v>4301289</v>
      </c>
      <c r="T266" s="52">
        <f t="shared" si="5"/>
        <v>4457635</v>
      </c>
    </row>
    <row r="267" spans="1:20" ht="15" customHeight="1">
      <c r="A267" s="1"/>
      <c r="D267" s="1"/>
      <c r="L267" s="2"/>
      <c r="M267" s="2"/>
      <c r="N267" s="103"/>
      <c r="O267" s="103"/>
      <c r="P267" s="2"/>
      <c r="Q267" s="2"/>
      <c r="R267" s="2"/>
      <c r="S267" s="2"/>
      <c r="T267" s="2"/>
    </row>
    <row r="268" spans="1:20" ht="15" customHeight="1">
      <c r="A268" s="6" t="s">
        <v>973</v>
      </c>
    </row>
    <row r="269" spans="1:20" ht="15" customHeight="1">
      <c r="A269" s="1" t="s">
        <v>211</v>
      </c>
      <c r="B269" s="70"/>
      <c r="C269" s="70"/>
      <c r="D269" s="1" t="s">
        <v>9</v>
      </c>
      <c r="E269" s="70"/>
      <c r="F269" s="70"/>
      <c r="G269" s="70"/>
      <c r="H269" s="70"/>
      <c r="I269" s="70"/>
      <c r="J269" s="70"/>
      <c r="K269" s="70"/>
      <c r="L269" s="2">
        <v>295414</v>
      </c>
      <c r="M269" s="19">
        <v>269607</v>
      </c>
      <c r="N269" s="98">
        <v>240000</v>
      </c>
      <c r="O269" s="98">
        <v>205000</v>
      </c>
      <c r="P269" s="19">
        <v>195000</v>
      </c>
      <c r="Q269" s="19">
        <v>185000</v>
      </c>
      <c r="R269" s="19">
        <v>185000</v>
      </c>
      <c r="S269" s="19">
        <v>185000</v>
      </c>
      <c r="T269" s="19">
        <v>185000</v>
      </c>
    </row>
    <row r="270" spans="1:20" ht="15" customHeight="1">
      <c r="A270" s="1" t="s">
        <v>1001</v>
      </c>
      <c r="B270" s="9"/>
      <c r="C270" s="9"/>
      <c r="D270" s="1" t="s">
        <v>99</v>
      </c>
      <c r="E270" s="9"/>
      <c r="F270" s="9"/>
      <c r="G270" s="70"/>
      <c r="H270" s="70"/>
      <c r="I270" s="70"/>
      <c r="J270" s="70"/>
      <c r="K270" s="70"/>
      <c r="L270" s="2">
        <v>0</v>
      </c>
      <c r="M270" s="19">
        <v>0</v>
      </c>
      <c r="N270" s="98">
        <v>0</v>
      </c>
      <c r="O270" s="98">
        <v>0</v>
      </c>
      <c r="P270" s="19">
        <v>53000</v>
      </c>
      <c r="Q270" s="19">
        <v>53000</v>
      </c>
      <c r="R270" s="19">
        <v>53000</v>
      </c>
      <c r="S270" s="19">
        <v>53000</v>
      </c>
      <c r="T270" s="19">
        <v>53000</v>
      </c>
    </row>
    <row r="271" spans="1:20" s="78" customFormat="1" ht="15" customHeight="1">
      <c r="A271" s="1"/>
      <c r="B271" s="9"/>
      <c r="C271" s="9"/>
      <c r="D271" s="37" t="s">
        <v>1229</v>
      </c>
      <c r="E271" s="9"/>
      <c r="F271" s="9"/>
      <c r="G271" s="77"/>
      <c r="H271" s="77"/>
      <c r="I271" s="77"/>
      <c r="J271" s="77"/>
      <c r="K271" s="77"/>
      <c r="L271" s="2"/>
      <c r="M271" s="19"/>
      <c r="N271" s="98"/>
      <c r="O271" s="98"/>
      <c r="P271" s="19"/>
      <c r="Q271" s="19"/>
      <c r="R271" s="19"/>
      <c r="S271" s="19"/>
      <c r="T271" s="19"/>
    </row>
    <row r="272" spans="1:20" s="130" customFormat="1" ht="15" customHeight="1">
      <c r="A272" s="1"/>
      <c r="B272" s="9"/>
      <c r="C272" s="9"/>
      <c r="D272" s="37" t="s">
        <v>1230</v>
      </c>
      <c r="E272" s="9"/>
      <c r="F272" s="9"/>
      <c r="G272" s="129"/>
      <c r="H272" s="129"/>
      <c r="I272" s="129"/>
      <c r="J272" s="129"/>
      <c r="K272" s="129"/>
      <c r="L272" s="2"/>
      <c r="M272" s="19"/>
      <c r="N272" s="98"/>
      <c r="O272" s="98"/>
      <c r="P272" s="19"/>
      <c r="Q272" s="19"/>
      <c r="R272" s="19"/>
      <c r="S272" s="19"/>
      <c r="T272" s="19"/>
    </row>
    <row r="273" spans="1:20" ht="15" customHeight="1">
      <c r="A273" s="1" t="s">
        <v>213</v>
      </c>
      <c r="B273" s="70"/>
      <c r="C273" s="70"/>
      <c r="D273" s="1" t="s">
        <v>10</v>
      </c>
      <c r="E273" s="70"/>
      <c r="F273" s="70"/>
      <c r="G273" s="70"/>
      <c r="H273" s="70"/>
      <c r="I273" s="70"/>
      <c r="J273" s="70"/>
      <c r="K273" s="70"/>
      <c r="L273" s="2">
        <v>23567</v>
      </c>
      <c r="M273" s="19">
        <v>24175</v>
      </c>
      <c r="N273" s="98">
        <v>27275</v>
      </c>
      <c r="O273" s="98">
        <v>20000</v>
      </c>
      <c r="P273" s="19">
        <v>26227</v>
      </c>
      <c r="Q273" s="19">
        <v>25000</v>
      </c>
      <c r="R273" s="19">
        <v>25000</v>
      </c>
      <c r="S273" s="19">
        <v>25000</v>
      </c>
      <c r="T273" s="19">
        <v>25000</v>
      </c>
    </row>
    <row r="274" spans="1:20" ht="15" customHeight="1">
      <c r="A274" s="1" t="s">
        <v>212</v>
      </c>
      <c r="D274" s="1" t="s">
        <v>11</v>
      </c>
      <c r="L274" s="2">
        <v>21792</v>
      </c>
      <c r="M274" s="19">
        <v>19586</v>
      </c>
      <c r="N274" s="98">
        <v>17260</v>
      </c>
      <c r="O274" s="98">
        <v>17260</v>
      </c>
      <c r="P274" s="19">
        <v>19000</v>
      </c>
      <c r="Q274" s="19">
        <v>19000</v>
      </c>
      <c r="R274" s="19">
        <v>19000</v>
      </c>
      <c r="S274" s="19">
        <v>19000</v>
      </c>
      <c r="T274" s="19">
        <v>19000</v>
      </c>
    </row>
    <row r="275" spans="1:20" ht="15" customHeight="1">
      <c r="A275" s="1" t="s">
        <v>931</v>
      </c>
      <c r="D275" s="1" t="s">
        <v>20</v>
      </c>
      <c r="L275" s="11">
        <v>0</v>
      </c>
      <c r="M275" s="2">
        <v>0</v>
      </c>
      <c r="N275" s="98">
        <v>0</v>
      </c>
      <c r="O275" s="98">
        <v>0</v>
      </c>
      <c r="P275" s="3">
        <v>59499</v>
      </c>
      <c r="Q275" s="3">
        <v>65449</v>
      </c>
      <c r="R275" s="3">
        <v>71994</v>
      </c>
      <c r="S275" s="3">
        <v>79193</v>
      </c>
      <c r="T275" s="3">
        <v>87112</v>
      </c>
    </row>
    <row r="276" spans="1:20" ht="15" customHeight="1">
      <c r="A276" s="1" t="s">
        <v>932</v>
      </c>
      <c r="D276" s="1" t="s">
        <v>259</v>
      </c>
      <c r="L276" s="11">
        <v>0</v>
      </c>
      <c r="M276" s="2">
        <v>0</v>
      </c>
      <c r="N276" s="98">
        <v>0</v>
      </c>
      <c r="O276" s="98">
        <v>0</v>
      </c>
      <c r="P276" s="3">
        <v>461</v>
      </c>
      <c r="Q276" s="3">
        <v>465</v>
      </c>
      <c r="R276" s="3">
        <v>470</v>
      </c>
      <c r="S276" s="3">
        <v>475</v>
      </c>
      <c r="T276" s="3">
        <v>479</v>
      </c>
    </row>
    <row r="277" spans="1:20" ht="15" customHeight="1">
      <c r="A277" s="1" t="s">
        <v>933</v>
      </c>
      <c r="D277" s="1" t="s">
        <v>949</v>
      </c>
      <c r="L277" s="11">
        <v>0</v>
      </c>
      <c r="M277" s="2">
        <v>0</v>
      </c>
      <c r="N277" s="98">
        <v>0</v>
      </c>
      <c r="O277" s="98">
        <v>0</v>
      </c>
      <c r="P277" s="3">
        <v>4139</v>
      </c>
      <c r="Q277" s="3">
        <v>4553</v>
      </c>
      <c r="R277" s="3">
        <v>5008</v>
      </c>
      <c r="S277" s="3">
        <v>5509</v>
      </c>
      <c r="T277" s="3">
        <v>6060</v>
      </c>
    </row>
    <row r="278" spans="1:20" ht="15" customHeight="1">
      <c r="A278" s="1" t="s">
        <v>955</v>
      </c>
      <c r="D278" s="1" t="s">
        <v>951</v>
      </c>
      <c r="L278" s="11">
        <v>0</v>
      </c>
      <c r="M278" s="2">
        <v>0</v>
      </c>
      <c r="N278" s="98">
        <v>0</v>
      </c>
      <c r="O278" s="98">
        <v>0</v>
      </c>
      <c r="P278" s="3">
        <v>471</v>
      </c>
      <c r="Q278" s="3">
        <v>518</v>
      </c>
      <c r="R278" s="3">
        <v>570</v>
      </c>
      <c r="S278" s="3">
        <v>627</v>
      </c>
      <c r="T278" s="3">
        <v>690</v>
      </c>
    </row>
    <row r="279" spans="1:20" ht="15" customHeight="1">
      <c r="A279" s="1" t="s">
        <v>221</v>
      </c>
      <c r="B279" s="70"/>
      <c r="C279" s="70"/>
      <c r="D279" s="1" t="s">
        <v>127</v>
      </c>
      <c r="E279" s="70"/>
      <c r="F279" s="70"/>
      <c r="G279" s="70"/>
      <c r="H279" s="70"/>
      <c r="I279" s="70"/>
      <c r="J279" s="70"/>
      <c r="K279" s="70"/>
      <c r="L279" s="2">
        <v>450</v>
      </c>
      <c r="M279" s="2">
        <v>115</v>
      </c>
      <c r="N279" s="103">
        <v>1200</v>
      </c>
      <c r="O279" s="103">
        <v>1200</v>
      </c>
      <c r="P279" s="2">
        <v>1500</v>
      </c>
      <c r="Q279" s="2">
        <v>1500</v>
      </c>
      <c r="R279" s="2">
        <v>1500</v>
      </c>
      <c r="S279" s="2">
        <v>1500</v>
      </c>
      <c r="T279" s="2">
        <v>1500</v>
      </c>
    </row>
    <row r="280" spans="1:20" ht="15" customHeight="1">
      <c r="A280" s="1" t="s">
        <v>220</v>
      </c>
      <c r="D280" s="1" t="s">
        <v>12</v>
      </c>
      <c r="L280" s="2">
        <v>0</v>
      </c>
      <c r="M280" s="2">
        <v>0</v>
      </c>
      <c r="N280" s="103">
        <v>700</v>
      </c>
      <c r="O280" s="103">
        <v>700</v>
      </c>
      <c r="P280" s="2">
        <v>1000</v>
      </c>
      <c r="Q280" s="2">
        <v>1000</v>
      </c>
      <c r="R280" s="2">
        <v>1000</v>
      </c>
      <c r="S280" s="2">
        <v>1000</v>
      </c>
      <c r="T280" s="2">
        <v>1000</v>
      </c>
    </row>
    <row r="281" spans="1:20" ht="15" customHeight="1">
      <c r="A281" s="1" t="s">
        <v>219</v>
      </c>
      <c r="B281" s="70"/>
      <c r="C281" s="70"/>
      <c r="D281" s="1" t="s">
        <v>126</v>
      </c>
      <c r="E281" s="70"/>
      <c r="F281" s="70"/>
      <c r="G281" s="70"/>
      <c r="H281" s="70"/>
      <c r="I281" s="70"/>
      <c r="J281" s="70"/>
      <c r="K281" s="70"/>
      <c r="L281" s="2">
        <v>326</v>
      </c>
      <c r="M281" s="2">
        <v>87</v>
      </c>
      <c r="N281" s="103">
        <v>150</v>
      </c>
      <c r="O281" s="103">
        <v>150</v>
      </c>
      <c r="P281" s="2">
        <v>500</v>
      </c>
      <c r="Q281" s="2">
        <v>500</v>
      </c>
      <c r="R281" s="2">
        <v>500</v>
      </c>
      <c r="S281" s="2">
        <v>500</v>
      </c>
      <c r="T281" s="2">
        <v>500</v>
      </c>
    </row>
    <row r="282" spans="1:20" ht="15" customHeight="1">
      <c r="A282" s="1" t="s">
        <v>218</v>
      </c>
      <c r="D282" s="1" t="s">
        <v>13</v>
      </c>
      <c r="L282" s="2">
        <v>1548</v>
      </c>
      <c r="M282" s="2">
        <v>1062</v>
      </c>
      <c r="N282" s="98">
        <v>1500</v>
      </c>
      <c r="O282" s="98">
        <v>1500</v>
      </c>
      <c r="P282" s="19">
        <v>4250</v>
      </c>
      <c r="Q282" s="19">
        <v>4250</v>
      </c>
      <c r="R282" s="19">
        <v>4250</v>
      </c>
      <c r="S282" s="19">
        <v>4250</v>
      </c>
      <c r="T282" s="19">
        <v>4250</v>
      </c>
    </row>
    <row r="283" spans="1:20" ht="15" customHeight="1">
      <c r="A283" s="1" t="s">
        <v>217</v>
      </c>
      <c r="B283" s="70"/>
      <c r="C283" s="70"/>
      <c r="D283" s="1" t="s">
        <v>336</v>
      </c>
      <c r="E283" s="70"/>
      <c r="F283" s="70"/>
      <c r="G283" s="70"/>
      <c r="H283" s="70"/>
      <c r="I283" s="70"/>
      <c r="J283" s="70"/>
      <c r="K283" s="70"/>
      <c r="L283" s="2">
        <v>1355</v>
      </c>
      <c r="M283" s="2">
        <v>1318</v>
      </c>
      <c r="N283" s="103">
        <v>1500</v>
      </c>
      <c r="O283" s="103">
        <v>1500</v>
      </c>
      <c r="P283" s="2">
        <v>1500</v>
      </c>
      <c r="Q283" s="2">
        <v>1500</v>
      </c>
      <c r="R283" s="2">
        <v>1500</v>
      </c>
      <c r="S283" s="2">
        <v>1500</v>
      </c>
      <c r="T283" s="2">
        <v>1500</v>
      </c>
    </row>
    <row r="284" spans="1:20" ht="15" customHeight="1">
      <c r="A284" s="1" t="s">
        <v>216</v>
      </c>
      <c r="D284" s="1" t="s">
        <v>125</v>
      </c>
      <c r="L284" s="2">
        <v>459</v>
      </c>
      <c r="M284" s="2">
        <v>230</v>
      </c>
      <c r="N284" s="98">
        <v>500</v>
      </c>
      <c r="O284" s="98">
        <v>500</v>
      </c>
      <c r="P284" s="19">
        <v>500</v>
      </c>
      <c r="Q284" s="19">
        <v>500</v>
      </c>
      <c r="R284" s="19">
        <v>500</v>
      </c>
      <c r="S284" s="19">
        <v>500</v>
      </c>
      <c r="T284" s="19">
        <v>500</v>
      </c>
    </row>
    <row r="285" spans="1:20" ht="15" customHeight="1">
      <c r="A285" s="1" t="s">
        <v>340</v>
      </c>
      <c r="D285" s="1" t="s">
        <v>341</v>
      </c>
      <c r="L285" s="2">
        <v>0</v>
      </c>
      <c r="M285" s="2">
        <v>17387</v>
      </c>
      <c r="N285" s="103">
        <v>20000</v>
      </c>
      <c r="O285" s="103">
        <v>27500</v>
      </c>
      <c r="P285" s="2">
        <v>25000</v>
      </c>
      <c r="Q285" s="2">
        <v>25000</v>
      </c>
      <c r="R285" s="2">
        <v>25000</v>
      </c>
      <c r="S285" s="2">
        <v>25000</v>
      </c>
      <c r="T285" s="2">
        <v>25000</v>
      </c>
    </row>
    <row r="286" spans="1:20" ht="15" customHeight="1">
      <c r="A286" s="1" t="s">
        <v>305</v>
      </c>
      <c r="B286" s="70"/>
      <c r="C286" s="70"/>
      <c r="D286" s="1" t="s">
        <v>17</v>
      </c>
      <c r="E286" s="70"/>
      <c r="F286" s="70"/>
      <c r="L286" s="2">
        <v>480</v>
      </c>
      <c r="M286" s="2">
        <v>1016</v>
      </c>
      <c r="N286" s="103">
        <v>1500</v>
      </c>
      <c r="O286" s="103">
        <v>1500</v>
      </c>
      <c r="P286" s="2">
        <v>1500</v>
      </c>
      <c r="Q286" s="2">
        <v>1500</v>
      </c>
      <c r="R286" s="2">
        <v>1500</v>
      </c>
      <c r="S286" s="2">
        <v>1500</v>
      </c>
      <c r="T286" s="2">
        <v>1500</v>
      </c>
    </row>
    <row r="287" spans="1:20" ht="15" customHeight="1">
      <c r="A287" s="1" t="s">
        <v>215</v>
      </c>
      <c r="D287" s="1" t="s">
        <v>14</v>
      </c>
      <c r="L287" s="2">
        <v>12550</v>
      </c>
      <c r="M287" s="2">
        <v>1738</v>
      </c>
      <c r="N287" s="103">
        <v>6000</v>
      </c>
      <c r="O287" s="103">
        <v>6000</v>
      </c>
      <c r="P287" s="2">
        <v>6000</v>
      </c>
      <c r="Q287" s="2">
        <v>6000</v>
      </c>
      <c r="R287" s="2">
        <v>6000</v>
      </c>
      <c r="S287" s="2">
        <v>6000</v>
      </c>
      <c r="T287" s="2">
        <v>6000</v>
      </c>
    </row>
    <row r="288" spans="1:20" ht="15" customHeight="1">
      <c r="A288" s="1" t="s">
        <v>214</v>
      </c>
      <c r="B288" s="70"/>
      <c r="C288" s="70"/>
      <c r="D288" s="1" t="s">
        <v>200</v>
      </c>
      <c r="E288" s="70"/>
      <c r="F288" s="70"/>
      <c r="G288" s="70"/>
      <c r="H288" s="70"/>
      <c r="I288" s="70"/>
      <c r="J288" s="70"/>
      <c r="K288" s="70"/>
      <c r="L288" s="2">
        <v>4473</v>
      </c>
      <c r="M288" s="2">
        <v>1777</v>
      </c>
      <c r="N288" s="103">
        <v>6400</v>
      </c>
      <c r="O288" s="103">
        <v>6400</v>
      </c>
      <c r="P288" s="2">
        <v>2000</v>
      </c>
      <c r="Q288" s="2">
        <v>2000</v>
      </c>
      <c r="R288" s="2">
        <v>2000</v>
      </c>
      <c r="S288" s="2">
        <v>2000</v>
      </c>
      <c r="T288" s="2">
        <v>2000</v>
      </c>
    </row>
    <row r="289" spans="1:20" ht="15" customHeight="1">
      <c r="A289" s="1" t="s">
        <v>1053</v>
      </c>
      <c r="B289" s="70"/>
      <c r="C289" s="70"/>
      <c r="D289" s="1" t="s">
        <v>119</v>
      </c>
      <c r="E289" s="70"/>
      <c r="F289" s="70"/>
      <c r="G289" s="70"/>
      <c r="H289" s="70"/>
      <c r="I289" s="70"/>
      <c r="J289" s="70"/>
      <c r="K289" s="70"/>
      <c r="L289" s="2">
        <v>0</v>
      </c>
      <c r="M289" s="2">
        <v>0</v>
      </c>
      <c r="N289" s="103">
        <v>0</v>
      </c>
      <c r="O289" s="103">
        <v>1638</v>
      </c>
      <c r="P289" s="2">
        <v>3600</v>
      </c>
      <c r="Q289" s="2">
        <v>3600</v>
      </c>
      <c r="R289" s="2">
        <v>3600</v>
      </c>
      <c r="S289" s="2">
        <v>3600</v>
      </c>
      <c r="T289" s="2">
        <v>3600</v>
      </c>
    </row>
    <row r="290" spans="1:20" ht="15" customHeight="1">
      <c r="A290" s="1" t="s">
        <v>304</v>
      </c>
      <c r="D290" s="1" t="s">
        <v>27</v>
      </c>
      <c r="G290" s="70"/>
      <c r="H290" s="70"/>
      <c r="I290" s="70"/>
      <c r="J290" s="70"/>
      <c r="K290" s="70"/>
      <c r="L290" s="2">
        <v>45000</v>
      </c>
      <c r="M290" s="19">
        <v>45000</v>
      </c>
      <c r="N290" s="98">
        <v>45000</v>
      </c>
      <c r="O290" s="98">
        <v>45000</v>
      </c>
      <c r="P290" s="19">
        <v>45000</v>
      </c>
      <c r="Q290" s="19">
        <v>45000</v>
      </c>
      <c r="R290" s="19">
        <v>50000</v>
      </c>
      <c r="S290" s="19">
        <v>51500</v>
      </c>
      <c r="T290" s="19">
        <v>53045</v>
      </c>
    </row>
    <row r="291" spans="1:20" s="314" customFormat="1" ht="15" customHeight="1">
      <c r="A291" s="1"/>
      <c r="D291" s="81" t="s">
        <v>1560</v>
      </c>
      <c r="E291" s="37"/>
      <c r="F291" s="37"/>
      <c r="G291" s="35"/>
      <c r="H291" s="35"/>
      <c r="I291" s="35"/>
      <c r="J291" s="35"/>
      <c r="K291" s="313"/>
      <c r="L291" s="2"/>
      <c r="M291" s="3"/>
      <c r="N291" s="106"/>
      <c r="O291" s="106"/>
      <c r="P291" s="3"/>
      <c r="Q291" s="3"/>
      <c r="R291" s="3"/>
      <c r="S291" s="3"/>
      <c r="T291" s="3"/>
    </row>
    <row r="292" spans="1:20" ht="15" customHeight="1">
      <c r="A292" s="1" t="s">
        <v>226</v>
      </c>
      <c r="B292" s="70"/>
      <c r="C292" s="70"/>
      <c r="D292" s="1" t="s">
        <v>15</v>
      </c>
      <c r="E292" s="70"/>
      <c r="F292" s="70"/>
      <c r="G292" s="70"/>
      <c r="H292" s="70"/>
      <c r="I292" s="70"/>
      <c r="J292" s="70"/>
      <c r="K292" s="70"/>
      <c r="L292" s="2">
        <v>0</v>
      </c>
      <c r="M292" s="2">
        <v>469</v>
      </c>
      <c r="N292" s="103">
        <v>500</v>
      </c>
      <c r="O292" s="103">
        <v>500</v>
      </c>
      <c r="P292" s="2">
        <v>500</v>
      </c>
      <c r="Q292" s="2">
        <v>500</v>
      </c>
      <c r="R292" s="2">
        <v>500</v>
      </c>
      <c r="S292" s="2">
        <v>500</v>
      </c>
      <c r="T292" s="2">
        <v>500</v>
      </c>
    </row>
    <row r="293" spans="1:20" ht="15" customHeight="1">
      <c r="A293" s="1" t="s">
        <v>225</v>
      </c>
      <c r="D293" s="1" t="s">
        <v>18</v>
      </c>
      <c r="L293" s="2">
        <v>1532</v>
      </c>
      <c r="M293" s="2">
        <v>712</v>
      </c>
      <c r="N293" s="103">
        <v>3000</v>
      </c>
      <c r="O293" s="103">
        <v>3000</v>
      </c>
      <c r="P293" s="2">
        <v>3000</v>
      </c>
      <c r="Q293" s="2">
        <v>3000</v>
      </c>
      <c r="R293" s="2">
        <v>3000</v>
      </c>
      <c r="S293" s="2">
        <v>3000</v>
      </c>
      <c r="T293" s="2">
        <v>3000</v>
      </c>
    </row>
    <row r="294" spans="1:20" ht="15" customHeight="1">
      <c r="A294" s="1" t="s">
        <v>224</v>
      </c>
      <c r="B294" s="70"/>
      <c r="C294" s="70"/>
      <c r="D294" s="1" t="s">
        <v>28</v>
      </c>
      <c r="E294" s="70"/>
      <c r="F294" s="70"/>
      <c r="G294" s="70"/>
      <c r="H294" s="70"/>
      <c r="I294" s="70"/>
      <c r="J294" s="70"/>
      <c r="K294" s="70"/>
      <c r="L294" s="2">
        <v>138</v>
      </c>
      <c r="M294" s="2">
        <v>0</v>
      </c>
      <c r="N294" s="103">
        <v>125</v>
      </c>
      <c r="O294" s="103">
        <v>125</v>
      </c>
      <c r="P294" s="2">
        <v>125</v>
      </c>
      <c r="Q294" s="2">
        <v>125</v>
      </c>
      <c r="R294" s="2">
        <v>125</v>
      </c>
      <c r="S294" s="2">
        <v>125</v>
      </c>
      <c r="T294" s="2">
        <v>125</v>
      </c>
    </row>
    <row r="295" spans="1:20" ht="15" customHeight="1">
      <c r="A295" s="1" t="s">
        <v>223</v>
      </c>
      <c r="B295" s="70"/>
      <c r="C295" s="70"/>
      <c r="D295" s="1" t="s">
        <v>347</v>
      </c>
      <c r="E295" s="70"/>
      <c r="F295" s="70"/>
      <c r="G295" s="70"/>
      <c r="H295" s="70"/>
      <c r="I295" s="70"/>
      <c r="J295" s="70"/>
      <c r="K295" s="70"/>
      <c r="L295" s="2">
        <v>560</v>
      </c>
      <c r="M295" s="2">
        <v>2171</v>
      </c>
      <c r="N295" s="98">
        <v>2500</v>
      </c>
      <c r="O295" s="98">
        <v>2500</v>
      </c>
      <c r="P295" s="19">
        <v>3500</v>
      </c>
      <c r="Q295" s="19">
        <v>3500</v>
      </c>
      <c r="R295" s="19">
        <v>3500</v>
      </c>
      <c r="S295" s="19">
        <v>3500</v>
      </c>
      <c r="T295" s="19">
        <v>3500</v>
      </c>
    </row>
    <row r="296" spans="1:20" ht="15" customHeight="1">
      <c r="A296" s="1" t="s">
        <v>222</v>
      </c>
      <c r="D296" s="1" t="s">
        <v>19</v>
      </c>
      <c r="L296" s="2">
        <v>495</v>
      </c>
      <c r="M296" s="2">
        <v>493</v>
      </c>
      <c r="N296" s="103">
        <v>500</v>
      </c>
      <c r="O296" s="103">
        <v>500</v>
      </c>
      <c r="P296" s="2">
        <v>500</v>
      </c>
      <c r="Q296" s="2">
        <v>500</v>
      </c>
      <c r="R296" s="2">
        <v>500</v>
      </c>
      <c r="S296" s="2">
        <v>500</v>
      </c>
      <c r="T296" s="2">
        <v>500</v>
      </c>
    </row>
    <row r="297" spans="1:20" ht="15" customHeight="1">
      <c r="A297" s="1" t="s">
        <v>331</v>
      </c>
      <c r="B297" s="70"/>
      <c r="C297" s="70"/>
      <c r="D297" s="1" t="s">
        <v>330</v>
      </c>
      <c r="E297" s="70"/>
      <c r="F297" s="70"/>
      <c r="G297" s="70"/>
      <c r="H297" s="70"/>
      <c r="I297" s="70"/>
      <c r="J297" s="70"/>
      <c r="K297" s="70"/>
      <c r="L297" s="2">
        <v>9646</v>
      </c>
      <c r="M297" s="2">
        <v>8348</v>
      </c>
      <c r="N297" s="103">
        <v>0</v>
      </c>
      <c r="O297" s="103">
        <v>0</v>
      </c>
      <c r="P297" s="2">
        <v>0</v>
      </c>
      <c r="Q297" s="2">
        <v>0</v>
      </c>
      <c r="R297" s="2">
        <v>0</v>
      </c>
      <c r="S297" s="2">
        <v>0</v>
      </c>
      <c r="T297" s="2">
        <v>0</v>
      </c>
    </row>
    <row r="298" spans="1:20" ht="15" customHeight="1">
      <c r="A298" s="1" t="s">
        <v>1105</v>
      </c>
      <c r="B298" s="70"/>
      <c r="C298" s="70"/>
      <c r="D298" s="1" t="s">
        <v>209</v>
      </c>
      <c r="E298" s="70"/>
      <c r="F298" s="70"/>
      <c r="G298" s="70"/>
      <c r="H298" s="70"/>
      <c r="I298" s="70"/>
      <c r="J298" s="70"/>
      <c r="K298" s="70"/>
      <c r="L298" s="47">
        <v>0</v>
      </c>
      <c r="M298" s="47">
        <v>0</v>
      </c>
      <c r="N298" s="105">
        <v>0</v>
      </c>
      <c r="O298" s="105">
        <v>0</v>
      </c>
      <c r="P298" s="47">
        <v>3654</v>
      </c>
      <c r="Q298" s="47">
        <v>3910</v>
      </c>
      <c r="R298" s="47">
        <v>4184</v>
      </c>
      <c r="S298" s="47">
        <v>4476</v>
      </c>
      <c r="T298" s="47">
        <v>4790</v>
      </c>
    </row>
    <row r="299" spans="1:20" s="78" customFormat="1" ht="15" customHeight="1">
      <c r="A299" s="1"/>
      <c r="B299" s="77"/>
      <c r="C299" s="77"/>
      <c r="D299" s="37" t="s">
        <v>1235</v>
      </c>
      <c r="E299" s="77"/>
      <c r="F299" s="77"/>
      <c r="G299" s="77"/>
      <c r="H299" s="77"/>
      <c r="I299" s="77"/>
      <c r="J299" s="77"/>
      <c r="K299" s="77"/>
      <c r="L299" s="47"/>
      <c r="M299" s="47"/>
      <c r="N299" s="105"/>
      <c r="O299" s="105"/>
      <c r="P299" s="47"/>
      <c r="Q299" s="47"/>
      <c r="R299" s="47"/>
      <c r="S299" s="47"/>
      <c r="T299" s="47"/>
    </row>
    <row r="300" spans="1:20" ht="15" customHeight="1">
      <c r="A300" s="1"/>
      <c r="B300" s="70"/>
      <c r="C300" s="70"/>
      <c r="D300" s="1"/>
      <c r="E300" s="70"/>
      <c r="F300" s="70"/>
      <c r="G300" s="70"/>
      <c r="H300" s="70"/>
      <c r="I300" s="70"/>
      <c r="J300" s="70"/>
      <c r="K300" s="70"/>
      <c r="L300" s="52">
        <f>SUM(L269:L298)</f>
        <v>419785</v>
      </c>
      <c r="M300" s="52">
        <f t="shared" ref="M300:T300" si="6">SUM(M269:M298)</f>
        <v>395291</v>
      </c>
      <c r="N300" s="111">
        <f t="shared" si="6"/>
        <v>375610</v>
      </c>
      <c r="O300" s="111">
        <f t="shared" si="6"/>
        <v>342473</v>
      </c>
      <c r="P300" s="52">
        <f t="shared" si="6"/>
        <v>461426</v>
      </c>
      <c r="Q300" s="52">
        <f t="shared" si="6"/>
        <v>456870</v>
      </c>
      <c r="R300" s="52">
        <f t="shared" si="6"/>
        <v>469201</v>
      </c>
      <c r="S300" s="52">
        <f t="shared" si="6"/>
        <v>478755</v>
      </c>
      <c r="T300" s="52">
        <f t="shared" si="6"/>
        <v>489151</v>
      </c>
    </row>
    <row r="301" spans="1:20" ht="15" customHeight="1">
      <c r="A301" s="1"/>
      <c r="B301" s="70"/>
      <c r="C301" s="70"/>
      <c r="D301" s="1"/>
      <c r="E301" s="70"/>
      <c r="F301" s="70"/>
      <c r="G301" s="70"/>
      <c r="H301" s="70"/>
      <c r="I301" s="70"/>
      <c r="J301" s="70"/>
      <c r="K301" s="70"/>
      <c r="L301" s="2"/>
      <c r="M301" s="2"/>
      <c r="N301" s="103"/>
      <c r="O301" s="103"/>
      <c r="P301" s="2"/>
      <c r="Q301" s="2"/>
      <c r="R301" s="2"/>
      <c r="S301" s="2"/>
      <c r="T301" s="2"/>
    </row>
    <row r="302" spans="1:20" ht="15" customHeight="1">
      <c r="A302" s="6" t="s">
        <v>902</v>
      </c>
    </row>
    <row r="303" spans="1:20" ht="15" customHeight="1">
      <c r="A303" s="1" t="s">
        <v>228</v>
      </c>
      <c r="B303" s="70"/>
      <c r="C303" s="70"/>
      <c r="D303" s="1" t="s">
        <v>9</v>
      </c>
      <c r="E303" s="70"/>
      <c r="F303" s="70"/>
      <c r="G303" s="70"/>
      <c r="H303" s="70"/>
      <c r="I303" s="70"/>
      <c r="J303" s="70"/>
      <c r="K303" s="70"/>
      <c r="L303" s="2">
        <v>296220</v>
      </c>
      <c r="M303" s="2">
        <v>285143</v>
      </c>
      <c r="N303" s="103">
        <v>270000</v>
      </c>
      <c r="O303" s="103">
        <v>270000</v>
      </c>
      <c r="P303" s="2">
        <v>280000</v>
      </c>
      <c r="Q303" s="2">
        <v>270000</v>
      </c>
      <c r="R303" s="2">
        <v>270000</v>
      </c>
      <c r="S303" s="2">
        <v>270000</v>
      </c>
      <c r="T303" s="2">
        <v>270000</v>
      </c>
    </row>
    <row r="304" spans="1:20" ht="15" customHeight="1">
      <c r="A304" s="1" t="s">
        <v>227</v>
      </c>
      <c r="B304" s="70"/>
      <c r="C304" s="70"/>
      <c r="D304" s="1" t="s">
        <v>25</v>
      </c>
      <c r="E304" s="70"/>
      <c r="F304" s="70"/>
      <c r="G304" s="70"/>
      <c r="H304" s="70"/>
      <c r="I304" s="70"/>
      <c r="J304" s="70"/>
      <c r="K304" s="70"/>
      <c r="L304" s="2">
        <v>15913</v>
      </c>
      <c r="M304" s="19">
        <v>10784</v>
      </c>
      <c r="N304" s="98">
        <v>15000</v>
      </c>
      <c r="O304" s="98">
        <v>10000</v>
      </c>
      <c r="P304" s="19">
        <v>15000</v>
      </c>
      <c r="Q304" s="19">
        <v>15000</v>
      </c>
      <c r="R304" s="19">
        <v>15000</v>
      </c>
      <c r="S304" s="19">
        <v>15000</v>
      </c>
      <c r="T304" s="19">
        <v>15000</v>
      </c>
    </row>
    <row r="305" spans="1:20" ht="15" customHeight="1">
      <c r="A305" s="1" t="s">
        <v>230</v>
      </c>
      <c r="B305" s="70"/>
      <c r="C305" s="70"/>
      <c r="D305" s="1" t="s">
        <v>10</v>
      </c>
      <c r="E305" s="70"/>
      <c r="F305" s="70"/>
      <c r="G305" s="70"/>
      <c r="H305" s="70"/>
      <c r="I305" s="70"/>
      <c r="J305" s="70"/>
      <c r="K305" s="70"/>
      <c r="L305" s="2">
        <v>26842</v>
      </c>
      <c r="M305" s="19">
        <v>27424</v>
      </c>
      <c r="N305" s="98">
        <v>30000</v>
      </c>
      <c r="O305" s="98">
        <v>30000</v>
      </c>
      <c r="P305" s="19">
        <v>31753</v>
      </c>
      <c r="Q305" s="19">
        <v>30000</v>
      </c>
      <c r="R305" s="19">
        <v>30000</v>
      </c>
      <c r="S305" s="19">
        <v>30000</v>
      </c>
      <c r="T305" s="19">
        <v>30000</v>
      </c>
    </row>
    <row r="306" spans="1:20" ht="15" customHeight="1">
      <c r="A306" s="1" t="s">
        <v>229</v>
      </c>
      <c r="D306" s="1" t="s">
        <v>11</v>
      </c>
      <c r="L306" s="2">
        <v>23255</v>
      </c>
      <c r="M306" s="2">
        <v>22091</v>
      </c>
      <c r="N306" s="98">
        <v>23500</v>
      </c>
      <c r="O306" s="98">
        <v>23500</v>
      </c>
      <c r="P306" s="19">
        <v>23500</v>
      </c>
      <c r="Q306" s="19">
        <v>23500</v>
      </c>
      <c r="R306" s="19">
        <v>23500</v>
      </c>
      <c r="S306" s="19">
        <v>23500</v>
      </c>
      <c r="T306" s="19">
        <v>23500</v>
      </c>
    </row>
    <row r="307" spans="1:20" ht="15" customHeight="1">
      <c r="A307" s="1" t="s">
        <v>934</v>
      </c>
      <c r="D307" s="1" t="s">
        <v>20</v>
      </c>
      <c r="L307" s="11">
        <v>0</v>
      </c>
      <c r="M307" s="2">
        <v>0</v>
      </c>
      <c r="N307" s="98">
        <v>0</v>
      </c>
      <c r="O307" s="98">
        <v>0</v>
      </c>
      <c r="P307" s="3">
        <v>83361</v>
      </c>
      <c r="Q307" s="3">
        <v>91697</v>
      </c>
      <c r="R307" s="3">
        <v>100867</v>
      </c>
      <c r="S307" s="3">
        <v>110953</v>
      </c>
      <c r="T307" s="3">
        <v>122049</v>
      </c>
    </row>
    <row r="308" spans="1:20" ht="15" customHeight="1">
      <c r="A308" s="1" t="s">
        <v>935</v>
      </c>
      <c r="D308" s="1" t="s">
        <v>259</v>
      </c>
      <c r="L308" s="11">
        <v>0</v>
      </c>
      <c r="M308" s="2">
        <v>0</v>
      </c>
      <c r="N308" s="98">
        <v>0</v>
      </c>
      <c r="O308" s="98">
        <v>0</v>
      </c>
      <c r="P308" s="3">
        <v>1317</v>
      </c>
      <c r="Q308" s="3">
        <v>1330</v>
      </c>
      <c r="R308" s="3">
        <v>1343</v>
      </c>
      <c r="S308" s="3">
        <v>1357</v>
      </c>
      <c r="T308" s="3">
        <v>1370</v>
      </c>
    </row>
    <row r="309" spans="1:20" ht="15" customHeight="1">
      <c r="A309" s="1" t="s">
        <v>936</v>
      </c>
      <c r="D309" s="1" t="s">
        <v>949</v>
      </c>
      <c r="L309" s="11">
        <v>0</v>
      </c>
      <c r="M309" s="2">
        <v>0</v>
      </c>
      <c r="N309" s="98">
        <v>0</v>
      </c>
      <c r="O309" s="98">
        <v>0</v>
      </c>
      <c r="P309" s="3">
        <v>6826</v>
      </c>
      <c r="Q309" s="3">
        <v>7509</v>
      </c>
      <c r="R309" s="3">
        <v>8259</v>
      </c>
      <c r="S309" s="3">
        <v>9085</v>
      </c>
      <c r="T309" s="3">
        <v>9994</v>
      </c>
    </row>
    <row r="310" spans="1:20" ht="15" customHeight="1">
      <c r="A310" s="1" t="s">
        <v>956</v>
      </c>
      <c r="D310" s="1" t="s">
        <v>951</v>
      </c>
      <c r="L310" s="11">
        <v>0</v>
      </c>
      <c r="M310" s="2">
        <v>0</v>
      </c>
      <c r="N310" s="98">
        <v>0</v>
      </c>
      <c r="O310" s="98">
        <v>0</v>
      </c>
      <c r="P310" s="3">
        <v>773</v>
      </c>
      <c r="Q310" s="3">
        <v>850</v>
      </c>
      <c r="R310" s="3">
        <v>935</v>
      </c>
      <c r="S310" s="3">
        <v>1029</v>
      </c>
      <c r="T310" s="3">
        <v>1132</v>
      </c>
    </row>
    <row r="311" spans="1:20" ht="15" customHeight="1">
      <c r="A311" s="1" t="s">
        <v>236</v>
      </c>
      <c r="B311" s="70"/>
      <c r="C311" s="70"/>
      <c r="D311" s="1" t="s">
        <v>127</v>
      </c>
      <c r="E311" s="70"/>
      <c r="F311" s="70"/>
      <c r="G311" s="70"/>
      <c r="H311" s="70"/>
      <c r="I311" s="70"/>
      <c r="J311" s="70"/>
      <c r="K311" s="70"/>
      <c r="L311" s="2">
        <v>110</v>
      </c>
      <c r="M311" s="2">
        <v>180</v>
      </c>
      <c r="N311" s="103">
        <v>2000</v>
      </c>
      <c r="O311" s="103">
        <v>2000</v>
      </c>
      <c r="P311" s="2">
        <v>2000</v>
      </c>
      <c r="Q311" s="2">
        <v>2000</v>
      </c>
      <c r="R311" s="2">
        <v>2000</v>
      </c>
      <c r="S311" s="2">
        <v>2000</v>
      </c>
      <c r="T311" s="2">
        <v>2000</v>
      </c>
    </row>
    <row r="312" spans="1:20" ht="15" customHeight="1">
      <c r="A312" s="1" t="s">
        <v>235</v>
      </c>
      <c r="D312" s="1" t="s">
        <v>336</v>
      </c>
      <c r="L312" s="2">
        <v>2536</v>
      </c>
      <c r="M312" s="2">
        <v>2053</v>
      </c>
      <c r="N312" s="103">
        <v>4020</v>
      </c>
      <c r="O312" s="103">
        <v>4020</v>
      </c>
      <c r="P312" s="2">
        <v>4020</v>
      </c>
      <c r="Q312" s="2">
        <v>4020</v>
      </c>
      <c r="R312" s="2">
        <v>4020</v>
      </c>
      <c r="S312" s="2">
        <v>4020</v>
      </c>
      <c r="T312" s="2">
        <v>4020</v>
      </c>
    </row>
    <row r="313" spans="1:20" s="248" customFormat="1" ht="15" customHeight="1">
      <c r="A313" s="1" t="s">
        <v>1162</v>
      </c>
      <c r="D313" s="1" t="s">
        <v>1163</v>
      </c>
      <c r="L313" s="2">
        <v>10386</v>
      </c>
      <c r="M313" s="2">
        <v>8267</v>
      </c>
      <c r="N313" s="103">
        <v>0</v>
      </c>
      <c r="O313" s="103">
        <v>0</v>
      </c>
      <c r="P313" s="2">
        <v>20000</v>
      </c>
      <c r="Q313" s="2">
        <v>22500</v>
      </c>
      <c r="R313" s="2">
        <v>25000</v>
      </c>
      <c r="S313" s="2">
        <v>27500</v>
      </c>
      <c r="T313" s="2">
        <v>30000</v>
      </c>
    </row>
    <row r="314" spans="1:20" ht="15" customHeight="1">
      <c r="A314" s="1" t="s">
        <v>1008</v>
      </c>
      <c r="B314" s="9"/>
      <c r="C314" s="9"/>
      <c r="D314" s="1" t="s">
        <v>1009</v>
      </c>
      <c r="E314" s="9"/>
      <c r="F314" s="9"/>
      <c r="G314" s="9"/>
      <c r="H314" s="9"/>
      <c r="I314" s="9"/>
      <c r="J314" s="9"/>
      <c r="K314" s="9"/>
      <c r="L314" s="2">
        <v>3966</v>
      </c>
      <c r="M314" s="2">
        <v>1225</v>
      </c>
      <c r="N314" s="103">
        <v>4000</v>
      </c>
      <c r="O314" s="103">
        <v>4000</v>
      </c>
      <c r="P314" s="2">
        <v>4000</v>
      </c>
      <c r="Q314" s="2">
        <v>4000</v>
      </c>
      <c r="R314" s="2">
        <v>4000</v>
      </c>
      <c r="S314" s="2">
        <v>4000</v>
      </c>
      <c r="T314" s="2">
        <v>4000</v>
      </c>
    </row>
    <row r="315" spans="1:20" ht="15" customHeight="1">
      <c r="A315" s="1" t="s">
        <v>346</v>
      </c>
      <c r="D315" s="1" t="s">
        <v>242</v>
      </c>
      <c r="L315" s="2">
        <v>30966</v>
      </c>
      <c r="M315" s="19">
        <v>6500</v>
      </c>
      <c r="N315" s="98">
        <v>7000</v>
      </c>
      <c r="O315" s="98">
        <v>6500</v>
      </c>
      <c r="P315" s="19">
        <v>7000</v>
      </c>
      <c r="Q315" s="19">
        <v>7000</v>
      </c>
      <c r="R315" s="19">
        <v>7000</v>
      </c>
      <c r="S315" s="19">
        <v>7000</v>
      </c>
      <c r="T315" s="19">
        <v>7000</v>
      </c>
    </row>
    <row r="316" spans="1:20" ht="15" customHeight="1">
      <c r="A316" s="1" t="s">
        <v>342</v>
      </c>
      <c r="D316" s="1" t="s">
        <v>243</v>
      </c>
      <c r="E316" s="70"/>
      <c r="F316" s="70"/>
      <c r="G316" s="70"/>
      <c r="H316" s="70"/>
      <c r="I316" s="70"/>
      <c r="J316" s="70"/>
      <c r="K316" s="70"/>
      <c r="L316" s="2">
        <v>6790</v>
      </c>
      <c r="M316" s="2">
        <v>8300</v>
      </c>
      <c r="N316" s="103">
        <v>10000</v>
      </c>
      <c r="O316" s="103">
        <v>10000</v>
      </c>
      <c r="P316" s="19">
        <v>20000</v>
      </c>
      <c r="Q316" s="19">
        <v>20000</v>
      </c>
      <c r="R316" s="19">
        <v>20000</v>
      </c>
      <c r="S316" s="19">
        <v>20000</v>
      </c>
      <c r="T316" s="19">
        <v>20000</v>
      </c>
    </row>
    <row r="317" spans="1:20" s="250" customFormat="1" ht="15" customHeight="1">
      <c r="A317" s="1"/>
      <c r="D317" s="81" t="s">
        <v>1445</v>
      </c>
      <c r="E317" s="249"/>
      <c r="F317" s="249"/>
      <c r="G317" s="249"/>
      <c r="H317" s="249"/>
      <c r="I317" s="249"/>
      <c r="J317" s="249"/>
      <c r="K317" s="249"/>
      <c r="L317" s="2"/>
      <c r="M317" s="2"/>
      <c r="N317" s="103"/>
      <c r="O317" s="103"/>
      <c r="P317" s="19"/>
      <c r="Q317" s="19"/>
      <c r="R317" s="19"/>
      <c r="S317" s="19"/>
      <c r="T317" s="19"/>
    </row>
    <row r="318" spans="1:20" ht="15" customHeight="1">
      <c r="A318" s="1" t="s">
        <v>234</v>
      </c>
      <c r="D318" s="1" t="s">
        <v>14</v>
      </c>
      <c r="L318" s="2">
        <v>1861</v>
      </c>
      <c r="M318" s="19">
        <v>1165</v>
      </c>
      <c r="N318" s="98">
        <v>1000</v>
      </c>
      <c r="O318" s="98">
        <v>1000</v>
      </c>
      <c r="P318" s="19">
        <v>1000</v>
      </c>
      <c r="Q318" s="19">
        <v>1000</v>
      </c>
      <c r="R318" s="19">
        <v>1000</v>
      </c>
      <c r="S318" s="19">
        <v>1000</v>
      </c>
      <c r="T318" s="19">
        <v>1000</v>
      </c>
    </row>
    <row r="319" spans="1:20" ht="15" customHeight="1">
      <c r="A319" s="1" t="s">
        <v>233</v>
      </c>
      <c r="B319" s="70"/>
      <c r="C319" s="70"/>
      <c r="D319" s="1" t="s">
        <v>29</v>
      </c>
      <c r="L319" s="2">
        <v>94920</v>
      </c>
      <c r="M319" s="2">
        <v>89784</v>
      </c>
      <c r="N319" s="98">
        <v>80000</v>
      </c>
      <c r="O319" s="98">
        <v>80000</v>
      </c>
      <c r="P319" s="19">
        <v>90000</v>
      </c>
      <c r="Q319" s="19">
        <v>94500</v>
      </c>
      <c r="R319" s="19">
        <v>99225</v>
      </c>
      <c r="S319" s="19">
        <v>104186</v>
      </c>
      <c r="T319" s="19">
        <v>109396</v>
      </c>
    </row>
    <row r="320" spans="1:20" s="78" customFormat="1" ht="15" customHeight="1">
      <c r="A320" s="1"/>
      <c r="B320" s="77"/>
      <c r="C320" s="77"/>
      <c r="D320" s="81" t="s">
        <v>1556</v>
      </c>
      <c r="L320" s="2"/>
      <c r="M320" s="2"/>
      <c r="N320" s="106"/>
      <c r="O320" s="106"/>
      <c r="P320" s="3"/>
      <c r="Q320" s="3"/>
      <c r="R320" s="3"/>
      <c r="S320" s="3"/>
      <c r="T320" s="3"/>
    </row>
    <row r="321" spans="1:20" ht="15" customHeight="1">
      <c r="A321" s="1" t="s">
        <v>232</v>
      </c>
      <c r="B321" s="70"/>
      <c r="C321" s="70"/>
      <c r="D321" s="1" t="s">
        <v>119</v>
      </c>
      <c r="L321" s="22">
        <v>300</v>
      </c>
      <c r="M321" s="22">
        <v>176</v>
      </c>
      <c r="N321" s="112">
        <v>1000</v>
      </c>
      <c r="O321" s="112">
        <v>1051</v>
      </c>
      <c r="P321" s="22">
        <v>1000</v>
      </c>
      <c r="Q321" s="22">
        <v>1000</v>
      </c>
      <c r="R321" s="22">
        <v>1000</v>
      </c>
      <c r="S321" s="22">
        <v>1000</v>
      </c>
      <c r="T321" s="22">
        <v>1000</v>
      </c>
    </row>
    <row r="322" spans="1:20" ht="15" customHeight="1">
      <c r="A322" s="1" t="s">
        <v>231</v>
      </c>
      <c r="B322" s="70"/>
      <c r="C322" s="70"/>
      <c r="D322" s="1" t="s">
        <v>21</v>
      </c>
      <c r="E322" s="70"/>
      <c r="F322" s="70"/>
      <c r="G322" s="70"/>
      <c r="H322" s="70"/>
      <c r="I322" s="70"/>
      <c r="J322" s="70"/>
      <c r="K322" s="70"/>
      <c r="L322" s="20">
        <v>26856</v>
      </c>
      <c r="M322" s="20">
        <v>22110</v>
      </c>
      <c r="N322" s="107">
        <v>30000</v>
      </c>
      <c r="O322" s="107">
        <v>25000</v>
      </c>
      <c r="P322" s="20">
        <v>35000</v>
      </c>
      <c r="Q322" s="20">
        <v>40000</v>
      </c>
      <c r="R322" s="20">
        <v>40000</v>
      </c>
      <c r="S322" s="20">
        <v>40000</v>
      </c>
      <c r="T322" s="20">
        <v>40000</v>
      </c>
    </row>
    <row r="323" spans="1:20" ht="15" customHeight="1">
      <c r="A323" s="1" t="s">
        <v>241</v>
      </c>
      <c r="B323" s="70"/>
      <c r="C323" s="70"/>
      <c r="D323" s="1" t="s">
        <v>133</v>
      </c>
      <c r="E323" s="70"/>
      <c r="F323" s="70"/>
      <c r="G323" s="70"/>
      <c r="H323" s="70"/>
      <c r="I323" s="70"/>
      <c r="J323" s="70"/>
      <c r="K323" s="70"/>
      <c r="L323" s="2">
        <v>2441</v>
      </c>
      <c r="M323" s="2">
        <v>2386</v>
      </c>
      <c r="N323" s="103">
        <v>5000</v>
      </c>
      <c r="O323" s="103">
        <v>2750</v>
      </c>
      <c r="P323" s="2">
        <v>4200</v>
      </c>
      <c r="Q323" s="2">
        <v>4200</v>
      </c>
      <c r="R323" s="2">
        <v>4200</v>
      </c>
      <c r="S323" s="2">
        <v>4200</v>
      </c>
      <c r="T323" s="2">
        <v>4200</v>
      </c>
    </row>
    <row r="324" spans="1:20" ht="15" customHeight="1">
      <c r="A324" s="1" t="s">
        <v>240</v>
      </c>
      <c r="B324" s="70"/>
      <c r="C324" s="70"/>
      <c r="D324" s="1" t="s">
        <v>18</v>
      </c>
      <c r="E324" s="70"/>
      <c r="F324" s="70"/>
      <c r="G324" s="70"/>
      <c r="H324" s="70"/>
      <c r="I324" s="70"/>
      <c r="J324" s="70"/>
      <c r="K324" s="70"/>
      <c r="L324" s="2">
        <v>3875</v>
      </c>
      <c r="M324" s="19">
        <v>3801</v>
      </c>
      <c r="N324" s="98">
        <v>9500</v>
      </c>
      <c r="O324" s="98">
        <v>9500</v>
      </c>
      <c r="P324" s="2">
        <v>9500</v>
      </c>
      <c r="Q324" s="2">
        <v>9975</v>
      </c>
      <c r="R324" s="2">
        <v>10474</v>
      </c>
      <c r="S324" s="2">
        <v>10997</v>
      </c>
      <c r="T324" s="2">
        <v>11547</v>
      </c>
    </row>
    <row r="325" spans="1:20" s="78" customFormat="1" ht="15" customHeight="1">
      <c r="A325" s="1"/>
      <c r="B325" s="77"/>
      <c r="C325" s="77"/>
      <c r="D325" s="320" t="s">
        <v>1061</v>
      </c>
      <c r="E325" s="77"/>
      <c r="F325" s="77"/>
      <c r="G325" s="77"/>
      <c r="H325" s="77"/>
      <c r="I325" s="77"/>
      <c r="J325" s="77"/>
      <c r="K325" s="77"/>
      <c r="L325" s="2"/>
      <c r="M325" s="3"/>
      <c r="N325" s="106"/>
      <c r="O325" s="106"/>
      <c r="P325" s="2"/>
      <c r="Q325" s="2"/>
      <c r="R325" s="2"/>
      <c r="S325" s="2"/>
      <c r="T325" s="2"/>
    </row>
    <row r="326" spans="1:20" ht="15" customHeight="1">
      <c r="A326" s="1" t="s">
        <v>239</v>
      </c>
      <c r="B326" s="70"/>
      <c r="C326" s="70"/>
      <c r="D326" s="1" t="s">
        <v>244</v>
      </c>
      <c r="E326" s="70"/>
      <c r="F326" s="70"/>
      <c r="G326" s="70"/>
      <c r="H326" s="70"/>
      <c r="I326" s="70"/>
      <c r="J326" s="70"/>
      <c r="K326" s="70"/>
      <c r="L326" s="2">
        <v>1800</v>
      </c>
      <c r="M326" s="2">
        <v>2048</v>
      </c>
      <c r="N326" s="103">
        <v>2000</v>
      </c>
      <c r="O326" s="103">
        <v>2041</v>
      </c>
      <c r="P326" s="2">
        <v>0</v>
      </c>
      <c r="Q326" s="2">
        <v>0</v>
      </c>
      <c r="R326" s="2">
        <v>2000</v>
      </c>
      <c r="S326" s="2">
        <v>2000</v>
      </c>
      <c r="T326" s="2">
        <v>2000</v>
      </c>
    </row>
    <row r="327" spans="1:20" s="78" customFormat="1" ht="15" customHeight="1">
      <c r="A327" s="1"/>
      <c r="B327" s="77"/>
      <c r="C327" s="77"/>
      <c r="D327" s="37" t="s">
        <v>1216</v>
      </c>
      <c r="E327" s="77"/>
      <c r="F327" s="77"/>
      <c r="G327" s="77"/>
      <c r="H327" s="77"/>
      <c r="I327" s="77"/>
      <c r="J327" s="77"/>
      <c r="K327" s="77"/>
      <c r="L327" s="2"/>
      <c r="M327" s="2"/>
      <c r="N327" s="103"/>
      <c r="O327" s="103"/>
      <c r="P327" s="2"/>
      <c r="Q327" s="2"/>
      <c r="R327" s="2"/>
      <c r="S327" s="2"/>
      <c r="T327" s="2"/>
    </row>
    <row r="328" spans="1:20" s="78" customFormat="1" ht="15" customHeight="1">
      <c r="A328" s="1"/>
      <c r="B328" s="77"/>
      <c r="C328" s="77"/>
      <c r="D328" s="37" t="s">
        <v>1561</v>
      </c>
      <c r="E328" s="77"/>
      <c r="F328" s="77"/>
      <c r="G328" s="77"/>
      <c r="H328" s="77"/>
      <c r="I328" s="77"/>
      <c r="J328" s="77"/>
      <c r="K328" s="77"/>
      <c r="L328" s="2"/>
      <c r="M328" s="2"/>
      <c r="N328" s="103"/>
      <c r="O328" s="103"/>
      <c r="P328" s="2"/>
      <c r="Q328" s="2"/>
      <c r="R328" s="2"/>
      <c r="S328" s="2"/>
      <c r="T328" s="2"/>
    </row>
    <row r="329" spans="1:20" ht="15" customHeight="1">
      <c r="A329" s="1" t="s">
        <v>338</v>
      </c>
      <c r="B329" s="70"/>
      <c r="C329" s="70"/>
      <c r="D329" s="1" t="s">
        <v>28</v>
      </c>
      <c r="E329" s="70"/>
      <c r="F329" s="70"/>
      <c r="G329" s="70"/>
      <c r="H329" s="70"/>
      <c r="I329" s="70"/>
      <c r="J329" s="70"/>
      <c r="K329" s="70"/>
      <c r="L329" s="2">
        <v>483</v>
      </c>
      <c r="M329" s="19">
        <v>1896</v>
      </c>
      <c r="N329" s="98">
        <v>1750</v>
      </c>
      <c r="O329" s="98">
        <v>1750</v>
      </c>
      <c r="P329" s="19">
        <v>1750</v>
      </c>
      <c r="Q329" s="19">
        <v>1750</v>
      </c>
      <c r="R329" s="19">
        <v>1750</v>
      </c>
      <c r="S329" s="19">
        <v>1750</v>
      </c>
      <c r="T329" s="19">
        <v>1750</v>
      </c>
    </row>
    <row r="330" spans="1:20" ht="15" customHeight="1">
      <c r="A330" s="1" t="s">
        <v>323</v>
      </c>
      <c r="B330" s="70"/>
      <c r="C330" s="70"/>
      <c r="D330" s="1" t="s">
        <v>26</v>
      </c>
      <c r="E330" s="70"/>
      <c r="F330" s="70"/>
      <c r="G330" s="70"/>
      <c r="H330" s="70"/>
      <c r="I330" s="70"/>
      <c r="J330" s="70"/>
      <c r="K330" s="70"/>
      <c r="L330" s="2">
        <v>52532</v>
      </c>
      <c r="M330" s="19">
        <v>76277</v>
      </c>
      <c r="N330" s="98">
        <v>36500</v>
      </c>
      <c r="O330" s="98">
        <v>36500</v>
      </c>
      <c r="P330" s="19">
        <v>36500</v>
      </c>
      <c r="Q330" s="19">
        <v>36500</v>
      </c>
      <c r="R330" s="19">
        <v>36500</v>
      </c>
      <c r="S330" s="19">
        <v>36500</v>
      </c>
      <c r="T330" s="19">
        <v>36500</v>
      </c>
    </row>
    <row r="331" spans="1:20" ht="15" customHeight="1">
      <c r="A331" s="1" t="s">
        <v>238</v>
      </c>
      <c r="B331" s="248"/>
      <c r="C331" s="248"/>
      <c r="D331" s="1" t="s">
        <v>1164</v>
      </c>
      <c r="E331" s="248"/>
      <c r="F331" s="248"/>
      <c r="G331" s="248"/>
      <c r="H331" s="248"/>
      <c r="I331" s="248"/>
      <c r="J331" s="248"/>
      <c r="K331" s="248"/>
      <c r="L331" s="2">
        <v>5673</v>
      </c>
      <c r="M331" s="2">
        <v>5405</v>
      </c>
      <c r="N331" s="103">
        <v>30000</v>
      </c>
      <c r="O331" s="103">
        <v>30000</v>
      </c>
      <c r="P331" s="19">
        <v>20000</v>
      </c>
      <c r="Q331" s="19">
        <v>22500</v>
      </c>
      <c r="R331" s="19">
        <v>25000</v>
      </c>
      <c r="S331" s="19">
        <v>27500</v>
      </c>
      <c r="T331" s="19">
        <v>30000</v>
      </c>
    </row>
    <row r="332" spans="1:20" ht="15" customHeight="1">
      <c r="A332" s="1" t="s">
        <v>237</v>
      </c>
      <c r="B332" s="70"/>
      <c r="C332" s="70"/>
      <c r="D332" s="1" t="s">
        <v>209</v>
      </c>
      <c r="E332" s="70"/>
      <c r="F332" s="70"/>
      <c r="G332" s="70"/>
      <c r="H332" s="70"/>
      <c r="I332" s="70"/>
      <c r="J332" s="70"/>
      <c r="K332" s="70"/>
      <c r="L332" s="2">
        <v>26132</v>
      </c>
      <c r="M332" s="2">
        <v>29350</v>
      </c>
      <c r="N332" s="103">
        <v>33600</v>
      </c>
      <c r="O332" s="103">
        <v>33600</v>
      </c>
      <c r="P332" s="19">
        <v>15952</v>
      </c>
      <c r="Q332" s="19">
        <v>17069</v>
      </c>
      <c r="R332" s="19">
        <v>18263</v>
      </c>
      <c r="S332" s="19">
        <v>19542</v>
      </c>
      <c r="T332" s="19">
        <v>20910</v>
      </c>
    </row>
    <row r="333" spans="1:20" s="291" customFormat="1" ht="15" customHeight="1">
      <c r="A333" s="1"/>
      <c r="B333" s="290"/>
      <c r="C333" s="290"/>
      <c r="D333" s="37" t="s">
        <v>1235</v>
      </c>
      <c r="E333" s="290"/>
      <c r="F333" s="290"/>
      <c r="G333" s="290"/>
      <c r="H333" s="290"/>
      <c r="I333" s="290"/>
      <c r="J333" s="290"/>
      <c r="K333" s="290"/>
      <c r="L333" s="2"/>
      <c r="M333" s="2"/>
      <c r="N333" s="103"/>
      <c r="O333" s="103"/>
      <c r="P333" s="19"/>
      <c r="Q333" s="19"/>
      <c r="R333" s="19"/>
      <c r="S333" s="19"/>
      <c r="T333" s="19"/>
    </row>
    <row r="334" spans="1:20" s="314" customFormat="1" ht="15" customHeight="1">
      <c r="A334" s="1"/>
      <c r="B334" s="313"/>
      <c r="C334" s="313"/>
      <c r="D334" s="37" t="s">
        <v>1523</v>
      </c>
      <c r="E334" s="313"/>
      <c r="F334" s="313"/>
      <c r="G334" s="313"/>
      <c r="H334" s="313"/>
      <c r="I334" s="313"/>
      <c r="J334" s="313"/>
      <c r="K334" s="313"/>
      <c r="L334" s="2"/>
      <c r="M334" s="2"/>
      <c r="N334" s="103"/>
      <c r="O334" s="103"/>
      <c r="P334" s="19"/>
      <c r="Q334" s="19"/>
      <c r="R334" s="19"/>
      <c r="S334" s="19"/>
      <c r="T334" s="19"/>
    </row>
    <row r="335" spans="1:20" ht="15" customHeight="1">
      <c r="A335" s="1" t="s">
        <v>245</v>
      </c>
      <c r="B335" s="9"/>
      <c r="C335" s="9"/>
      <c r="D335" s="1" t="s">
        <v>247</v>
      </c>
      <c r="E335" s="9"/>
      <c r="F335" s="9"/>
      <c r="G335" s="9"/>
      <c r="H335" s="9"/>
      <c r="I335" s="9"/>
      <c r="J335" s="9"/>
      <c r="K335" s="9"/>
      <c r="L335" s="47">
        <v>7364</v>
      </c>
      <c r="M335" s="47">
        <v>0</v>
      </c>
      <c r="N335" s="99">
        <v>0</v>
      </c>
      <c r="O335" s="99">
        <v>0</v>
      </c>
      <c r="P335" s="56">
        <v>0</v>
      </c>
      <c r="Q335" s="56">
        <v>0</v>
      </c>
      <c r="R335" s="56">
        <v>0</v>
      </c>
      <c r="S335" s="56">
        <v>0</v>
      </c>
      <c r="T335" s="56">
        <v>0</v>
      </c>
    </row>
    <row r="336" spans="1:20" s="319" customFormat="1" ht="15" customHeight="1">
      <c r="A336" s="1"/>
      <c r="B336" s="9"/>
      <c r="C336" s="9"/>
      <c r="D336" s="1"/>
      <c r="E336" s="9"/>
      <c r="F336" s="9"/>
      <c r="G336" s="9"/>
      <c r="H336" s="9"/>
      <c r="I336" s="9"/>
      <c r="J336" s="9"/>
      <c r="K336" s="9"/>
      <c r="L336" s="48">
        <f>SUM(L303:L335)</f>
        <v>641221</v>
      </c>
      <c r="M336" s="48">
        <f t="shared" ref="M336:T336" si="7">SUM(M303:M335)</f>
        <v>606365</v>
      </c>
      <c r="N336" s="322">
        <f t="shared" si="7"/>
        <v>595870</v>
      </c>
      <c r="O336" s="322">
        <f t="shared" si="7"/>
        <v>583212</v>
      </c>
      <c r="P336" s="48">
        <f t="shared" si="7"/>
        <v>714452</v>
      </c>
      <c r="Q336" s="48">
        <f t="shared" si="7"/>
        <v>727900</v>
      </c>
      <c r="R336" s="48">
        <f t="shared" si="7"/>
        <v>751336</v>
      </c>
      <c r="S336" s="48">
        <f t="shared" si="7"/>
        <v>774119</v>
      </c>
      <c r="T336" s="48">
        <f t="shared" si="7"/>
        <v>798368</v>
      </c>
    </row>
    <row r="337" spans="1:21" s="299" customFormat="1" ht="15" customHeight="1">
      <c r="A337" s="1"/>
      <c r="B337" s="9"/>
      <c r="C337" s="9"/>
      <c r="D337" s="1"/>
      <c r="E337" s="9"/>
      <c r="F337" s="9"/>
      <c r="G337" s="9"/>
      <c r="H337" s="9"/>
      <c r="I337" s="9"/>
      <c r="J337" s="9"/>
      <c r="K337" s="9"/>
      <c r="L337" s="2"/>
      <c r="M337" s="2"/>
      <c r="N337" s="106"/>
      <c r="O337" s="106"/>
      <c r="P337" s="3"/>
      <c r="Q337" s="3"/>
      <c r="R337" s="3"/>
      <c r="S337" s="3"/>
      <c r="T337" s="3"/>
    </row>
    <row r="338" spans="1:21" ht="15" customHeight="1">
      <c r="A338" s="6" t="s">
        <v>885</v>
      </c>
    </row>
    <row r="339" spans="1:21" ht="15" customHeight="1">
      <c r="A339" s="71" t="s">
        <v>1173</v>
      </c>
      <c r="D339" s="1" t="s">
        <v>1174</v>
      </c>
      <c r="L339" s="2">
        <v>0</v>
      </c>
      <c r="M339" s="2">
        <v>0</v>
      </c>
      <c r="N339" s="98">
        <v>0</v>
      </c>
      <c r="O339" s="98">
        <v>0</v>
      </c>
      <c r="P339" s="19">
        <v>153216</v>
      </c>
      <c r="Q339" s="19">
        <v>153216</v>
      </c>
      <c r="R339" s="19">
        <v>153216</v>
      </c>
      <c r="S339" s="19">
        <v>153216</v>
      </c>
      <c r="T339" s="19">
        <v>153216</v>
      </c>
    </row>
    <row r="340" spans="1:21" ht="15" customHeight="1">
      <c r="A340" s="1" t="s">
        <v>249</v>
      </c>
      <c r="B340" s="70"/>
      <c r="C340" s="70"/>
      <c r="D340" s="1" t="s">
        <v>251</v>
      </c>
      <c r="E340" s="70"/>
      <c r="F340" s="70"/>
      <c r="G340" s="70"/>
      <c r="H340" s="70"/>
      <c r="I340" s="70"/>
      <c r="J340" s="70"/>
      <c r="K340" s="70"/>
      <c r="L340" s="2">
        <v>1154840</v>
      </c>
      <c r="M340" s="2">
        <v>1177611</v>
      </c>
      <c r="N340" s="103">
        <v>1195000</v>
      </c>
      <c r="O340" s="103">
        <v>1200000</v>
      </c>
      <c r="P340" s="2">
        <v>1046784</v>
      </c>
      <c r="Q340" s="2">
        <v>1046784</v>
      </c>
      <c r="R340" s="2">
        <v>1046784</v>
      </c>
      <c r="S340" s="2">
        <v>1046784</v>
      </c>
      <c r="T340" s="2">
        <v>1046784</v>
      </c>
      <c r="U340" s="84"/>
    </row>
    <row r="341" spans="1:21" ht="15" customHeight="1">
      <c r="A341" s="1" t="s">
        <v>248</v>
      </c>
      <c r="D341" s="1" t="s">
        <v>250</v>
      </c>
      <c r="L341" s="49">
        <v>4320</v>
      </c>
      <c r="M341" s="49">
        <v>4560</v>
      </c>
      <c r="N341" s="113">
        <v>6000</v>
      </c>
      <c r="O341" s="113">
        <v>4920</v>
      </c>
      <c r="P341" s="47">
        <v>6000</v>
      </c>
      <c r="Q341" s="47">
        <v>6300</v>
      </c>
      <c r="R341" s="47">
        <v>6615</v>
      </c>
      <c r="S341" s="47">
        <v>6946</v>
      </c>
      <c r="T341" s="47">
        <v>7293</v>
      </c>
    </row>
    <row r="342" spans="1:21" s="78" customFormat="1" ht="15" customHeight="1">
      <c r="A342" s="1"/>
      <c r="D342" s="37" t="s">
        <v>1062</v>
      </c>
      <c r="L342" s="49"/>
      <c r="M342" s="49"/>
      <c r="N342" s="113"/>
      <c r="O342" s="113"/>
      <c r="P342" s="47"/>
      <c r="Q342" s="47"/>
      <c r="R342" s="47"/>
      <c r="S342" s="47"/>
      <c r="T342" s="47"/>
    </row>
    <row r="343" spans="1:21" ht="15" customHeight="1">
      <c r="A343" s="1"/>
      <c r="D343" s="1"/>
      <c r="L343" s="50">
        <f>SUM(L339:L342)</f>
        <v>1159160</v>
      </c>
      <c r="M343" s="50">
        <f t="shared" ref="M343:T343" si="8">SUM(M339:M342)</f>
        <v>1182171</v>
      </c>
      <c r="N343" s="323">
        <f t="shared" si="8"/>
        <v>1201000</v>
      </c>
      <c r="O343" s="323">
        <f t="shared" si="8"/>
        <v>1204920</v>
      </c>
      <c r="P343" s="50">
        <f t="shared" si="8"/>
        <v>1206000</v>
      </c>
      <c r="Q343" s="50">
        <f t="shared" si="8"/>
        <v>1206300</v>
      </c>
      <c r="R343" s="50">
        <f t="shared" si="8"/>
        <v>1206615</v>
      </c>
      <c r="S343" s="50">
        <f t="shared" si="8"/>
        <v>1206946</v>
      </c>
      <c r="T343" s="50">
        <f t="shared" si="8"/>
        <v>1207293</v>
      </c>
    </row>
    <row r="344" spans="1:21" s="330" customFormat="1" ht="15" customHeight="1">
      <c r="A344" s="1"/>
      <c r="D344" s="1"/>
      <c r="L344" s="50"/>
      <c r="M344" s="50"/>
      <c r="N344" s="323"/>
      <c r="O344" s="323"/>
      <c r="P344" s="50"/>
      <c r="Q344" s="50"/>
      <c r="R344" s="50"/>
      <c r="S344" s="50"/>
      <c r="T344" s="50"/>
    </row>
    <row r="345" spans="1:21" s="330" customFormat="1" ht="15" customHeight="1">
      <c r="A345" s="1"/>
      <c r="D345" s="1"/>
      <c r="L345" s="50"/>
      <c r="M345" s="50"/>
      <c r="N345" s="323"/>
      <c r="O345" s="323"/>
      <c r="P345" s="50"/>
      <c r="Q345" s="50"/>
      <c r="R345" s="50"/>
      <c r="S345" s="50"/>
      <c r="T345" s="50"/>
    </row>
    <row r="346" spans="1:21" s="330" customFormat="1" ht="15" customHeight="1">
      <c r="A346" s="1"/>
      <c r="D346" s="1"/>
      <c r="L346" s="50">
        <f>L336+L343</f>
        <v>1800381</v>
      </c>
      <c r="M346" s="50">
        <f t="shared" ref="M346:T346" si="9">M336+M343</f>
        <v>1788536</v>
      </c>
      <c r="N346" s="323">
        <f t="shared" si="9"/>
        <v>1796870</v>
      </c>
      <c r="O346" s="323">
        <f t="shared" si="9"/>
        <v>1788132</v>
      </c>
      <c r="P346" s="50">
        <f t="shared" si="9"/>
        <v>1920452</v>
      </c>
      <c r="Q346" s="50">
        <f t="shared" si="9"/>
        <v>1934200</v>
      </c>
      <c r="R346" s="50">
        <f t="shared" si="9"/>
        <v>1957951</v>
      </c>
      <c r="S346" s="50">
        <f t="shared" si="9"/>
        <v>1981065</v>
      </c>
      <c r="T346" s="50">
        <f t="shared" si="9"/>
        <v>2005661</v>
      </c>
    </row>
    <row r="347" spans="1:21" ht="15" customHeight="1">
      <c r="A347" s="1"/>
      <c r="D347" s="1"/>
      <c r="L347" s="3"/>
      <c r="M347" s="3"/>
      <c r="N347" s="106"/>
      <c r="O347" s="106"/>
      <c r="P347" s="3"/>
      <c r="Q347" s="3"/>
      <c r="R347" s="3"/>
      <c r="S347" s="3"/>
      <c r="T347" s="3"/>
    </row>
    <row r="348" spans="1:21" ht="15" customHeight="1">
      <c r="A348" s="23" t="s">
        <v>971</v>
      </c>
      <c r="D348" s="1"/>
      <c r="L348" s="3"/>
      <c r="M348" s="3"/>
      <c r="N348" s="106"/>
      <c r="O348" s="106"/>
      <c r="P348" s="3"/>
      <c r="Q348" s="3"/>
      <c r="R348" s="3"/>
      <c r="S348" s="3"/>
      <c r="T348" s="3"/>
    </row>
    <row r="349" spans="1:21" ht="15" customHeight="1">
      <c r="A349" s="1" t="s">
        <v>352</v>
      </c>
      <c r="B349" s="70"/>
      <c r="C349" s="70"/>
      <c r="D349" s="1" t="s">
        <v>353</v>
      </c>
      <c r="E349" s="70"/>
      <c r="F349" s="70"/>
      <c r="G349" s="70"/>
      <c r="H349" s="70"/>
      <c r="I349" s="70"/>
      <c r="J349" s="70"/>
      <c r="K349" s="70"/>
      <c r="L349" s="2">
        <v>0</v>
      </c>
      <c r="M349" s="19">
        <v>4432</v>
      </c>
      <c r="N349" s="98">
        <f>N53</f>
        <v>5000</v>
      </c>
      <c r="O349" s="98">
        <v>5000</v>
      </c>
      <c r="P349" s="19">
        <v>5000</v>
      </c>
      <c r="Q349" s="19">
        <v>5000</v>
      </c>
      <c r="R349" s="19">
        <v>5000</v>
      </c>
      <c r="S349" s="19">
        <v>5000</v>
      </c>
      <c r="T349" s="19">
        <v>5000</v>
      </c>
    </row>
    <row r="350" spans="1:21" s="78" customFormat="1" ht="15" customHeight="1">
      <c r="A350" s="1"/>
      <c r="B350" s="77"/>
      <c r="C350" s="77"/>
      <c r="D350" s="37" t="s">
        <v>1549</v>
      </c>
      <c r="E350" s="77"/>
      <c r="F350" s="77"/>
      <c r="G350" s="77"/>
      <c r="H350" s="77"/>
      <c r="I350" s="77"/>
      <c r="J350" s="77"/>
      <c r="K350" s="77"/>
      <c r="L350" s="2"/>
      <c r="M350" s="19"/>
      <c r="N350" s="98"/>
      <c r="O350" s="98"/>
      <c r="P350" s="19"/>
      <c r="Q350" s="19"/>
      <c r="R350" s="19"/>
      <c r="S350" s="19"/>
      <c r="T350" s="19"/>
    </row>
    <row r="351" spans="1:21" ht="15" customHeight="1">
      <c r="A351" s="1" t="s">
        <v>988</v>
      </c>
      <c r="B351" s="70"/>
      <c r="C351" s="70"/>
      <c r="D351" s="1" t="s">
        <v>989</v>
      </c>
      <c r="E351" s="70"/>
      <c r="F351" s="70"/>
      <c r="G351" s="70"/>
      <c r="H351" s="70"/>
      <c r="I351" s="70"/>
      <c r="J351" s="70"/>
      <c r="K351" s="70"/>
      <c r="L351" s="2">
        <v>0</v>
      </c>
      <c r="M351" s="19">
        <v>0</v>
      </c>
      <c r="N351" s="98">
        <v>0</v>
      </c>
      <c r="O351" s="98">
        <v>0</v>
      </c>
      <c r="P351" s="19">
        <v>60000</v>
      </c>
      <c r="Q351" s="19">
        <v>60000</v>
      </c>
      <c r="R351" s="19">
        <v>60000</v>
      </c>
      <c r="S351" s="19">
        <v>60000</v>
      </c>
      <c r="T351" s="19">
        <v>60000</v>
      </c>
    </row>
    <row r="352" spans="1:21" s="314" customFormat="1" ht="15" customHeight="1">
      <c r="A352" s="1"/>
      <c r="B352" s="313"/>
      <c r="C352" s="313"/>
      <c r="D352" s="81" t="s">
        <v>1524</v>
      </c>
      <c r="E352" s="35"/>
      <c r="F352" s="35"/>
      <c r="G352" s="35"/>
      <c r="H352" s="35"/>
      <c r="I352" s="35"/>
      <c r="J352" s="35"/>
      <c r="K352" s="35"/>
      <c r="L352" s="2"/>
      <c r="M352" s="19"/>
      <c r="N352" s="98"/>
      <c r="O352" s="98"/>
      <c r="P352" s="19"/>
      <c r="Q352" s="19"/>
      <c r="R352" s="19"/>
      <c r="S352" s="19"/>
      <c r="T352" s="19"/>
    </row>
    <row r="353" spans="1:20" ht="15" customHeight="1">
      <c r="A353" s="1" t="s">
        <v>306</v>
      </c>
      <c r="D353" s="1" t="s">
        <v>20</v>
      </c>
      <c r="L353" s="2">
        <v>1118821</v>
      </c>
      <c r="M353" s="19">
        <v>1185928</v>
      </c>
      <c r="N353" s="98">
        <v>1204000</v>
      </c>
      <c r="O353" s="98">
        <v>1225000</v>
      </c>
      <c r="P353" s="19">
        <v>0</v>
      </c>
      <c r="Q353" s="19">
        <v>0</v>
      </c>
      <c r="R353" s="19">
        <v>0</v>
      </c>
      <c r="S353" s="19">
        <v>0</v>
      </c>
      <c r="T353" s="19">
        <v>0</v>
      </c>
    </row>
    <row r="354" spans="1:20" s="138" customFormat="1" ht="15" customHeight="1">
      <c r="A354" s="1"/>
      <c r="D354" s="81" t="s">
        <v>1470</v>
      </c>
      <c r="L354" s="2"/>
      <c r="M354" s="19"/>
      <c r="N354" s="98"/>
      <c r="O354" s="98"/>
      <c r="P354" s="19"/>
      <c r="Q354" s="19"/>
      <c r="R354" s="19"/>
      <c r="S354" s="19"/>
      <c r="T354" s="19"/>
    </row>
    <row r="355" spans="1:20" ht="15" customHeight="1">
      <c r="A355" s="1" t="s">
        <v>256</v>
      </c>
      <c r="D355" s="1" t="s">
        <v>259</v>
      </c>
      <c r="L355" s="2">
        <v>28262</v>
      </c>
      <c r="M355" s="19">
        <v>24060</v>
      </c>
      <c r="N355" s="98">
        <v>26000</v>
      </c>
      <c r="O355" s="98">
        <v>14000</v>
      </c>
      <c r="P355" s="19">
        <v>0</v>
      </c>
      <c r="Q355" s="19">
        <v>0</v>
      </c>
      <c r="R355" s="19">
        <v>0</v>
      </c>
      <c r="S355" s="19">
        <v>0</v>
      </c>
      <c r="T355" s="19">
        <v>0</v>
      </c>
    </row>
    <row r="356" spans="1:20" s="138" customFormat="1" ht="15" customHeight="1">
      <c r="A356" s="1"/>
      <c r="D356" s="81" t="s">
        <v>1470</v>
      </c>
      <c r="L356" s="2"/>
      <c r="M356" s="19"/>
      <c r="N356" s="98"/>
      <c r="O356" s="98"/>
      <c r="P356" s="19"/>
      <c r="Q356" s="19"/>
      <c r="R356" s="19"/>
      <c r="S356" s="19"/>
      <c r="T356" s="19"/>
    </row>
    <row r="357" spans="1:20" ht="15" customHeight="1">
      <c r="A357" s="1" t="s">
        <v>255</v>
      </c>
      <c r="D357" s="1" t="s">
        <v>949</v>
      </c>
      <c r="L357" s="2">
        <v>76557</v>
      </c>
      <c r="M357" s="19">
        <v>86818</v>
      </c>
      <c r="N357" s="98">
        <v>114000</v>
      </c>
      <c r="O357" s="98">
        <v>88000</v>
      </c>
      <c r="P357" s="19">
        <v>0</v>
      </c>
      <c r="Q357" s="19">
        <v>0</v>
      </c>
      <c r="R357" s="19">
        <v>0</v>
      </c>
      <c r="S357" s="19">
        <v>0</v>
      </c>
      <c r="T357" s="19">
        <v>0</v>
      </c>
    </row>
    <row r="358" spans="1:20" s="138" customFormat="1" ht="15" customHeight="1">
      <c r="A358" s="1"/>
      <c r="D358" s="81" t="s">
        <v>1470</v>
      </c>
      <c r="L358" s="2"/>
      <c r="M358" s="19"/>
      <c r="N358" s="98"/>
      <c r="O358" s="98"/>
      <c r="P358" s="19"/>
      <c r="Q358" s="19"/>
      <c r="R358" s="19"/>
      <c r="S358" s="19"/>
      <c r="T358" s="19"/>
    </row>
    <row r="359" spans="1:20" ht="15" customHeight="1">
      <c r="A359" s="1" t="s">
        <v>254</v>
      </c>
      <c r="D359" s="1" t="s">
        <v>951</v>
      </c>
      <c r="L359" s="2">
        <v>13448</v>
      </c>
      <c r="M359" s="19">
        <v>12532</v>
      </c>
      <c r="N359" s="98">
        <v>0</v>
      </c>
      <c r="O359" s="98">
        <v>10500</v>
      </c>
      <c r="P359" s="19">
        <v>0</v>
      </c>
      <c r="Q359" s="19">
        <v>0</v>
      </c>
      <c r="R359" s="19">
        <v>0</v>
      </c>
      <c r="S359" s="19">
        <v>0</v>
      </c>
      <c r="T359" s="19">
        <v>0</v>
      </c>
    </row>
    <row r="360" spans="1:20" s="138" customFormat="1" ht="15" customHeight="1">
      <c r="A360" s="1"/>
      <c r="D360" s="81" t="s">
        <v>1470</v>
      </c>
      <c r="L360" s="2"/>
      <c r="M360" s="3"/>
      <c r="N360" s="98"/>
      <c r="O360" s="98"/>
      <c r="P360" s="19"/>
      <c r="Q360" s="19"/>
      <c r="R360" s="19"/>
      <c r="S360" s="19"/>
      <c r="T360" s="19"/>
    </row>
    <row r="361" spans="1:20" s="307" customFormat="1" ht="15" customHeight="1">
      <c r="A361" s="1" t="s">
        <v>952</v>
      </c>
      <c r="B361" s="71"/>
      <c r="C361" s="71"/>
      <c r="D361" s="1" t="s">
        <v>258</v>
      </c>
      <c r="E361" s="71"/>
      <c r="F361" s="71"/>
      <c r="G361" s="71"/>
      <c r="H361" s="71"/>
      <c r="I361" s="71"/>
      <c r="J361" s="71"/>
      <c r="K361" s="71"/>
      <c r="L361" s="2">
        <v>2487</v>
      </c>
      <c r="M361" s="19">
        <v>2425</v>
      </c>
      <c r="N361" s="98">
        <v>150</v>
      </c>
      <c r="O361" s="98">
        <v>150</v>
      </c>
      <c r="P361" s="19">
        <v>150</v>
      </c>
      <c r="Q361" s="19">
        <v>150</v>
      </c>
      <c r="R361" s="19">
        <v>150</v>
      </c>
      <c r="S361" s="19">
        <v>150</v>
      </c>
      <c r="T361" s="19">
        <v>150</v>
      </c>
    </row>
    <row r="362" spans="1:20" s="307" customFormat="1" ht="15" customHeight="1">
      <c r="A362" s="1" t="s">
        <v>253</v>
      </c>
      <c r="B362" s="70"/>
      <c r="C362" s="70"/>
      <c r="D362" s="1" t="s">
        <v>257</v>
      </c>
      <c r="E362" s="70"/>
      <c r="F362" s="70"/>
      <c r="G362" s="70"/>
      <c r="H362" s="70"/>
      <c r="I362" s="70"/>
      <c r="J362" s="70"/>
      <c r="K362" s="70"/>
      <c r="L362" s="2">
        <v>38466</v>
      </c>
      <c r="M362" s="19">
        <v>77786</v>
      </c>
      <c r="N362" s="98">
        <v>60000</v>
      </c>
      <c r="O362" s="98">
        <v>90000</v>
      </c>
      <c r="P362" s="19">
        <v>47143</v>
      </c>
      <c r="Q362" s="19">
        <v>47143</v>
      </c>
      <c r="R362" s="19">
        <v>47143</v>
      </c>
      <c r="S362" s="19">
        <v>47143</v>
      </c>
      <c r="T362" s="19">
        <v>47143</v>
      </c>
    </row>
    <row r="363" spans="1:20" s="307" customFormat="1" ht="15" customHeight="1">
      <c r="A363" s="1"/>
      <c r="B363" s="306"/>
      <c r="C363" s="306"/>
      <c r="D363" s="83" t="s">
        <v>1562</v>
      </c>
      <c r="E363" s="306"/>
      <c r="F363" s="306"/>
      <c r="G363" s="306"/>
      <c r="H363" s="306"/>
      <c r="I363" s="306"/>
      <c r="J363" s="306"/>
      <c r="K363" s="306"/>
      <c r="L363" s="2"/>
      <c r="M363" s="19"/>
      <c r="N363" s="98"/>
      <c r="O363" s="98"/>
      <c r="P363" s="19"/>
      <c r="Q363" s="19"/>
      <c r="R363" s="19"/>
      <c r="S363" s="19"/>
      <c r="T363" s="19"/>
    </row>
    <row r="364" spans="1:20" s="307" customFormat="1" ht="15" customHeight="1">
      <c r="A364" s="1" t="s">
        <v>252</v>
      </c>
      <c r="B364" s="71"/>
      <c r="C364" s="71"/>
      <c r="D364" s="1" t="s">
        <v>343</v>
      </c>
      <c r="E364" s="71"/>
      <c r="F364" s="71"/>
      <c r="G364" s="71"/>
      <c r="H364" s="71"/>
      <c r="I364" s="71"/>
      <c r="J364" s="71"/>
      <c r="K364" s="1"/>
      <c r="L364" s="2">
        <v>276386</v>
      </c>
      <c r="M364" s="19">
        <v>325906</v>
      </c>
      <c r="N364" s="98">
        <v>339200</v>
      </c>
      <c r="O364" s="98">
        <v>310000</v>
      </c>
      <c r="P364" s="19">
        <v>332256</v>
      </c>
      <c r="Q364" s="19">
        <v>352191</v>
      </c>
      <c r="R364" s="19">
        <v>373322</v>
      </c>
      <c r="S364" s="19">
        <v>395722</v>
      </c>
      <c r="T364" s="19">
        <v>419466</v>
      </c>
    </row>
    <row r="365" spans="1:20" s="307" customFormat="1" ht="15" customHeight="1">
      <c r="A365" s="1"/>
      <c r="D365" s="83" t="s">
        <v>1562</v>
      </c>
      <c r="K365" s="1"/>
      <c r="L365" s="2"/>
      <c r="M365" s="3"/>
      <c r="N365" s="98"/>
      <c r="O365" s="98"/>
      <c r="P365" s="19"/>
      <c r="Q365" s="19"/>
      <c r="R365" s="19"/>
      <c r="S365" s="19"/>
      <c r="T365" s="19"/>
    </row>
    <row r="366" spans="1:20" s="138" customFormat="1" ht="15" customHeight="1">
      <c r="A366" s="1" t="s">
        <v>1271</v>
      </c>
      <c r="B366" s="250"/>
      <c r="C366" s="250"/>
      <c r="D366" s="53" t="s">
        <v>1274</v>
      </c>
      <c r="E366" s="250"/>
      <c r="F366" s="250"/>
      <c r="G366" s="250"/>
      <c r="H366" s="250"/>
      <c r="I366" s="250"/>
      <c r="J366" s="250"/>
      <c r="K366" s="250"/>
      <c r="L366" s="2">
        <v>0</v>
      </c>
      <c r="M366" s="2">
        <v>0</v>
      </c>
      <c r="N366" s="98">
        <v>0</v>
      </c>
      <c r="O366" s="98">
        <v>0</v>
      </c>
      <c r="P366" s="19">
        <v>104458</v>
      </c>
      <c r="Q366" s="19">
        <v>114904</v>
      </c>
      <c r="R366" s="19">
        <v>126394</v>
      </c>
      <c r="S366" s="19">
        <v>139034</v>
      </c>
      <c r="T366" s="19">
        <v>152937</v>
      </c>
    </row>
    <row r="367" spans="1:20" s="138" customFormat="1" ht="15" customHeight="1">
      <c r="A367" s="1" t="s">
        <v>1272</v>
      </c>
      <c r="B367" s="250"/>
      <c r="C367" s="250"/>
      <c r="D367" s="53" t="s">
        <v>1275</v>
      </c>
      <c r="E367" s="250"/>
      <c r="F367" s="250"/>
      <c r="G367" s="250"/>
      <c r="H367" s="250"/>
      <c r="I367" s="250"/>
      <c r="J367" s="250"/>
      <c r="K367" s="250"/>
      <c r="L367" s="2">
        <v>0</v>
      </c>
      <c r="M367" s="2">
        <v>0</v>
      </c>
      <c r="N367" s="98">
        <v>0</v>
      </c>
      <c r="O367" s="98">
        <v>0</v>
      </c>
      <c r="P367" s="19">
        <v>5246</v>
      </c>
      <c r="Q367" s="19">
        <v>5770</v>
      </c>
      <c r="R367" s="19">
        <v>6347</v>
      </c>
      <c r="S367" s="19">
        <v>6982</v>
      </c>
      <c r="T367" s="19">
        <v>7680</v>
      </c>
    </row>
    <row r="368" spans="1:20" s="138" customFormat="1" ht="15" customHeight="1">
      <c r="A368" s="1" t="s">
        <v>1273</v>
      </c>
      <c r="B368" s="250"/>
      <c r="C368" s="250"/>
      <c r="D368" s="53" t="s">
        <v>1276</v>
      </c>
      <c r="E368" s="250"/>
      <c r="F368" s="250"/>
      <c r="G368" s="250"/>
      <c r="H368" s="250"/>
      <c r="I368" s="250"/>
      <c r="J368" s="250"/>
      <c r="K368" s="250"/>
      <c r="L368" s="2">
        <v>0</v>
      </c>
      <c r="M368" s="2">
        <v>0</v>
      </c>
      <c r="N368" s="98">
        <v>0</v>
      </c>
      <c r="O368" s="98">
        <v>0</v>
      </c>
      <c r="P368" s="19">
        <v>636</v>
      </c>
      <c r="Q368" s="19">
        <v>700</v>
      </c>
      <c r="R368" s="19">
        <v>770</v>
      </c>
      <c r="S368" s="19">
        <v>847</v>
      </c>
      <c r="T368" s="19">
        <v>931</v>
      </c>
    </row>
    <row r="369" spans="1:21" s="138" customFormat="1" ht="15" customHeight="1">
      <c r="A369" s="1" t="s">
        <v>1277</v>
      </c>
      <c r="B369" s="250"/>
      <c r="C369" s="250"/>
      <c r="D369" s="53" t="s">
        <v>1280</v>
      </c>
      <c r="E369" s="250"/>
      <c r="F369" s="250"/>
      <c r="G369" s="250"/>
      <c r="H369" s="250"/>
      <c r="I369" s="250"/>
      <c r="J369" s="250"/>
      <c r="K369" s="250"/>
      <c r="L369" s="2">
        <v>0</v>
      </c>
      <c r="M369" s="2">
        <v>0</v>
      </c>
      <c r="N369" s="98">
        <v>0</v>
      </c>
      <c r="O369" s="98">
        <v>0</v>
      </c>
      <c r="P369" s="19">
        <v>11375</v>
      </c>
      <c r="Q369" s="19">
        <v>11375</v>
      </c>
      <c r="R369" s="19">
        <v>11375</v>
      </c>
      <c r="S369" s="19">
        <v>11375</v>
      </c>
      <c r="T369" s="19">
        <v>11375</v>
      </c>
    </row>
    <row r="370" spans="1:21" s="314" customFormat="1" ht="15" customHeight="1">
      <c r="A370" s="1"/>
      <c r="D370" s="83" t="s">
        <v>1564</v>
      </c>
      <c r="E370" s="37"/>
      <c r="F370" s="37"/>
      <c r="G370" s="37"/>
      <c r="H370" s="37"/>
      <c r="I370" s="37"/>
      <c r="J370" s="37"/>
      <c r="K370" s="37"/>
      <c r="L370" s="2"/>
      <c r="M370" s="2"/>
      <c r="N370" s="98"/>
      <c r="O370" s="98"/>
      <c r="P370" s="19"/>
      <c r="Q370" s="19"/>
      <c r="R370" s="19"/>
      <c r="S370" s="19"/>
      <c r="T370" s="19"/>
    </row>
    <row r="371" spans="1:21" s="138" customFormat="1" ht="15" customHeight="1">
      <c r="A371" s="1" t="s">
        <v>1278</v>
      </c>
      <c r="B371" s="250"/>
      <c r="C371" s="250"/>
      <c r="D371" s="53" t="s">
        <v>1281</v>
      </c>
      <c r="E371" s="250"/>
      <c r="F371" s="250"/>
      <c r="G371" s="250"/>
      <c r="H371" s="250"/>
      <c r="I371" s="250"/>
      <c r="J371" s="250"/>
      <c r="K371" s="250"/>
      <c r="L371" s="2">
        <v>0</v>
      </c>
      <c r="M371" s="2">
        <v>0</v>
      </c>
      <c r="N371" s="98">
        <v>0</v>
      </c>
      <c r="O371" s="98">
        <v>0</v>
      </c>
      <c r="P371" s="19">
        <v>1000</v>
      </c>
      <c r="Q371" s="19">
        <v>1000</v>
      </c>
      <c r="R371" s="19">
        <v>1000</v>
      </c>
      <c r="S371" s="19">
        <v>1000</v>
      </c>
      <c r="T371" s="19">
        <v>1000</v>
      </c>
    </row>
    <row r="372" spans="1:21" s="314" customFormat="1" ht="15" customHeight="1">
      <c r="A372" s="1"/>
      <c r="D372" s="83" t="s">
        <v>1564</v>
      </c>
      <c r="E372" s="37"/>
      <c r="F372" s="37"/>
      <c r="G372" s="37"/>
      <c r="H372" s="37"/>
      <c r="I372" s="37"/>
      <c r="J372" s="37"/>
      <c r="K372" s="37"/>
      <c r="L372" s="2"/>
      <c r="M372" s="2"/>
      <c r="N372" s="98"/>
      <c r="O372" s="98"/>
      <c r="P372" s="19"/>
      <c r="Q372" s="19"/>
      <c r="R372" s="19"/>
      <c r="S372" s="19"/>
      <c r="T372" s="19"/>
    </row>
    <row r="373" spans="1:21" s="138" customFormat="1" ht="15" customHeight="1">
      <c r="A373" s="1" t="s">
        <v>1279</v>
      </c>
      <c r="B373" s="250"/>
      <c r="C373" s="250"/>
      <c r="D373" s="53" t="s">
        <v>1282</v>
      </c>
      <c r="E373" s="250"/>
      <c r="F373" s="250"/>
      <c r="G373" s="250"/>
      <c r="H373" s="250"/>
      <c r="I373" s="250"/>
      <c r="J373" s="250"/>
      <c r="K373" s="250"/>
      <c r="L373" s="2">
        <v>0</v>
      </c>
      <c r="M373" s="2">
        <v>0</v>
      </c>
      <c r="N373" s="98">
        <v>0</v>
      </c>
      <c r="O373" s="98">
        <v>0</v>
      </c>
      <c r="P373" s="19">
        <v>125</v>
      </c>
      <c r="Q373" s="19">
        <v>125</v>
      </c>
      <c r="R373" s="19">
        <v>125</v>
      </c>
      <c r="S373" s="19">
        <v>125</v>
      </c>
      <c r="T373" s="19">
        <v>125</v>
      </c>
    </row>
    <row r="374" spans="1:21" s="314" customFormat="1" ht="15" customHeight="1">
      <c r="A374" s="1"/>
      <c r="D374" s="83" t="s">
        <v>1564</v>
      </c>
      <c r="E374" s="37"/>
      <c r="F374" s="37"/>
      <c r="G374" s="37"/>
      <c r="H374" s="37"/>
      <c r="I374" s="37"/>
      <c r="J374" s="37"/>
      <c r="K374" s="37"/>
      <c r="L374" s="2"/>
      <c r="M374" s="2"/>
      <c r="N374" s="98"/>
      <c r="O374" s="98"/>
      <c r="P374" s="3"/>
      <c r="Q374" s="3"/>
      <c r="R374" s="19"/>
      <c r="S374" s="19"/>
      <c r="T374" s="19"/>
    </row>
    <row r="375" spans="1:21" ht="15" customHeight="1">
      <c r="A375" s="1" t="s">
        <v>1070</v>
      </c>
      <c r="D375" s="1" t="s">
        <v>1069</v>
      </c>
      <c r="K375" s="1"/>
      <c r="L375" s="2">
        <v>0</v>
      </c>
      <c r="M375" s="19">
        <v>0</v>
      </c>
      <c r="N375" s="98">
        <v>0</v>
      </c>
      <c r="O375" s="98">
        <v>0</v>
      </c>
      <c r="P375" s="3">
        <v>0</v>
      </c>
      <c r="Q375" s="3">
        <v>0</v>
      </c>
      <c r="R375" s="19">
        <v>150000</v>
      </c>
      <c r="S375" s="19">
        <v>200000</v>
      </c>
      <c r="T375" s="19">
        <v>200000</v>
      </c>
    </row>
    <row r="376" spans="1:21" s="78" customFormat="1" ht="15" customHeight="1">
      <c r="A376" s="1"/>
      <c r="D376" s="37" t="s">
        <v>1198</v>
      </c>
      <c r="K376" s="1"/>
      <c r="L376" s="2"/>
      <c r="M376" s="19"/>
      <c r="N376" s="98"/>
      <c r="O376" s="98"/>
      <c r="P376" s="3"/>
      <c r="Q376" s="3"/>
      <c r="R376" s="19"/>
      <c r="S376" s="19"/>
      <c r="T376" s="19"/>
    </row>
    <row r="377" spans="1:21" ht="15" customHeight="1">
      <c r="A377" s="1" t="s">
        <v>1079</v>
      </c>
      <c r="B377" s="9"/>
      <c r="C377" s="9"/>
      <c r="D377" s="53" t="s">
        <v>1080</v>
      </c>
      <c r="E377" s="9"/>
      <c r="F377" s="9"/>
      <c r="G377" s="9"/>
      <c r="H377" s="9"/>
      <c r="I377" s="9"/>
      <c r="J377" s="9"/>
      <c r="K377" s="9"/>
      <c r="L377" s="2">
        <v>0</v>
      </c>
      <c r="M377" s="19">
        <v>0</v>
      </c>
      <c r="N377" s="98">
        <v>0</v>
      </c>
      <c r="O377" s="98">
        <v>0</v>
      </c>
      <c r="P377" s="19">
        <v>140000</v>
      </c>
      <c r="Q377" s="19">
        <v>60000</v>
      </c>
      <c r="R377" s="19">
        <v>60000</v>
      </c>
      <c r="S377" s="19">
        <v>60000</v>
      </c>
      <c r="T377" s="19">
        <v>60000</v>
      </c>
      <c r="U377" s="19"/>
    </row>
    <row r="378" spans="1:21" s="78" customFormat="1" ht="15" customHeight="1">
      <c r="A378" s="1"/>
      <c r="B378" s="9"/>
      <c r="C378" s="9"/>
      <c r="D378" s="327" t="s">
        <v>1257</v>
      </c>
      <c r="E378" s="9"/>
      <c r="F378" s="9"/>
      <c r="G378" s="9"/>
      <c r="H378" s="9"/>
      <c r="I378" s="9"/>
      <c r="J378" s="9"/>
      <c r="K378" s="9"/>
      <c r="L378" s="2"/>
      <c r="M378" s="19"/>
      <c r="N378" s="98"/>
      <c r="O378" s="98"/>
      <c r="P378" s="3"/>
      <c r="Q378" s="3"/>
      <c r="R378" s="3"/>
      <c r="S378" s="3"/>
      <c r="T378" s="3"/>
      <c r="U378" s="3"/>
    </row>
    <row r="379" spans="1:21" ht="15" customHeight="1">
      <c r="A379" s="1" t="s">
        <v>987</v>
      </c>
      <c r="B379" s="9"/>
      <c r="C379" s="9"/>
      <c r="D379" s="1" t="s">
        <v>986</v>
      </c>
      <c r="E379" s="9"/>
      <c r="F379" s="9"/>
      <c r="G379" s="9"/>
      <c r="H379" s="9"/>
      <c r="I379" s="9"/>
      <c r="J379" s="9"/>
      <c r="K379" s="9"/>
      <c r="L379" s="2">
        <v>0</v>
      </c>
      <c r="M379" s="19">
        <v>0</v>
      </c>
      <c r="N379" s="98">
        <v>0</v>
      </c>
      <c r="O379" s="98">
        <v>0</v>
      </c>
      <c r="P379" s="3">
        <v>0</v>
      </c>
      <c r="Q379" s="3">
        <v>0</v>
      </c>
      <c r="R379" s="3">
        <v>30000</v>
      </c>
      <c r="S379" s="3">
        <v>30000</v>
      </c>
      <c r="T379" s="3">
        <v>30000</v>
      </c>
    </row>
    <row r="380" spans="1:21" ht="15" customHeight="1">
      <c r="A380" s="1" t="s">
        <v>307</v>
      </c>
      <c r="B380" s="9"/>
      <c r="C380" s="9"/>
      <c r="D380" s="1" t="s">
        <v>272</v>
      </c>
      <c r="E380" s="9"/>
      <c r="F380" s="9"/>
      <c r="G380" s="9"/>
      <c r="H380" s="9"/>
      <c r="I380" s="9"/>
      <c r="J380" s="9"/>
      <c r="K380" s="9"/>
      <c r="L380" s="2">
        <v>110259</v>
      </c>
      <c r="M380" s="19">
        <v>117960</v>
      </c>
      <c r="N380" s="98">
        <v>130000</v>
      </c>
      <c r="O380" s="98">
        <v>115000</v>
      </c>
      <c r="P380" s="19">
        <v>130000</v>
      </c>
      <c r="Q380" s="19">
        <v>130000</v>
      </c>
      <c r="R380" s="19">
        <v>130000</v>
      </c>
      <c r="S380" s="19">
        <v>130000</v>
      </c>
      <c r="T380" s="19">
        <v>130000</v>
      </c>
    </row>
    <row r="381" spans="1:21" ht="15" customHeight="1">
      <c r="A381" s="1" t="s">
        <v>266</v>
      </c>
      <c r="B381" s="9"/>
      <c r="C381" s="9"/>
      <c r="D381" s="1" t="s">
        <v>271</v>
      </c>
      <c r="E381" s="9"/>
      <c r="F381" s="9"/>
      <c r="G381" s="9"/>
      <c r="H381" s="9"/>
      <c r="I381" s="9"/>
      <c r="J381" s="9"/>
      <c r="K381" s="9"/>
      <c r="L381" s="2">
        <v>93529</v>
      </c>
      <c r="M381" s="19">
        <v>87544</v>
      </c>
      <c r="N381" s="98">
        <v>60000</v>
      </c>
      <c r="O381" s="98">
        <v>110000</v>
      </c>
      <c r="P381" s="19">
        <v>60000</v>
      </c>
      <c r="Q381" s="19">
        <v>60000</v>
      </c>
      <c r="R381" s="19">
        <v>60000</v>
      </c>
      <c r="S381" s="19">
        <v>60000</v>
      </c>
      <c r="T381" s="19">
        <v>60000</v>
      </c>
    </row>
    <row r="382" spans="1:21" ht="15" customHeight="1">
      <c r="A382" s="1" t="s">
        <v>1123</v>
      </c>
      <c r="B382" s="9"/>
      <c r="C382" s="9"/>
      <c r="D382" s="1" t="s">
        <v>14</v>
      </c>
      <c r="E382" s="9"/>
      <c r="F382" s="9"/>
      <c r="G382" s="9"/>
      <c r="H382" s="9"/>
      <c r="I382" s="9"/>
      <c r="J382" s="9"/>
      <c r="K382" s="9"/>
      <c r="L382" s="2">
        <v>0</v>
      </c>
      <c r="M382" s="19">
        <v>0</v>
      </c>
      <c r="N382" s="112">
        <v>50000</v>
      </c>
      <c r="O382" s="112">
        <v>60000</v>
      </c>
      <c r="P382" s="19">
        <v>500</v>
      </c>
      <c r="Q382" s="19">
        <v>500</v>
      </c>
      <c r="R382" s="19">
        <v>500</v>
      </c>
      <c r="S382" s="19">
        <v>500</v>
      </c>
      <c r="T382" s="19">
        <v>500</v>
      </c>
    </row>
    <row r="383" spans="1:21" s="78" customFormat="1" ht="15" customHeight="1">
      <c r="A383" s="1"/>
      <c r="B383" s="9"/>
      <c r="C383" s="9"/>
      <c r="D383" s="37" t="s">
        <v>1190</v>
      </c>
      <c r="E383" s="9"/>
      <c r="F383" s="9"/>
      <c r="G383" s="9"/>
      <c r="H383" s="9"/>
      <c r="I383" s="9"/>
      <c r="J383" s="9"/>
      <c r="K383" s="9"/>
      <c r="L383" s="2"/>
      <c r="M383" s="19"/>
      <c r="N383" s="112"/>
      <c r="O383" s="112"/>
      <c r="P383" s="19"/>
      <c r="Q383" s="19"/>
      <c r="R383" s="19"/>
      <c r="S383" s="19"/>
      <c r="T383" s="19"/>
    </row>
    <row r="384" spans="1:21" ht="15" customHeight="1">
      <c r="A384" s="1" t="s">
        <v>265</v>
      </c>
      <c r="B384" s="9"/>
      <c r="C384" s="9"/>
      <c r="D384" s="1" t="s">
        <v>270</v>
      </c>
      <c r="E384" s="9"/>
      <c r="F384" s="9"/>
      <c r="G384" s="9"/>
      <c r="H384" s="9"/>
      <c r="I384" s="9"/>
      <c r="J384" s="9"/>
      <c r="K384" s="9"/>
      <c r="L384" s="2">
        <v>0</v>
      </c>
      <c r="M384" s="19">
        <v>59394</v>
      </c>
      <c r="N384" s="98">
        <v>25000</v>
      </c>
      <c r="O384" s="98">
        <v>25000</v>
      </c>
      <c r="P384" s="19">
        <v>25000</v>
      </c>
      <c r="Q384" s="19">
        <v>25000</v>
      </c>
      <c r="R384" s="19">
        <v>25000</v>
      </c>
      <c r="S384" s="19">
        <v>25000</v>
      </c>
      <c r="T384" s="19">
        <v>25000</v>
      </c>
    </row>
    <row r="385" spans="1:20" ht="15" customHeight="1">
      <c r="A385" s="1" t="s">
        <v>378</v>
      </c>
      <c r="B385" s="9"/>
      <c r="C385" s="9"/>
      <c r="D385" s="1" t="s">
        <v>379</v>
      </c>
      <c r="E385" s="9"/>
      <c r="F385" s="9"/>
      <c r="G385" s="9"/>
      <c r="H385" s="9"/>
      <c r="I385" s="9"/>
      <c r="J385" s="9"/>
      <c r="K385" s="9"/>
      <c r="L385" s="2">
        <v>0</v>
      </c>
      <c r="M385" s="3">
        <v>0</v>
      </c>
      <c r="N385" s="106">
        <v>0</v>
      </c>
      <c r="O385" s="98">
        <v>180000</v>
      </c>
      <c r="P385" s="3">
        <v>180000</v>
      </c>
      <c r="Q385" s="3">
        <v>180000</v>
      </c>
      <c r="R385" s="3">
        <v>180000</v>
      </c>
      <c r="S385" s="3">
        <v>180000</v>
      </c>
      <c r="T385" s="3">
        <v>180000</v>
      </c>
    </row>
    <row r="386" spans="1:20" ht="15" customHeight="1">
      <c r="A386" s="1" t="s">
        <v>319</v>
      </c>
      <c r="B386" s="9"/>
      <c r="C386" s="9"/>
      <c r="D386" s="1" t="s">
        <v>200</v>
      </c>
      <c r="E386" s="9"/>
      <c r="F386" s="9"/>
      <c r="G386" s="9"/>
      <c r="H386" s="9"/>
      <c r="I386" s="9"/>
      <c r="J386" s="9"/>
      <c r="K386" s="9"/>
      <c r="L386" s="2">
        <v>38747</v>
      </c>
      <c r="M386" s="2">
        <v>0</v>
      </c>
      <c r="N386" s="103">
        <v>0</v>
      </c>
      <c r="O386" s="103">
        <v>0</v>
      </c>
      <c r="P386" s="2">
        <v>0</v>
      </c>
      <c r="Q386" s="2">
        <v>0</v>
      </c>
      <c r="R386" s="2">
        <v>0</v>
      </c>
      <c r="S386" s="2">
        <v>0</v>
      </c>
      <c r="T386" s="2">
        <v>0</v>
      </c>
    </row>
    <row r="387" spans="1:20" ht="15" customHeight="1">
      <c r="A387" s="1" t="s">
        <v>264</v>
      </c>
      <c r="B387" s="9"/>
      <c r="C387" s="9"/>
      <c r="D387" s="1" t="s">
        <v>269</v>
      </c>
      <c r="E387" s="9"/>
      <c r="F387" s="9"/>
      <c r="G387" s="9"/>
      <c r="H387" s="9"/>
      <c r="I387" s="9"/>
      <c r="J387" s="9"/>
      <c r="K387" s="9"/>
      <c r="L387" s="2">
        <v>54240</v>
      </c>
      <c r="M387" s="19">
        <v>75262</v>
      </c>
      <c r="N387" s="98">
        <v>85000</v>
      </c>
      <c r="O387" s="98">
        <v>80000</v>
      </c>
      <c r="P387" s="19">
        <v>85000</v>
      </c>
      <c r="Q387" s="19">
        <v>85000</v>
      </c>
      <c r="R387" s="19">
        <v>85000</v>
      </c>
      <c r="S387" s="19">
        <v>85000</v>
      </c>
      <c r="T387" s="19">
        <v>85000</v>
      </c>
    </row>
    <row r="388" spans="1:20" ht="15" customHeight="1">
      <c r="A388" s="1" t="s">
        <v>1144</v>
      </c>
      <c r="B388" s="9"/>
      <c r="C388" s="9"/>
      <c r="D388" s="1" t="s">
        <v>157</v>
      </c>
      <c r="E388" s="9"/>
      <c r="F388" s="9"/>
      <c r="G388" s="9"/>
      <c r="H388" s="9"/>
      <c r="I388" s="9"/>
      <c r="J388" s="9"/>
      <c r="K388" s="9"/>
      <c r="L388" s="2">
        <v>0</v>
      </c>
      <c r="M388" s="19">
        <v>0</v>
      </c>
      <c r="N388" s="98">
        <v>0</v>
      </c>
      <c r="O388" s="98">
        <v>440</v>
      </c>
      <c r="P388" s="19">
        <v>0</v>
      </c>
      <c r="Q388" s="19">
        <v>0</v>
      </c>
      <c r="R388" s="19">
        <v>0</v>
      </c>
      <c r="S388" s="19">
        <v>0</v>
      </c>
      <c r="T388" s="19">
        <v>0</v>
      </c>
    </row>
    <row r="389" spans="1:20" s="88" customFormat="1" ht="15" customHeight="1">
      <c r="A389" s="1"/>
      <c r="B389" s="9"/>
      <c r="C389" s="9"/>
      <c r="D389" s="81" t="s">
        <v>1258</v>
      </c>
      <c r="E389" s="9"/>
      <c r="F389" s="9"/>
      <c r="G389" s="9"/>
      <c r="H389" s="9"/>
      <c r="I389" s="9"/>
      <c r="J389" s="9"/>
      <c r="K389" s="9"/>
      <c r="L389" s="2"/>
      <c r="M389" s="19"/>
      <c r="N389" s="98"/>
      <c r="O389" s="98"/>
      <c r="P389" s="19"/>
      <c r="Q389" s="19"/>
      <c r="R389" s="19"/>
      <c r="S389" s="19"/>
      <c r="T389" s="19"/>
    </row>
    <row r="390" spans="1:20" ht="15" customHeight="1">
      <c r="A390" s="1" t="s">
        <v>308</v>
      </c>
      <c r="B390" s="9"/>
      <c r="C390" s="9"/>
      <c r="D390" s="1" t="s">
        <v>1140</v>
      </c>
      <c r="E390" s="9"/>
      <c r="F390" s="9"/>
      <c r="G390" s="9"/>
      <c r="H390" s="9"/>
      <c r="I390" s="9"/>
      <c r="J390" s="9"/>
      <c r="K390" s="9"/>
      <c r="L390" s="2">
        <v>15739</v>
      </c>
      <c r="M390" s="19">
        <v>33255</v>
      </c>
      <c r="N390" s="98">
        <v>27540</v>
      </c>
      <c r="O390" s="98">
        <v>45000</v>
      </c>
      <c r="P390" s="19">
        <v>45000</v>
      </c>
      <c r="Q390" s="19">
        <v>45000</v>
      </c>
      <c r="R390" s="19">
        <v>45000</v>
      </c>
      <c r="S390" s="19">
        <v>45000</v>
      </c>
      <c r="T390" s="19">
        <v>45000</v>
      </c>
    </row>
    <row r="391" spans="1:20" s="78" customFormat="1" ht="15" customHeight="1">
      <c r="A391" s="1"/>
      <c r="B391" s="9"/>
      <c r="C391" s="9"/>
      <c r="D391" s="37" t="s">
        <v>1563</v>
      </c>
      <c r="E391" s="9"/>
      <c r="F391" s="9"/>
      <c r="G391" s="9"/>
      <c r="H391" s="9"/>
      <c r="I391" s="9"/>
      <c r="J391" s="9"/>
      <c r="K391" s="9"/>
      <c r="L391" s="2"/>
      <c r="M391" s="3"/>
      <c r="N391" s="106"/>
      <c r="O391" s="106"/>
      <c r="P391" s="3"/>
      <c r="Q391" s="3"/>
      <c r="R391" s="3"/>
      <c r="S391" s="3"/>
      <c r="T391" s="3"/>
    </row>
    <row r="392" spans="1:20" ht="15" customHeight="1">
      <c r="A392" s="1" t="s">
        <v>263</v>
      </c>
      <c r="B392" s="9"/>
      <c r="C392" s="9"/>
      <c r="D392" s="1" t="s">
        <v>364</v>
      </c>
      <c r="E392" s="9"/>
      <c r="F392" s="9"/>
      <c r="G392" s="9"/>
      <c r="H392" s="9"/>
      <c r="I392" s="9"/>
      <c r="J392" s="9"/>
      <c r="K392" s="9"/>
      <c r="L392" s="2">
        <v>808</v>
      </c>
      <c r="M392" s="2">
        <v>812</v>
      </c>
      <c r="N392" s="103">
        <v>1050</v>
      </c>
      <c r="O392" s="103">
        <v>1532</v>
      </c>
      <c r="P392" s="2">
        <v>1500</v>
      </c>
      <c r="Q392" s="2">
        <v>1500</v>
      </c>
      <c r="R392" s="2">
        <v>1500</v>
      </c>
      <c r="S392" s="2">
        <v>1500</v>
      </c>
      <c r="T392" s="2">
        <v>1500</v>
      </c>
    </row>
    <row r="393" spans="1:20" ht="15" customHeight="1">
      <c r="A393" s="1" t="s">
        <v>262</v>
      </c>
      <c r="B393" s="9"/>
      <c r="C393" s="9"/>
      <c r="D393" s="1" t="s">
        <v>268</v>
      </c>
      <c r="E393" s="9"/>
      <c r="F393" s="9"/>
      <c r="G393" s="9"/>
      <c r="H393" s="9"/>
      <c r="I393" s="9"/>
      <c r="J393" s="9"/>
      <c r="K393" s="9"/>
      <c r="L393" s="2">
        <v>773140</v>
      </c>
      <c r="M393" s="19">
        <v>863793</v>
      </c>
      <c r="N393" s="98">
        <v>900000</v>
      </c>
      <c r="O393" s="103">
        <v>1030000</v>
      </c>
      <c r="P393" s="19">
        <v>824000</v>
      </c>
      <c r="Q393" s="19">
        <v>848720</v>
      </c>
      <c r="R393" s="19">
        <v>874182</v>
      </c>
      <c r="S393" s="19">
        <v>900407</v>
      </c>
      <c r="T393" s="19">
        <v>927419</v>
      </c>
    </row>
    <row r="394" spans="1:20" ht="15" customHeight="1">
      <c r="A394" s="1" t="s">
        <v>261</v>
      </c>
      <c r="B394" s="9"/>
      <c r="C394" s="9"/>
      <c r="D394" s="1" t="s">
        <v>267</v>
      </c>
      <c r="E394" s="9"/>
      <c r="F394" s="9"/>
      <c r="G394" s="9"/>
      <c r="H394" s="9"/>
      <c r="I394" s="9"/>
      <c r="J394" s="9"/>
      <c r="K394" s="9"/>
      <c r="L394" s="2">
        <v>248742</v>
      </c>
      <c r="M394" s="2">
        <v>283777</v>
      </c>
      <c r="N394" s="103">
        <v>300000</v>
      </c>
      <c r="O394" s="103">
        <v>300000</v>
      </c>
      <c r="P394" s="2">
        <v>300000</v>
      </c>
      <c r="Q394" s="2">
        <v>300000</v>
      </c>
      <c r="R394" s="2">
        <v>300000</v>
      </c>
      <c r="S394" s="2">
        <v>300000</v>
      </c>
      <c r="T394" s="2">
        <v>300000</v>
      </c>
    </row>
    <row r="395" spans="1:20" ht="15" customHeight="1">
      <c r="A395" s="1" t="s">
        <v>260</v>
      </c>
      <c r="B395" s="9"/>
      <c r="C395" s="9"/>
      <c r="D395" s="1" t="s">
        <v>354</v>
      </c>
      <c r="E395" s="9"/>
      <c r="F395" s="9"/>
      <c r="G395" s="9"/>
      <c r="H395" s="9"/>
      <c r="I395" s="9"/>
      <c r="J395" s="9"/>
      <c r="K395" s="9"/>
      <c r="L395" s="2">
        <v>62130</v>
      </c>
      <c r="M395" s="19">
        <v>99959</v>
      </c>
      <c r="N395" s="98">
        <v>114000</v>
      </c>
      <c r="O395" s="98">
        <v>104845</v>
      </c>
      <c r="P395" s="19">
        <v>104500</v>
      </c>
      <c r="Q395" s="19">
        <v>104500</v>
      </c>
      <c r="R395" s="19">
        <v>104500</v>
      </c>
      <c r="S395" s="19">
        <v>104500</v>
      </c>
      <c r="T395" s="19">
        <v>104500</v>
      </c>
    </row>
    <row r="396" spans="1:20" s="78" customFormat="1" ht="15" customHeight="1">
      <c r="A396" s="1"/>
      <c r="B396" s="9"/>
      <c r="C396" s="9"/>
      <c r="D396" s="37" t="s">
        <v>1565</v>
      </c>
      <c r="E396" s="9"/>
      <c r="F396" s="9"/>
      <c r="G396" s="9"/>
      <c r="H396" s="9"/>
      <c r="I396" s="9"/>
      <c r="J396" s="9"/>
      <c r="K396" s="9"/>
      <c r="L396" s="2"/>
      <c r="M396" s="19"/>
      <c r="N396" s="98"/>
      <c r="O396" s="98"/>
      <c r="P396" s="19"/>
      <c r="Q396" s="19"/>
      <c r="R396" s="19"/>
      <c r="S396" s="19"/>
      <c r="T396" s="19"/>
    </row>
    <row r="397" spans="1:20" ht="15" customHeight="1">
      <c r="A397" s="1" t="s">
        <v>274</v>
      </c>
      <c r="D397" s="1" t="s">
        <v>30</v>
      </c>
      <c r="L397" s="2">
        <v>1016132</v>
      </c>
      <c r="M397" s="19">
        <v>91278</v>
      </c>
      <c r="N397" s="98">
        <v>1250</v>
      </c>
      <c r="O397" s="98">
        <v>0</v>
      </c>
      <c r="P397" s="19">
        <v>0</v>
      </c>
      <c r="Q397" s="19">
        <v>0</v>
      </c>
      <c r="R397" s="19">
        <v>0</v>
      </c>
      <c r="S397" s="19">
        <v>0</v>
      </c>
      <c r="T397" s="19">
        <v>0</v>
      </c>
    </row>
    <row r="398" spans="1:20" s="130" customFormat="1" ht="15" customHeight="1">
      <c r="A398" s="1" t="s">
        <v>368</v>
      </c>
      <c r="B398" s="9"/>
      <c r="C398" s="9"/>
      <c r="D398" s="1" t="s">
        <v>369</v>
      </c>
      <c r="F398" s="9"/>
      <c r="G398" s="9"/>
      <c r="H398" s="9"/>
      <c r="I398" s="9"/>
      <c r="J398" s="9"/>
      <c r="K398" s="9"/>
      <c r="L398" s="2">
        <v>0</v>
      </c>
      <c r="M398" s="19">
        <v>0</v>
      </c>
      <c r="N398" s="98">
        <v>5000</v>
      </c>
      <c r="O398" s="98">
        <v>5000</v>
      </c>
      <c r="P398" s="19">
        <v>5000</v>
      </c>
      <c r="Q398" s="19">
        <v>5000</v>
      </c>
      <c r="R398" s="19">
        <v>5000</v>
      </c>
      <c r="S398" s="19">
        <v>5000</v>
      </c>
      <c r="T398" s="19">
        <v>5000</v>
      </c>
    </row>
    <row r="399" spans="1:20" s="314" customFormat="1" ht="15" customHeight="1">
      <c r="A399" s="1"/>
      <c r="B399" s="9"/>
      <c r="C399" s="9"/>
      <c r="D399" s="81" t="s">
        <v>1525</v>
      </c>
      <c r="E399" s="37"/>
      <c r="F399" s="33"/>
      <c r="G399" s="33"/>
      <c r="H399" s="33"/>
      <c r="I399" s="33"/>
      <c r="J399" s="33"/>
      <c r="K399" s="33"/>
      <c r="L399" s="2"/>
      <c r="M399" s="19"/>
      <c r="N399" s="98"/>
      <c r="O399" s="98"/>
      <c r="P399" s="19"/>
      <c r="Q399" s="19"/>
      <c r="R399" s="19"/>
      <c r="S399" s="19"/>
      <c r="T399" s="19"/>
    </row>
    <row r="400" spans="1:20" ht="15" customHeight="1">
      <c r="A400" s="1" t="s">
        <v>275</v>
      </c>
      <c r="D400" s="1" t="s">
        <v>132</v>
      </c>
      <c r="L400" s="11">
        <v>16153</v>
      </c>
      <c r="M400" s="19">
        <v>75000</v>
      </c>
      <c r="N400" s="98">
        <v>64617</v>
      </c>
      <c r="O400" s="98">
        <v>52075</v>
      </c>
      <c r="P400" s="19">
        <v>50000</v>
      </c>
      <c r="Q400" s="19">
        <v>50000</v>
      </c>
      <c r="R400" s="19">
        <v>50000</v>
      </c>
      <c r="S400" s="19">
        <v>50000</v>
      </c>
      <c r="T400" s="19">
        <v>50000</v>
      </c>
    </row>
    <row r="401" spans="1:20" ht="15" customHeight="1">
      <c r="A401" s="1" t="s">
        <v>280</v>
      </c>
      <c r="D401" s="1" t="s">
        <v>309</v>
      </c>
      <c r="L401" s="3">
        <v>100000</v>
      </c>
      <c r="M401" s="21">
        <v>135484</v>
      </c>
      <c r="N401" s="110">
        <v>125000</v>
      </c>
      <c r="O401" s="110">
        <v>125000</v>
      </c>
      <c r="P401" s="21">
        <v>419332</v>
      </c>
      <c r="Q401" s="21">
        <v>352500</v>
      </c>
      <c r="R401" s="21">
        <v>406943</v>
      </c>
      <c r="S401" s="21">
        <v>846043</v>
      </c>
      <c r="T401" s="21">
        <v>646943</v>
      </c>
    </row>
    <row r="402" spans="1:20" s="314" customFormat="1" ht="15" customHeight="1">
      <c r="A402" s="1"/>
      <c r="D402" s="81" t="s">
        <v>1526</v>
      </c>
      <c r="E402" s="37"/>
      <c r="F402" s="37"/>
      <c r="G402" s="37"/>
      <c r="H402" s="37"/>
      <c r="I402" s="37"/>
      <c r="J402" s="37"/>
      <c r="K402" s="37"/>
      <c r="L402" s="3"/>
      <c r="M402" s="3"/>
      <c r="N402" s="106"/>
      <c r="O402" s="110"/>
      <c r="P402" s="3"/>
      <c r="Q402" s="3"/>
      <c r="R402" s="3"/>
      <c r="S402" s="3"/>
      <c r="T402" s="3"/>
    </row>
    <row r="403" spans="1:20" ht="15" customHeight="1">
      <c r="A403" s="1" t="s">
        <v>281</v>
      </c>
      <c r="B403" s="70"/>
      <c r="C403" s="70"/>
      <c r="D403" s="1" t="s">
        <v>310</v>
      </c>
      <c r="E403" s="70"/>
      <c r="F403" s="70"/>
      <c r="G403" s="70"/>
      <c r="H403" s="70"/>
      <c r="I403" s="70"/>
      <c r="J403" s="70"/>
      <c r="K403" s="70"/>
      <c r="L403" s="3">
        <v>425094</v>
      </c>
      <c r="M403" s="3">
        <v>429404</v>
      </c>
      <c r="N403" s="106">
        <v>103740</v>
      </c>
      <c r="O403" s="110">
        <v>103740</v>
      </c>
      <c r="P403" s="3">
        <v>99465</v>
      </c>
      <c r="Q403" s="3">
        <v>0</v>
      </c>
      <c r="R403" s="3">
        <v>0</v>
      </c>
      <c r="S403" s="15">
        <v>4676</v>
      </c>
      <c r="T403" s="15">
        <v>86579</v>
      </c>
    </row>
    <row r="404" spans="1:20" ht="15" customHeight="1">
      <c r="A404" s="1" t="s">
        <v>282</v>
      </c>
      <c r="B404" s="70"/>
      <c r="C404" s="70"/>
      <c r="D404" s="1" t="s">
        <v>312</v>
      </c>
      <c r="E404" s="70"/>
      <c r="F404" s="70"/>
      <c r="G404" s="70"/>
      <c r="H404" s="70"/>
      <c r="I404" s="70"/>
      <c r="J404" s="70"/>
      <c r="K404" s="70"/>
      <c r="L404" s="2">
        <v>0</v>
      </c>
      <c r="M404" s="19">
        <v>0</v>
      </c>
      <c r="N404" s="98">
        <v>0</v>
      </c>
      <c r="O404" s="110">
        <v>0</v>
      </c>
      <c r="P404" s="12">
        <v>0</v>
      </c>
      <c r="Q404" s="12">
        <v>1137220</v>
      </c>
      <c r="R404" s="12">
        <v>1133972</v>
      </c>
      <c r="S404" s="12">
        <v>1134654</v>
      </c>
      <c r="T404" s="12">
        <v>1134052</v>
      </c>
    </row>
    <row r="405" spans="1:20" s="78" customFormat="1" ht="15" customHeight="1">
      <c r="A405" s="1"/>
      <c r="B405" s="77"/>
      <c r="C405" s="77"/>
      <c r="D405" s="37" t="s">
        <v>1237</v>
      </c>
      <c r="E405" s="77"/>
      <c r="F405" s="77"/>
      <c r="G405" s="77"/>
      <c r="H405" s="77"/>
      <c r="I405" s="77"/>
      <c r="J405" s="77"/>
      <c r="K405" s="77"/>
      <c r="L405" s="2"/>
      <c r="M405" s="19"/>
      <c r="N405" s="98"/>
      <c r="O405" s="110"/>
      <c r="P405" s="12"/>
      <c r="Q405" s="12"/>
      <c r="R405" s="12"/>
      <c r="S405" s="12"/>
      <c r="T405" s="12"/>
    </row>
    <row r="406" spans="1:20" ht="15" customHeight="1">
      <c r="A406" s="1" t="s">
        <v>283</v>
      </c>
      <c r="B406" s="70"/>
      <c r="C406" s="70"/>
      <c r="D406" s="1" t="s">
        <v>339</v>
      </c>
      <c r="E406" s="70"/>
      <c r="F406" s="70"/>
      <c r="G406" s="70"/>
      <c r="H406" s="70"/>
      <c r="I406" s="70"/>
      <c r="J406" s="70"/>
      <c r="K406" s="70"/>
      <c r="L406" s="2">
        <v>1119500</v>
      </c>
      <c r="M406" s="19">
        <v>951890</v>
      </c>
      <c r="N406" s="98">
        <v>732710</v>
      </c>
      <c r="O406" s="98">
        <v>736710</v>
      </c>
      <c r="P406" s="12">
        <v>955886</v>
      </c>
      <c r="Q406" s="12">
        <v>983992</v>
      </c>
      <c r="R406" s="12">
        <v>1009002</v>
      </c>
      <c r="S406" s="12">
        <v>1038056</v>
      </c>
      <c r="T406" s="12">
        <v>1073173</v>
      </c>
    </row>
    <row r="407" spans="1:20" s="78" customFormat="1" ht="15" customHeight="1">
      <c r="A407" s="1"/>
      <c r="B407" s="77"/>
      <c r="C407" s="77"/>
      <c r="D407" s="320" t="s">
        <v>1238</v>
      </c>
      <c r="E407" s="77"/>
      <c r="F407" s="77"/>
      <c r="G407" s="77"/>
      <c r="H407" s="77"/>
      <c r="I407" s="77"/>
      <c r="J407" s="77"/>
      <c r="K407" s="77"/>
      <c r="L407" s="2"/>
      <c r="M407" s="19"/>
      <c r="N407" s="98"/>
      <c r="O407" s="110"/>
      <c r="P407" s="12"/>
      <c r="Q407" s="12"/>
      <c r="R407" s="12"/>
      <c r="S407" s="12"/>
      <c r="T407" s="12"/>
    </row>
    <row r="408" spans="1:20" s="78" customFormat="1" ht="15" customHeight="1">
      <c r="A408" s="1"/>
      <c r="B408" s="77"/>
      <c r="C408" s="77"/>
      <c r="D408" s="320" t="s">
        <v>1191</v>
      </c>
      <c r="E408" s="77"/>
      <c r="F408" s="77"/>
      <c r="G408" s="77"/>
      <c r="H408" s="77"/>
      <c r="I408" s="77"/>
      <c r="J408" s="77"/>
      <c r="K408" s="77"/>
      <c r="L408" s="2"/>
      <c r="M408" s="19"/>
      <c r="N408" s="98"/>
      <c r="O408" s="110"/>
      <c r="P408" s="12"/>
      <c r="Q408" s="12"/>
      <c r="R408" s="12"/>
      <c r="S408" s="12"/>
      <c r="T408" s="12"/>
    </row>
    <row r="409" spans="1:20" ht="15" customHeight="1">
      <c r="A409" s="1" t="s">
        <v>890</v>
      </c>
      <c r="B409" s="70"/>
      <c r="C409" s="70"/>
      <c r="D409" s="1" t="s">
        <v>891</v>
      </c>
      <c r="E409" s="70"/>
      <c r="F409" s="70"/>
      <c r="G409" s="70"/>
      <c r="H409" s="70"/>
      <c r="I409" s="70"/>
      <c r="J409" s="70"/>
      <c r="K409" s="70"/>
      <c r="L409" s="47">
        <v>0</v>
      </c>
      <c r="M409" s="56">
        <v>0</v>
      </c>
      <c r="N409" s="99">
        <v>332500</v>
      </c>
      <c r="O409" s="109">
        <v>332500</v>
      </c>
      <c r="P409" s="56">
        <v>41978</v>
      </c>
      <c r="Q409" s="56">
        <v>44240</v>
      </c>
      <c r="R409" s="56">
        <v>46637</v>
      </c>
      <c r="S409" s="56">
        <v>49178</v>
      </c>
      <c r="T409" s="56">
        <v>51872</v>
      </c>
    </row>
    <row r="410" spans="1:20" s="78" customFormat="1" ht="15" customHeight="1">
      <c r="A410" s="1"/>
      <c r="B410" s="77"/>
      <c r="C410" s="77"/>
      <c r="D410" s="37" t="s">
        <v>1094</v>
      </c>
      <c r="E410" s="77"/>
      <c r="F410" s="77"/>
      <c r="G410" s="77"/>
      <c r="H410" s="77"/>
      <c r="I410" s="77"/>
      <c r="J410" s="77"/>
      <c r="K410" s="77"/>
      <c r="L410" s="47"/>
      <c r="M410" s="49"/>
      <c r="N410" s="113"/>
      <c r="O410" s="109"/>
      <c r="P410" s="49"/>
      <c r="Q410" s="49"/>
      <c r="R410" s="49"/>
      <c r="S410" s="49"/>
      <c r="T410" s="49"/>
    </row>
    <row r="411" spans="1:20" ht="15" customHeight="1">
      <c r="A411" s="1"/>
      <c r="B411" s="70"/>
      <c r="C411" s="70"/>
      <c r="D411" s="1"/>
      <c r="E411" s="70"/>
      <c r="F411" s="70"/>
      <c r="G411" s="70"/>
      <c r="H411" s="70"/>
      <c r="I411" s="70"/>
      <c r="J411" s="70"/>
      <c r="K411" s="70"/>
      <c r="L411" s="52">
        <f>SUM(L349:L409)</f>
        <v>5628640</v>
      </c>
      <c r="M411" s="4">
        <f t="shared" ref="M411:T411" si="10">SUM(M349:M409)</f>
        <v>5024699</v>
      </c>
      <c r="N411" s="114">
        <f t="shared" si="10"/>
        <v>4805757</v>
      </c>
      <c r="O411" s="102">
        <f t="shared" si="10"/>
        <v>5149492</v>
      </c>
      <c r="P411" s="52">
        <f>SUM(P349:P409)</f>
        <v>4034550</v>
      </c>
      <c r="Q411" s="52">
        <f>SUM(Q349:Q409)</f>
        <v>5011530</v>
      </c>
      <c r="R411" s="52">
        <f t="shared" si="10"/>
        <v>5328862</v>
      </c>
      <c r="S411" s="52">
        <f>SUM(S349:S409)</f>
        <v>5916892</v>
      </c>
      <c r="T411" s="52">
        <f t="shared" si="10"/>
        <v>5902345</v>
      </c>
    </row>
    <row r="412" spans="1:20" ht="15" customHeight="1">
      <c r="A412" s="1"/>
      <c r="B412" s="70"/>
      <c r="C412" s="70"/>
      <c r="D412" s="1"/>
      <c r="E412" s="70"/>
      <c r="F412" s="70"/>
      <c r="G412" s="70"/>
      <c r="H412" s="70"/>
      <c r="I412" s="70"/>
      <c r="J412" s="70"/>
      <c r="K412" s="70"/>
      <c r="L412" s="2"/>
      <c r="M412" s="3"/>
      <c r="N412" s="106"/>
      <c r="O412" s="106"/>
      <c r="P412" s="15"/>
      <c r="Q412" s="15"/>
      <c r="R412" s="15"/>
      <c r="S412" s="15"/>
      <c r="T412" s="15"/>
    </row>
    <row r="413" spans="1:20" ht="15" customHeight="1"/>
    <row r="414" spans="1:20" s="6" customFormat="1" ht="15" customHeight="1">
      <c r="K414" s="6" t="s">
        <v>886</v>
      </c>
      <c r="L414" s="17">
        <f>L134+L158+L174+L199+L266+L300+L411+L346</f>
        <v>12718566</v>
      </c>
      <c r="M414" s="17">
        <f t="shared" ref="M414:T414" si="11">M134+M158+M174+M199+M266+M300+M411+M346</f>
        <v>11296930</v>
      </c>
      <c r="N414" s="100">
        <f t="shared" si="11"/>
        <v>11059992</v>
      </c>
      <c r="O414" s="100">
        <f t="shared" si="11"/>
        <v>11252537</v>
      </c>
      <c r="P414" s="17">
        <f t="shared" si="11"/>
        <v>11379867</v>
      </c>
      <c r="Q414" s="17">
        <f t="shared" si="11"/>
        <v>12486727</v>
      </c>
      <c r="R414" s="17">
        <f t="shared" si="11"/>
        <v>13013675</v>
      </c>
      <c r="S414" s="17">
        <f t="shared" si="11"/>
        <v>13867387</v>
      </c>
      <c r="T414" s="17">
        <f t="shared" si="11"/>
        <v>14079252</v>
      </c>
    </row>
    <row r="415" spans="1:20" s="6" customFormat="1" ht="15" customHeight="1">
      <c r="A415" s="25"/>
      <c r="N415" s="115"/>
      <c r="O415" s="115"/>
    </row>
    <row r="416" spans="1:20" s="6" customFormat="1" ht="15" customHeight="1">
      <c r="N416" s="115"/>
      <c r="O416" s="115"/>
    </row>
    <row r="417" spans="1:21" s="6" customFormat="1" ht="15" customHeight="1">
      <c r="A417" s="26"/>
      <c r="K417" s="6" t="s">
        <v>887</v>
      </c>
      <c r="L417" s="17">
        <f t="shared" ref="L417:T417" si="12">L91-L414</f>
        <v>-1711138</v>
      </c>
      <c r="M417" s="17">
        <f t="shared" si="12"/>
        <v>221031</v>
      </c>
      <c r="N417" s="100">
        <f t="shared" si="12"/>
        <v>763882</v>
      </c>
      <c r="O417" s="100">
        <f t="shared" si="12"/>
        <v>936752</v>
      </c>
      <c r="P417" s="17">
        <f t="shared" si="12"/>
        <v>931242</v>
      </c>
      <c r="Q417" s="17">
        <f t="shared" si="12"/>
        <v>36379</v>
      </c>
      <c r="R417" s="17">
        <f t="shared" si="12"/>
        <v>-308705</v>
      </c>
      <c r="S417" s="17">
        <f t="shared" si="12"/>
        <v>-995508</v>
      </c>
      <c r="T417" s="17">
        <f t="shared" si="12"/>
        <v>-1027301</v>
      </c>
    </row>
    <row r="418" spans="1:21" s="6" customFormat="1" ht="15" customHeight="1">
      <c r="A418" s="26"/>
      <c r="N418" s="115"/>
      <c r="O418" s="115"/>
    </row>
    <row r="419" spans="1:21" s="6" customFormat="1" ht="15" customHeight="1">
      <c r="N419" s="115"/>
      <c r="O419" s="115"/>
    </row>
    <row r="420" spans="1:21" s="27" customFormat="1" ht="15" customHeight="1">
      <c r="K420" s="27" t="s">
        <v>889</v>
      </c>
      <c r="L420" s="27">
        <v>-492939</v>
      </c>
      <c r="M420" s="27">
        <v>-271900</v>
      </c>
      <c r="N420" s="116">
        <v>258636</v>
      </c>
      <c r="O420" s="116">
        <f>M420+O417</f>
        <v>664852</v>
      </c>
      <c r="P420" s="27">
        <f>O420+P417</f>
        <v>1596094</v>
      </c>
      <c r="Q420" s="27">
        <f>P420+Q417</f>
        <v>1632473</v>
      </c>
      <c r="R420" s="27">
        <f>Q420+R417</f>
        <v>1323768</v>
      </c>
      <c r="S420" s="27">
        <f>R420+S417</f>
        <v>328260</v>
      </c>
      <c r="T420" s="27">
        <f>S420+T417</f>
        <v>-699041</v>
      </c>
    </row>
    <row r="421" spans="1:21" s="6" customFormat="1" ht="15" customHeight="1">
      <c r="L421" s="28">
        <f>L420/L414</f>
        <v>-3.875743539012181E-2</v>
      </c>
      <c r="M421" s="28">
        <f t="shared" ref="M421:T421" si="13">M420/M414</f>
        <v>-2.4068485862973391E-2</v>
      </c>
      <c r="N421" s="117">
        <f t="shared" si="13"/>
        <v>2.3384827041466213E-2</v>
      </c>
      <c r="O421" s="117">
        <f t="shared" si="13"/>
        <v>5.908463131469819E-2</v>
      </c>
      <c r="P421" s="28">
        <f t="shared" si="13"/>
        <v>0.14025594499478772</v>
      </c>
      <c r="Q421" s="28">
        <f>Q420/Q414</f>
        <v>0.13073666141655857</v>
      </c>
      <c r="R421" s="28">
        <f t="shared" si="13"/>
        <v>0.10172130470447434</v>
      </c>
      <c r="S421" s="28">
        <f>S420/S414</f>
        <v>2.3671366494639544E-2</v>
      </c>
      <c r="T421" s="28">
        <f t="shared" si="13"/>
        <v>-4.9650435974865709E-2</v>
      </c>
    </row>
    <row r="422" spans="1:21" s="6" customFormat="1" ht="15" customHeight="1">
      <c r="N422" s="115"/>
      <c r="O422" s="115"/>
    </row>
    <row r="423" spans="1:21" s="6" customFormat="1" ht="15" customHeight="1">
      <c r="N423" s="115"/>
      <c r="O423" s="115"/>
    </row>
    <row r="424" spans="1:21" s="6" customFormat="1" ht="15" customHeight="1">
      <c r="A424" s="5" t="s">
        <v>906</v>
      </c>
      <c r="N424" s="115"/>
      <c r="O424" s="115"/>
    </row>
    <row r="425" spans="1:21" s="6" customFormat="1" ht="15" customHeight="1">
      <c r="N425" s="115"/>
      <c r="O425" s="115"/>
    </row>
    <row r="426" spans="1:21" s="6" customFormat="1" ht="15" customHeight="1">
      <c r="A426" s="71" t="s">
        <v>384</v>
      </c>
      <c r="B426" s="71"/>
      <c r="C426" s="71"/>
      <c r="D426" s="71" t="s">
        <v>385</v>
      </c>
      <c r="E426" s="71"/>
      <c r="F426" s="71"/>
      <c r="G426" s="71"/>
      <c r="H426" s="71"/>
      <c r="I426" s="71"/>
      <c r="J426" s="71"/>
      <c r="K426" s="71"/>
      <c r="L426" s="11">
        <v>19897</v>
      </c>
      <c r="M426" s="12">
        <v>19894</v>
      </c>
      <c r="N426" s="94">
        <v>3786</v>
      </c>
      <c r="O426" s="94">
        <v>3786</v>
      </c>
      <c r="P426" s="12">
        <v>3786</v>
      </c>
      <c r="Q426" s="12">
        <v>4165</v>
      </c>
      <c r="R426" s="12">
        <v>4581</v>
      </c>
      <c r="S426" s="12">
        <v>5039</v>
      </c>
      <c r="T426" s="12">
        <v>5543</v>
      </c>
      <c r="U426" s="71"/>
    </row>
    <row r="427" spans="1:21" s="6" customFormat="1" ht="15" customHeight="1">
      <c r="A427" s="80"/>
      <c r="B427" s="80"/>
      <c r="C427" s="80"/>
      <c r="D427" s="37" t="s">
        <v>1217</v>
      </c>
      <c r="E427" s="80"/>
      <c r="F427" s="80"/>
      <c r="G427" s="80"/>
      <c r="H427" s="80"/>
      <c r="I427" s="80"/>
      <c r="J427" s="80"/>
      <c r="K427" s="80"/>
      <c r="L427" s="11"/>
      <c r="M427" s="15"/>
      <c r="N427" s="95"/>
      <c r="O427" s="95"/>
      <c r="P427" s="15"/>
      <c r="Q427" s="15"/>
      <c r="R427" s="15"/>
      <c r="S427" s="15"/>
      <c r="T427" s="15"/>
      <c r="U427" s="80"/>
    </row>
    <row r="428" spans="1:21" s="6" customFormat="1" ht="15" customHeight="1">
      <c r="A428" s="71" t="s">
        <v>1054</v>
      </c>
      <c r="B428" s="71"/>
      <c r="C428" s="71"/>
      <c r="D428" s="71" t="s">
        <v>7</v>
      </c>
      <c r="E428" s="71"/>
      <c r="F428" s="71"/>
      <c r="G428" s="71"/>
      <c r="H428" s="71"/>
      <c r="I428" s="71"/>
      <c r="J428" s="71"/>
      <c r="K428" s="71"/>
      <c r="L428" s="62">
        <v>0</v>
      </c>
      <c r="M428" s="63">
        <v>0</v>
      </c>
      <c r="N428" s="101">
        <v>0</v>
      </c>
      <c r="O428" s="101">
        <v>5</v>
      </c>
      <c r="P428" s="63">
        <v>0</v>
      </c>
      <c r="Q428" s="63">
        <v>0</v>
      </c>
      <c r="R428" s="63">
        <v>0</v>
      </c>
      <c r="S428" s="63">
        <v>0</v>
      </c>
      <c r="T428" s="63">
        <v>0</v>
      </c>
    </row>
    <row r="429" spans="1:21" s="6" customFormat="1" ht="15" customHeight="1">
      <c r="A429" s="71"/>
      <c r="B429" s="71"/>
      <c r="C429" s="71"/>
      <c r="D429" s="71"/>
      <c r="E429" s="71"/>
      <c r="F429" s="71"/>
      <c r="G429" s="71"/>
      <c r="H429" s="71"/>
      <c r="I429" s="71"/>
      <c r="J429" s="71"/>
      <c r="K429" s="71"/>
      <c r="L429" s="11"/>
      <c r="M429" s="15"/>
      <c r="N429" s="95"/>
      <c r="O429" s="95"/>
      <c r="P429" s="15"/>
      <c r="Q429" s="15"/>
      <c r="R429" s="15"/>
      <c r="S429" s="15"/>
      <c r="T429" s="15"/>
    </row>
    <row r="430" spans="1:21" s="6" customFormat="1" ht="15" customHeight="1">
      <c r="K430" s="6" t="s">
        <v>882</v>
      </c>
      <c r="L430" s="17">
        <f>SUM(L426:L429)</f>
        <v>19897</v>
      </c>
      <c r="M430" s="17">
        <f t="shared" ref="M430:T430" si="14">SUM(M426:M429)</f>
        <v>19894</v>
      </c>
      <c r="N430" s="100">
        <f t="shared" si="14"/>
        <v>3786</v>
      </c>
      <c r="O430" s="100">
        <f t="shared" si="14"/>
        <v>3791</v>
      </c>
      <c r="P430" s="17">
        <f t="shared" si="14"/>
        <v>3786</v>
      </c>
      <c r="Q430" s="17">
        <f t="shared" si="14"/>
        <v>4165</v>
      </c>
      <c r="R430" s="17">
        <f t="shared" si="14"/>
        <v>4581</v>
      </c>
      <c r="S430" s="17">
        <f t="shared" si="14"/>
        <v>5039</v>
      </c>
      <c r="T430" s="17">
        <f t="shared" si="14"/>
        <v>5543</v>
      </c>
    </row>
    <row r="431" spans="1:21" s="6" customFormat="1" ht="15" customHeight="1">
      <c r="L431" s="17"/>
      <c r="M431" s="4"/>
      <c r="N431" s="114"/>
      <c r="O431" s="114"/>
      <c r="P431" s="17"/>
      <c r="Q431" s="17"/>
      <c r="R431" s="17"/>
      <c r="S431" s="17"/>
      <c r="T431" s="17"/>
    </row>
    <row r="432" spans="1:21" s="6" customFormat="1" ht="15" customHeight="1">
      <c r="N432" s="115"/>
      <c r="O432" s="115"/>
    </row>
    <row r="433" spans="1:20" s="6" customFormat="1" ht="15" customHeight="1">
      <c r="A433" s="1" t="s">
        <v>386</v>
      </c>
      <c r="B433" s="70"/>
      <c r="C433" s="70"/>
      <c r="D433" s="1" t="s">
        <v>21</v>
      </c>
      <c r="E433" s="70"/>
      <c r="F433" s="70"/>
      <c r="G433" s="70"/>
      <c r="H433" s="70"/>
      <c r="I433" s="70"/>
      <c r="J433" s="70"/>
      <c r="K433" s="70"/>
      <c r="L433" s="69">
        <v>4011</v>
      </c>
      <c r="M433" s="69">
        <v>4178</v>
      </c>
      <c r="N433" s="118">
        <v>3804</v>
      </c>
      <c r="O433" s="118">
        <v>4300</v>
      </c>
      <c r="P433" s="69">
        <v>4500</v>
      </c>
      <c r="Q433" s="69">
        <v>4500</v>
      </c>
      <c r="R433" s="69">
        <v>4603</v>
      </c>
      <c r="S433" s="69">
        <v>4603</v>
      </c>
      <c r="T433" s="69">
        <v>4603</v>
      </c>
    </row>
    <row r="434" spans="1:20" s="6" customFormat="1" ht="15" customHeight="1">
      <c r="A434" s="1"/>
      <c r="B434" s="70"/>
      <c r="C434" s="70"/>
      <c r="D434" s="1"/>
      <c r="E434" s="70"/>
      <c r="F434" s="70"/>
      <c r="G434" s="70"/>
      <c r="H434" s="70"/>
      <c r="I434" s="70"/>
      <c r="J434" s="70"/>
      <c r="K434" s="70"/>
      <c r="L434" s="20"/>
      <c r="M434" s="20"/>
      <c r="N434" s="107"/>
      <c r="O434" s="107"/>
      <c r="P434" s="20"/>
      <c r="Q434" s="20"/>
      <c r="R434" s="20"/>
      <c r="S434" s="20"/>
      <c r="T434" s="20"/>
    </row>
    <row r="435" spans="1:20" s="6" customFormat="1" ht="15" customHeight="1">
      <c r="A435" s="1"/>
      <c r="B435" s="70"/>
      <c r="C435" s="70"/>
      <c r="D435" s="1"/>
      <c r="E435" s="70"/>
      <c r="F435" s="70"/>
      <c r="G435" s="70"/>
      <c r="H435" s="70"/>
      <c r="I435" s="70"/>
      <c r="J435" s="70"/>
      <c r="K435" s="6" t="s">
        <v>886</v>
      </c>
      <c r="L435" s="17">
        <f>SUM(L433:L434)</f>
        <v>4011</v>
      </c>
      <c r="M435" s="17">
        <f t="shared" ref="M435:T435" si="15">SUM(M433:M434)</f>
        <v>4178</v>
      </c>
      <c r="N435" s="100">
        <f t="shared" si="15"/>
        <v>3804</v>
      </c>
      <c r="O435" s="100">
        <f t="shared" si="15"/>
        <v>4300</v>
      </c>
      <c r="P435" s="17">
        <f t="shared" si="15"/>
        <v>4500</v>
      </c>
      <c r="Q435" s="17">
        <f t="shared" si="15"/>
        <v>4500</v>
      </c>
      <c r="R435" s="17">
        <f t="shared" si="15"/>
        <v>4603</v>
      </c>
      <c r="S435" s="17">
        <f t="shared" si="15"/>
        <v>4603</v>
      </c>
      <c r="T435" s="17">
        <f t="shared" si="15"/>
        <v>4603</v>
      </c>
    </row>
    <row r="436" spans="1:20" s="6" customFormat="1" ht="15" customHeight="1">
      <c r="N436" s="115"/>
      <c r="O436" s="115"/>
    </row>
    <row r="437" spans="1:20" s="6" customFormat="1" ht="15" customHeight="1">
      <c r="N437" s="115"/>
      <c r="O437" s="115"/>
    </row>
    <row r="438" spans="1:20" s="6" customFormat="1" ht="15" customHeight="1">
      <c r="K438" s="6" t="s">
        <v>887</v>
      </c>
      <c r="L438" s="17">
        <f>L430-L435</f>
        <v>15886</v>
      </c>
      <c r="M438" s="17">
        <f t="shared" ref="M438:T438" si="16">M430-M435</f>
        <v>15716</v>
      </c>
      <c r="N438" s="100">
        <f t="shared" si="16"/>
        <v>-18</v>
      </c>
      <c r="O438" s="100">
        <f t="shared" si="16"/>
        <v>-509</v>
      </c>
      <c r="P438" s="17">
        <f t="shared" si="16"/>
        <v>-714</v>
      </c>
      <c r="Q438" s="17">
        <f t="shared" si="16"/>
        <v>-335</v>
      </c>
      <c r="R438" s="17">
        <f t="shared" si="16"/>
        <v>-22</v>
      </c>
      <c r="S438" s="17">
        <f t="shared" si="16"/>
        <v>436</v>
      </c>
      <c r="T438" s="17">
        <f t="shared" si="16"/>
        <v>940</v>
      </c>
    </row>
    <row r="439" spans="1:20" s="6" customFormat="1" ht="15" customHeight="1">
      <c r="N439" s="115"/>
      <c r="O439" s="115"/>
    </row>
    <row r="440" spans="1:20" s="6" customFormat="1" ht="15" customHeight="1">
      <c r="N440" s="115"/>
      <c r="O440" s="115"/>
    </row>
    <row r="441" spans="1:20" s="6" customFormat="1" ht="15" customHeight="1">
      <c r="K441" s="27" t="s">
        <v>889</v>
      </c>
      <c r="L441" s="27">
        <v>2226</v>
      </c>
      <c r="M441" s="27">
        <v>17942</v>
      </c>
      <c r="N441" s="116">
        <v>18316</v>
      </c>
      <c r="O441" s="116">
        <f>M441+O438</f>
        <v>17433</v>
      </c>
      <c r="P441" s="27">
        <f>O441+P438</f>
        <v>16719</v>
      </c>
      <c r="Q441" s="27">
        <f>P441+Q438</f>
        <v>16384</v>
      </c>
      <c r="R441" s="27">
        <f>Q441+R438</f>
        <v>16362</v>
      </c>
      <c r="S441" s="27">
        <f>R441+S438</f>
        <v>16798</v>
      </c>
      <c r="T441" s="27">
        <f>S441+T438</f>
        <v>17738</v>
      </c>
    </row>
    <row r="442" spans="1:20" s="6" customFormat="1" ht="15" customHeight="1">
      <c r="L442" s="28">
        <f>L441/L435</f>
        <v>0.55497382198952883</v>
      </c>
      <c r="M442" s="28">
        <f t="shared" ref="M442:T442" si="17">M441/M435</f>
        <v>4.2943992340832935</v>
      </c>
      <c r="N442" s="117">
        <f t="shared" si="17"/>
        <v>4.8149316508937963</v>
      </c>
      <c r="O442" s="117">
        <f t="shared" si="17"/>
        <v>4.0541860465116279</v>
      </c>
      <c r="P442" s="28">
        <f t="shared" si="17"/>
        <v>3.7153333333333332</v>
      </c>
      <c r="Q442" s="28">
        <f t="shared" si="17"/>
        <v>3.6408888888888891</v>
      </c>
      <c r="R442" s="28">
        <f t="shared" si="17"/>
        <v>3.5546382793830111</v>
      </c>
      <c r="S442" s="28">
        <f t="shared" si="17"/>
        <v>3.6493591136215513</v>
      </c>
      <c r="T442" s="28">
        <f t="shared" si="17"/>
        <v>3.8535737562459267</v>
      </c>
    </row>
    <row r="443" spans="1:20" s="6" customFormat="1" ht="15" customHeight="1">
      <c r="N443" s="115"/>
      <c r="O443" s="115"/>
    </row>
    <row r="444" spans="1:20" ht="15" customHeight="1"/>
    <row r="445" spans="1:20" ht="15" customHeight="1">
      <c r="A445" s="5" t="s">
        <v>907</v>
      </c>
    </row>
    <row r="446" spans="1:20" ht="15" customHeight="1"/>
    <row r="447" spans="1:20" ht="15" customHeight="1">
      <c r="A447" s="71" t="s">
        <v>381</v>
      </c>
      <c r="D447" s="71" t="s">
        <v>382</v>
      </c>
      <c r="L447" s="11">
        <v>13871</v>
      </c>
      <c r="M447" s="12">
        <v>13871</v>
      </c>
      <c r="N447" s="94">
        <v>7530</v>
      </c>
      <c r="O447" s="94">
        <v>7530</v>
      </c>
      <c r="P447" s="20">
        <v>7531</v>
      </c>
      <c r="Q447" s="20">
        <v>8284</v>
      </c>
      <c r="R447" s="20">
        <v>9113</v>
      </c>
      <c r="S447" s="20">
        <v>10024</v>
      </c>
      <c r="T447" s="20">
        <v>11026</v>
      </c>
    </row>
    <row r="448" spans="1:20" s="80" customFormat="1" ht="15" customHeight="1">
      <c r="D448" s="320" t="s">
        <v>1259</v>
      </c>
      <c r="L448" s="11"/>
      <c r="M448" s="15"/>
      <c r="N448" s="95"/>
      <c r="O448" s="95"/>
      <c r="P448" s="20"/>
      <c r="Q448" s="20"/>
      <c r="R448" s="20"/>
      <c r="S448" s="20"/>
      <c r="T448" s="20"/>
    </row>
    <row r="449" spans="1:20" ht="15" customHeight="1">
      <c r="A449" s="71" t="s">
        <v>1055</v>
      </c>
      <c r="D449" s="71" t="s">
        <v>7</v>
      </c>
      <c r="L449" s="62">
        <v>0</v>
      </c>
      <c r="M449" s="63">
        <v>0</v>
      </c>
      <c r="N449" s="101">
        <v>0</v>
      </c>
      <c r="O449" s="101">
        <v>10</v>
      </c>
      <c r="P449" s="63">
        <v>0</v>
      </c>
      <c r="Q449" s="63">
        <v>0</v>
      </c>
      <c r="R449" s="63">
        <v>0</v>
      </c>
      <c r="S449" s="63">
        <v>0</v>
      </c>
      <c r="T449" s="63">
        <v>0</v>
      </c>
    </row>
    <row r="450" spans="1:20" ht="15" customHeight="1">
      <c r="L450" s="11"/>
      <c r="M450" s="15"/>
      <c r="N450" s="95"/>
      <c r="O450" s="95"/>
      <c r="P450" s="15"/>
      <c r="Q450" s="15"/>
      <c r="R450" s="15"/>
      <c r="S450" s="15"/>
      <c r="T450" s="15"/>
    </row>
    <row r="451" spans="1:20" ht="15" customHeight="1">
      <c r="K451" s="6" t="s">
        <v>882</v>
      </c>
      <c r="L451" s="17">
        <f>SUM(L447:L450)</f>
        <v>13871</v>
      </c>
      <c r="M451" s="17">
        <f t="shared" ref="M451:T451" si="18">SUM(M447:M450)</f>
        <v>13871</v>
      </c>
      <c r="N451" s="100">
        <f t="shared" si="18"/>
        <v>7530</v>
      </c>
      <c r="O451" s="100">
        <f t="shared" si="18"/>
        <v>7540</v>
      </c>
      <c r="P451" s="17">
        <f t="shared" si="18"/>
        <v>7531</v>
      </c>
      <c r="Q451" s="17">
        <f t="shared" si="18"/>
        <v>8284</v>
      </c>
      <c r="R451" s="17">
        <f t="shared" si="18"/>
        <v>9113</v>
      </c>
      <c r="S451" s="17">
        <f t="shared" si="18"/>
        <v>10024</v>
      </c>
      <c r="T451" s="17">
        <f t="shared" si="18"/>
        <v>11026</v>
      </c>
    </row>
    <row r="452" spans="1:20" ht="15" customHeight="1">
      <c r="K452" s="6"/>
      <c r="L452" s="17"/>
      <c r="M452" s="17"/>
      <c r="N452" s="100"/>
      <c r="O452" s="100"/>
      <c r="P452" s="17"/>
      <c r="Q452" s="17"/>
      <c r="R452" s="17"/>
      <c r="S452" s="17"/>
      <c r="T452" s="17"/>
    </row>
    <row r="453" spans="1:20" ht="15" customHeight="1"/>
    <row r="454" spans="1:20" ht="15" customHeight="1">
      <c r="A454" s="1" t="s">
        <v>383</v>
      </c>
      <c r="B454" s="70"/>
      <c r="C454" s="70"/>
      <c r="D454" s="1" t="s">
        <v>21</v>
      </c>
      <c r="E454" s="70"/>
      <c r="F454" s="70"/>
      <c r="G454" s="70"/>
      <c r="H454" s="70"/>
      <c r="I454" s="70"/>
      <c r="J454" s="70"/>
      <c r="K454" s="70"/>
      <c r="L454" s="69">
        <v>8782</v>
      </c>
      <c r="M454" s="69">
        <v>8136</v>
      </c>
      <c r="N454" s="118">
        <v>9078</v>
      </c>
      <c r="O454" s="118">
        <v>7000</v>
      </c>
      <c r="P454" s="69">
        <v>9986</v>
      </c>
      <c r="Q454" s="69">
        <v>10985</v>
      </c>
      <c r="R454" s="69">
        <v>10985</v>
      </c>
      <c r="S454" s="69">
        <v>10985</v>
      </c>
      <c r="T454" s="69">
        <v>10985</v>
      </c>
    </row>
    <row r="455" spans="1:20" ht="15" customHeight="1">
      <c r="A455" s="1"/>
      <c r="B455" s="70"/>
      <c r="C455" s="70"/>
      <c r="D455" s="1"/>
      <c r="E455" s="70"/>
      <c r="F455" s="70"/>
      <c r="G455" s="70"/>
      <c r="H455" s="70"/>
      <c r="I455" s="70"/>
      <c r="J455" s="70"/>
      <c r="K455" s="70"/>
      <c r="L455" s="20"/>
      <c r="M455" s="20"/>
      <c r="N455" s="107"/>
      <c r="O455" s="107"/>
      <c r="P455" s="20"/>
      <c r="Q455" s="20"/>
      <c r="R455" s="20"/>
      <c r="S455" s="20"/>
      <c r="T455" s="20"/>
    </row>
    <row r="456" spans="1:20" ht="15" customHeight="1">
      <c r="A456" s="1"/>
      <c r="B456" s="70"/>
      <c r="C456" s="70"/>
      <c r="D456" s="1"/>
      <c r="E456" s="70"/>
      <c r="F456" s="70"/>
      <c r="G456" s="70"/>
      <c r="H456" s="70"/>
      <c r="I456" s="70"/>
      <c r="J456" s="70"/>
      <c r="K456" s="6" t="s">
        <v>886</v>
      </c>
      <c r="L456" s="17">
        <f>SUM(L454:L455)</f>
        <v>8782</v>
      </c>
      <c r="M456" s="17">
        <f t="shared" ref="M456:T456" si="19">SUM(M454:M455)</f>
        <v>8136</v>
      </c>
      <c r="N456" s="100">
        <f t="shared" si="19"/>
        <v>9078</v>
      </c>
      <c r="O456" s="100">
        <f t="shared" si="19"/>
        <v>7000</v>
      </c>
      <c r="P456" s="17">
        <f t="shared" si="19"/>
        <v>9986</v>
      </c>
      <c r="Q456" s="17">
        <f t="shared" si="19"/>
        <v>10985</v>
      </c>
      <c r="R456" s="17">
        <f t="shared" si="19"/>
        <v>10985</v>
      </c>
      <c r="S456" s="17">
        <f t="shared" si="19"/>
        <v>10985</v>
      </c>
      <c r="T456" s="17">
        <f t="shared" si="19"/>
        <v>10985</v>
      </c>
    </row>
    <row r="457" spans="1:20" ht="15" customHeight="1"/>
    <row r="458" spans="1:20" ht="15" customHeight="1"/>
    <row r="459" spans="1:20" ht="15" customHeight="1">
      <c r="K459" s="6" t="s">
        <v>887</v>
      </c>
      <c r="L459" s="27">
        <f>L451-L456</f>
        <v>5089</v>
      </c>
      <c r="M459" s="27">
        <f t="shared" ref="M459:T459" si="20">M451-M456</f>
        <v>5735</v>
      </c>
      <c r="N459" s="116">
        <f t="shared" si="20"/>
        <v>-1548</v>
      </c>
      <c r="O459" s="116">
        <f t="shared" si="20"/>
        <v>540</v>
      </c>
      <c r="P459" s="27">
        <f t="shared" si="20"/>
        <v>-2455</v>
      </c>
      <c r="Q459" s="27">
        <f t="shared" si="20"/>
        <v>-2701</v>
      </c>
      <c r="R459" s="27">
        <f t="shared" si="20"/>
        <v>-1872</v>
      </c>
      <c r="S459" s="27">
        <f>S451-S456</f>
        <v>-961</v>
      </c>
      <c r="T459" s="27">
        <f t="shared" si="20"/>
        <v>41</v>
      </c>
    </row>
    <row r="460" spans="1:20" ht="15" customHeight="1">
      <c r="L460" s="27"/>
      <c r="M460" s="27"/>
      <c r="N460" s="116"/>
      <c r="O460" s="116"/>
      <c r="P460" s="27"/>
      <c r="Q460" s="27"/>
      <c r="R460" s="27"/>
      <c r="S460" s="27"/>
      <c r="T460" s="27"/>
    </row>
    <row r="461" spans="1:20" ht="15" customHeight="1">
      <c r="L461" s="27"/>
      <c r="M461" s="27"/>
      <c r="N461" s="116"/>
      <c r="O461" s="116"/>
      <c r="P461" s="27"/>
      <c r="Q461" s="27"/>
      <c r="R461" s="27"/>
      <c r="S461" s="27"/>
      <c r="T461" s="27"/>
    </row>
    <row r="462" spans="1:20" ht="15" customHeight="1">
      <c r="K462" s="27" t="s">
        <v>889</v>
      </c>
      <c r="L462" s="27">
        <v>6188</v>
      </c>
      <c r="M462" s="27">
        <v>11922</v>
      </c>
      <c r="N462" s="116">
        <v>10980</v>
      </c>
      <c r="O462" s="116">
        <f>M462+O459</f>
        <v>12462</v>
      </c>
      <c r="P462" s="27">
        <f>O462+P459</f>
        <v>10007</v>
      </c>
      <c r="Q462" s="27">
        <f>P462+Q459</f>
        <v>7306</v>
      </c>
      <c r="R462" s="27">
        <f>Q462+R459</f>
        <v>5434</v>
      </c>
      <c r="S462" s="27">
        <f>R462+S459</f>
        <v>4473</v>
      </c>
      <c r="T462" s="27">
        <f>S462+T459</f>
        <v>4514</v>
      </c>
    </row>
    <row r="463" spans="1:20" ht="15" customHeight="1">
      <c r="L463" s="28">
        <f>L462/L456</f>
        <v>0.70462309268959233</v>
      </c>
      <c r="M463" s="28">
        <f t="shared" ref="M463:T463" si="21">M462/M456</f>
        <v>1.4653392330383481</v>
      </c>
      <c r="N463" s="117">
        <f t="shared" si="21"/>
        <v>1.209517514871117</v>
      </c>
      <c r="O463" s="117">
        <f>O462/O456</f>
        <v>1.7802857142857142</v>
      </c>
      <c r="P463" s="28">
        <f t="shared" si="21"/>
        <v>1.0021029441217706</v>
      </c>
      <c r="Q463" s="28">
        <f t="shared" si="21"/>
        <v>0.66508875739644968</v>
      </c>
      <c r="R463" s="28">
        <f t="shared" si="21"/>
        <v>0.49467455621301776</v>
      </c>
      <c r="S463" s="28">
        <f t="shared" si="21"/>
        <v>0.40719162494310424</v>
      </c>
      <c r="T463" s="28">
        <f t="shared" si="21"/>
        <v>0.41092398725534818</v>
      </c>
    </row>
    <row r="464" spans="1:20" ht="15" customHeight="1">
      <c r="L464" s="27"/>
      <c r="M464" s="27"/>
      <c r="N464" s="116"/>
      <c r="O464" s="116"/>
      <c r="P464" s="27"/>
      <c r="Q464" s="27"/>
      <c r="R464" s="27"/>
      <c r="S464" s="27"/>
      <c r="T464" s="27"/>
    </row>
    <row r="465" spans="1:20" ht="15" customHeight="1"/>
    <row r="466" spans="1:20" ht="15" customHeight="1"/>
    <row r="467" spans="1:20" ht="15" customHeight="1">
      <c r="A467" s="5" t="s">
        <v>1461</v>
      </c>
    </row>
    <row r="468" spans="1:20" ht="15" customHeight="1"/>
    <row r="469" spans="1:20" ht="15" customHeight="1">
      <c r="A469" s="1" t="s">
        <v>387</v>
      </c>
      <c r="D469" s="1" t="s">
        <v>388</v>
      </c>
      <c r="L469" s="2">
        <v>409576</v>
      </c>
      <c r="M469" s="2">
        <v>425971</v>
      </c>
      <c r="N469" s="106">
        <v>355000</v>
      </c>
      <c r="O469" s="106">
        <v>415000</v>
      </c>
      <c r="P469" s="3">
        <v>415000</v>
      </c>
      <c r="Q469" s="3">
        <v>415000</v>
      </c>
      <c r="R469" s="3">
        <v>415000</v>
      </c>
      <c r="S469" s="3">
        <v>415000</v>
      </c>
      <c r="T469" s="3">
        <v>415000</v>
      </c>
    </row>
    <row r="470" spans="1:20" ht="15" customHeight="1">
      <c r="A470" s="1" t="s">
        <v>389</v>
      </c>
      <c r="D470" s="13" t="s">
        <v>390</v>
      </c>
      <c r="L470" s="11">
        <v>24687</v>
      </c>
      <c r="M470" s="12">
        <v>24674</v>
      </c>
      <c r="N470" s="94">
        <v>20000</v>
      </c>
      <c r="O470" s="94">
        <v>39197</v>
      </c>
      <c r="P470" s="12">
        <v>39197</v>
      </c>
      <c r="Q470" s="12">
        <v>40000</v>
      </c>
      <c r="R470" s="12">
        <v>40000</v>
      </c>
      <c r="S470" s="12">
        <v>40000</v>
      </c>
      <c r="T470" s="12">
        <v>40000</v>
      </c>
    </row>
    <row r="471" spans="1:20" s="291" customFormat="1" ht="15" customHeight="1">
      <c r="A471" s="1"/>
      <c r="D471" s="82" t="s">
        <v>1465</v>
      </c>
      <c r="L471" s="11"/>
      <c r="M471" s="14"/>
      <c r="N471" s="96"/>
      <c r="O471" s="96"/>
      <c r="P471" s="14"/>
      <c r="Q471" s="14"/>
      <c r="R471" s="14"/>
      <c r="S471" s="14"/>
      <c r="T471" s="14"/>
    </row>
    <row r="472" spans="1:20" ht="15" customHeight="1">
      <c r="A472" s="1" t="s">
        <v>391</v>
      </c>
      <c r="D472" s="13" t="s">
        <v>392</v>
      </c>
      <c r="L472" s="11">
        <v>0</v>
      </c>
      <c r="M472" s="14">
        <v>73122</v>
      </c>
      <c r="N472" s="96">
        <v>142000</v>
      </c>
      <c r="O472" s="96">
        <v>73122</v>
      </c>
      <c r="P472" s="14">
        <v>0</v>
      </c>
      <c r="Q472" s="14">
        <v>0</v>
      </c>
      <c r="R472" s="14">
        <v>0</v>
      </c>
      <c r="S472" s="14">
        <v>0</v>
      </c>
      <c r="T472" s="14">
        <v>0</v>
      </c>
    </row>
    <row r="473" spans="1:20" ht="15" customHeight="1">
      <c r="A473" s="1" t="s">
        <v>393</v>
      </c>
      <c r="B473" s="70"/>
      <c r="C473" s="70"/>
      <c r="D473" s="353" t="s">
        <v>7</v>
      </c>
      <c r="E473" s="353"/>
      <c r="F473" s="353"/>
      <c r="G473" s="353"/>
      <c r="H473" s="353"/>
      <c r="I473" s="353"/>
      <c r="J473" s="353"/>
      <c r="K473" s="353"/>
      <c r="L473" s="3">
        <v>779</v>
      </c>
      <c r="M473" s="3">
        <v>837</v>
      </c>
      <c r="N473" s="106">
        <v>1000</v>
      </c>
      <c r="O473" s="106">
        <v>350</v>
      </c>
      <c r="P473" s="3">
        <v>350</v>
      </c>
      <c r="Q473" s="3">
        <v>350</v>
      </c>
      <c r="R473" s="3">
        <v>350</v>
      </c>
      <c r="S473" s="3">
        <v>350</v>
      </c>
      <c r="T473" s="3">
        <v>350</v>
      </c>
    </row>
    <row r="474" spans="1:20" ht="15" customHeight="1">
      <c r="A474" s="1" t="s">
        <v>394</v>
      </c>
      <c r="D474" s="1" t="s">
        <v>395</v>
      </c>
      <c r="L474" s="2">
        <v>0</v>
      </c>
      <c r="M474" s="2">
        <v>151000</v>
      </c>
      <c r="N474" s="106">
        <v>493000</v>
      </c>
      <c r="O474" s="106">
        <v>0</v>
      </c>
      <c r="P474" s="3">
        <v>0</v>
      </c>
      <c r="Q474" s="3">
        <v>0</v>
      </c>
      <c r="R474" s="3">
        <v>0</v>
      </c>
      <c r="S474" s="3">
        <v>0</v>
      </c>
      <c r="T474" s="3">
        <v>0</v>
      </c>
    </row>
    <row r="475" spans="1:20" ht="15" customHeight="1">
      <c r="A475" s="1" t="s">
        <v>1056</v>
      </c>
      <c r="D475" s="1" t="s">
        <v>84</v>
      </c>
      <c r="L475" s="2">
        <v>38057</v>
      </c>
      <c r="M475" s="2">
        <v>11580</v>
      </c>
      <c r="N475" s="106">
        <v>0</v>
      </c>
      <c r="O475" s="106">
        <v>0</v>
      </c>
      <c r="P475" s="3"/>
      <c r="Q475" s="3">
        <v>0</v>
      </c>
      <c r="R475" s="3">
        <v>0</v>
      </c>
      <c r="S475" s="3">
        <v>0</v>
      </c>
      <c r="T475" s="3">
        <v>0</v>
      </c>
    </row>
    <row r="476" spans="1:20" ht="15" customHeight="1">
      <c r="A476" s="1" t="s">
        <v>396</v>
      </c>
      <c r="D476" s="1" t="s">
        <v>8</v>
      </c>
      <c r="L476" s="47">
        <v>105</v>
      </c>
      <c r="M476" s="47">
        <v>85</v>
      </c>
      <c r="N476" s="113">
        <v>0</v>
      </c>
      <c r="O476" s="113">
        <v>0</v>
      </c>
      <c r="P476" s="49">
        <v>0</v>
      </c>
      <c r="Q476" s="49">
        <v>0</v>
      </c>
      <c r="R476" s="49">
        <v>0</v>
      </c>
      <c r="S476" s="49">
        <v>0</v>
      </c>
      <c r="T476" s="49">
        <v>0</v>
      </c>
    </row>
    <row r="477" spans="1:20" ht="15" customHeight="1"/>
    <row r="478" spans="1:20" ht="15" customHeight="1">
      <c r="K478" s="6" t="s">
        <v>882</v>
      </c>
      <c r="L478" s="29">
        <f t="shared" ref="L478:T478" si="22">SUM(L469:L477)</f>
        <v>473204</v>
      </c>
      <c r="M478" s="29">
        <f t="shared" si="22"/>
        <v>687269</v>
      </c>
      <c r="N478" s="119">
        <f t="shared" si="22"/>
        <v>1011000</v>
      </c>
      <c r="O478" s="119">
        <f t="shared" si="22"/>
        <v>527669</v>
      </c>
      <c r="P478" s="29">
        <f t="shared" si="22"/>
        <v>454547</v>
      </c>
      <c r="Q478" s="29">
        <f t="shared" si="22"/>
        <v>455350</v>
      </c>
      <c r="R478" s="29">
        <f t="shared" si="22"/>
        <v>455350</v>
      </c>
      <c r="S478" s="29">
        <f t="shared" si="22"/>
        <v>455350</v>
      </c>
      <c r="T478" s="29">
        <f t="shared" si="22"/>
        <v>455350</v>
      </c>
    </row>
    <row r="479" spans="1:20" ht="15" customHeight="1">
      <c r="L479" s="29"/>
      <c r="M479" s="29"/>
      <c r="N479" s="119"/>
      <c r="O479" s="119"/>
      <c r="P479" s="29"/>
      <c r="Q479" s="29"/>
      <c r="R479" s="29"/>
      <c r="S479" s="29"/>
      <c r="T479" s="29"/>
    </row>
    <row r="480" spans="1:20" ht="15" customHeight="1">
      <c r="L480" s="29"/>
      <c r="M480" s="29"/>
      <c r="N480" s="119"/>
      <c r="O480" s="119"/>
      <c r="P480" s="29"/>
      <c r="Q480" s="29"/>
      <c r="R480" s="29"/>
      <c r="S480" s="29"/>
      <c r="T480" s="29"/>
    </row>
    <row r="481" spans="1:23" ht="15" customHeight="1">
      <c r="A481" s="1" t="s">
        <v>398</v>
      </c>
      <c r="B481" s="70"/>
      <c r="C481" s="70"/>
      <c r="D481" s="1" t="s">
        <v>14</v>
      </c>
      <c r="E481" s="70"/>
      <c r="F481" s="70"/>
      <c r="G481" s="9"/>
      <c r="H481" s="9"/>
      <c r="I481" s="9"/>
      <c r="J481" s="9"/>
      <c r="K481" s="9"/>
      <c r="L481" s="20">
        <v>0</v>
      </c>
      <c r="M481" s="20">
        <v>2587</v>
      </c>
      <c r="N481" s="107">
        <v>0</v>
      </c>
      <c r="O481" s="107">
        <v>0</v>
      </c>
      <c r="P481" s="20">
        <v>0</v>
      </c>
      <c r="Q481" s="20">
        <v>0</v>
      </c>
      <c r="R481" s="20">
        <v>0</v>
      </c>
      <c r="S481" s="20">
        <v>0</v>
      </c>
      <c r="T481" s="20">
        <v>0</v>
      </c>
    </row>
    <row r="482" spans="1:23" ht="15" customHeight="1">
      <c r="A482" s="1" t="s">
        <v>399</v>
      </c>
      <c r="B482" s="70"/>
      <c r="C482" s="70"/>
      <c r="D482" s="1" t="s">
        <v>21</v>
      </c>
      <c r="E482" s="70"/>
      <c r="F482" s="70"/>
      <c r="G482" s="70"/>
      <c r="H482" s="70"/>
      <c r="I482" s="70"/>
      <c r="J482" s="70"/>
      <c r="K482" s="70"/>
      <c r="L482" s="20">
        <v>7865</v>
      </c>
      <c r="M482" s="20">
        <v>30929</v>
      </c>
      <c r="N482" s="107">
        <v>0</v>
      </c>
      <c r="O482" s="107">
        <v>0</v>
      </c>
      <c r="P482" s="20">
        <v>0</v>
      </c>
      <c r="Q482" s="20">
        <v>0</v>
      </c>
      <c r="R482" s="20">
        <v>0</v>
      </c>
      <c r="S482" s="20">
        <v>0</v>
      </c>
      <c r="T482" s="20">
        <v>0</v>
      </c>
    </row>
    <row r="483" spans="1:23" ht="15" customHeight="1">
      <c r="A483" s="1" t="s">
        <v>400</v>
      </c>
      <c r="B483" s="70"/>
      <c r="C483" s="70"/>
      <c r="D483" s="1" t="s">
        <v>401</v>
      </c>
      <c r="E483" s="70"/>
      <c r="F483" s="70"/>
      <c r="G483" s="70"/>
      <c r="H483" s="70"/>
      <c r="I483" s="70"/>
      <c r="J483" s="70"/>
      <c r="K483" s="70"/>
      <c r="L483" s="2">
        <v>170268</v>
      </c>
      <c r="M483" s="2">
        <v>132777</v>
      </c>
      <c r="N483" s="106">
        <v>220000</v>
      </c>
      <c r="O483" s="106">
        <v>220000</v>
      </c>
      <c r="P483" s="3">
        <v>231000</v>
      </c>
      <c r="Q483" s="3">
        <v>242550</v>
      </c>
      <c r="R483" s="3">
        <v>254678</v>
      </c>
      <c r="S483" s="3">
        <v>267411</v>
      </c>
      <c r="T483" s="3">
        <v>280782</v>
      </c>
    </row>
    <row r="484" spans="1:23" s="303" customFormat="1" ht="15" customHeight="1">
      <c r="A484" s="1"/>
      <c r="B484" s="302"/>
      <c r="C484" s="302"/>
      <c r="D484" s="81" t="s">
        <v>1475</v>
      </c>
      <c r="E484" s="302"/>
      <c r="F484" s="302"/>
      <c r="G484" s="302"/>
      <c r="H484" s="302"/>
      <c r="I484" s="302"/>
      <c r="J484" s="302"/>
      <c r="K484" s="302"/>
      <c r="L484" s="2"/>
      <c r="M484" s="2"/>
      <c r="N484" s="106"/>
      <c r="O484" s="106"/>
      <c r="P484" s="3"/>
      <c r="Q484" s="3"/>
      <c r="R484" s="3"/>
      <c r="S484" s="3"/>
      <c r="T484" s="3"/>
    </row>
    <row r="485" spans="1:23" ht="15" customHeight="1">
      <c r="A485" s="1" t="s">
        <v>402</v>
      </c>
      <c r="B485" s="70"/>
      <c r="C485" s="70"/>
      <c r="D485" s="1" t="s">
        <v>403</v>
      </c>
      <c r="E485" s="70"/>
      <c r="F485" s="70"/>
      <c r="G485" s="70"/>
      <c r="H485" s="70"/>
      <c r="I485" s="70"/>
      <c r="J485" s="70"/>
      <c r="K485" s="70"/>
      <c r="L485" s="2">
        <v>5941</v>
      </c>
      <c r="M485" s="2">
        <v>1232</v>
      </c>
      <c r="N485" s="106">
        <v>18000</v>
      </c>
      <c r="O485" s="106">
        <v>18000</v>
      </c>
      <c r="P485" s="3">
        <v>35000</v>
      </c>
      <c r="Q485" s="3">
        <v>35000</v>
      </c>
      <c r="R485" s="3">
        <v>35000</v>
      </c>
      <c r="S485" s="3">
        <v>35000</v>
      </c>
      <c r="T485" s="3">
        <v>35000</v>
      </c>
    </row>
    <row r="486" spans="1:23" ht="15" customHeight="1">
      <c r="A486" s="1" t="s">
        <v>404</v>
      </c>
      <c r="B486" s="70"/>
      <c r="C486" s="70"/>
      <c r="D486" s="1" t="s">
        <v>405</v>
      </c>
      <c r="E486" s="70"/>
      <c r="F486" s="70"/>
      <c r="G486" s="70"/>
      <c r="H486" s="70"/>
      <c r="I486" s="70"/>
      <c r="J486" s="70"/>
      <c r="K486" s="70"/>
      <c r="L486" s="2">
        <v>0</v>
      </c>
      <c r="M486" s="2">
        <v>52481</v>
      </c>
      <c r="N486" s="106">
        <v>50000</v>
      </c>
      <c r="O486" s="106">
        <v>50000</v>
      </c>
      <c r="P486" s="3">
        <v>50000</v>
      </c>
      <c r="Q486" s="3">
        <v>50000</v>
      </c>
      <c r="R486" s="3">
        <v>0</v>
      </c>
      <c r="S486" s="3">
        <v>0</v>
      </c>
      <c r="T486" s="3">
        <v>0</v>
      </c>
    </row>
    <row r="487" spans="1:23" ht="15" customHeight="1">
      <c r="A487" s="1" t="s">
        <v>406</v>
      </c>
      <c r="B487" s="70"/>
      <c r="C487" s="70"/>
      <c r="D487" s="1" t="s">
        <v>407</v>
      </c>
      <c r="E487" s="70"/>
      <c r="F487" s="70"/>
      <c r="G487" s="70"/>
      <c r="H487" s="70"/>
      <c r="I487" s="70"/>
      <c r="J487" s="70"/>
      <c r="K487" s="70"/>
      <c r="L487" s="2">
        <v>3983</v>
      </c>
      <c r="M487" s="2">
        <v>9892</v>
      </c>
      <c r="N487" s="103">
        <v>10600</v>
      </c>
      <c r="O487" s="103">
        <v>10600</v>
      </c>
      <c r="P487" s="3">
        <v>11660</v>
      </c>
      <c r="Q487" s="2">
        <v>12826</v>
      </c>
      <c r="R487" s="2">
        <v>14109</v>
      </c>
      <c r="S487" s="2">
        <v>15519</v>
      </c>
      <c r="T487" s="2">
        <v>17071</v>
      </c>
    </row>
    <row r="488" spans="1:23" ht="15" customHeight="1">
      <c r="A488" s="1" t="s">
        <v>408</v>
      </c>
      <c r="B488" s="70"/>
      <c r="C488" s="70"/>
      <c r="D488" s="1" t="s">
        <v>409</v>
      </c>
      <c r="E488" s="70"/>
      <c r="F488" s="70"/>
      <c r="G488" s="70"/>
      <c r="H488" s="70"/>
      <c r="I488" s="70"/>
      <c r="J488" s="70"/>
      <c r="K488" s="70"/>
      <c r="L488" s="2">
        <v>11011</v>
      </c>
      <c r="M488" s="2">
        <v>7658</v>
      </c>
      <c r="N488" s="103">
        <v>13000</v>
      </c>
      <c r="O488" s="103">
        <v>13000</v>
      </c>
      <c r="P488" s="3">
        <v>14300</v>
      </c>
      <c r="Q488" s="2">
        <v>15730</v>
      </c>
      <c r="R488" s="2">
        <v>17303</v>
      </c>
      <c r="S488" s="2">
        <v>19033</v>
      </c>
      <c r="T488" s="2">
        <v>20937</v>
      </c>
    </row>
    <row r="489" spans="1:23" ht="15" customHeight="1">
      <c r="A489" s="1" t="s">
        <v>410</v>
      </c>
      <c r="B489" s="70"/>
      <c r="C489" s="70"/>
      <c r="D489" s="1" t="s">
        <v>26</v>
      </c>
      <c r="E489" s="70"/>
      <c r="F489" s="70"/>
      <c r="G489" s="70"/>
      <c r="H489" s="70"/>
      <c r="I489" s="70"/>
      <c r="J489" s="70"/>
      <c r="K489" s="70"/>
      <c r="L489" s="2">
        <v>0</v>
      </c>
      <c r="M489" s="2">
        <v>23128</v>
      </c>
      <c r="N489" s="106">
        <v>0</v>
      </c>
      <c r="O489" s="106">
        <v>0</v>
      </c>
      <c r="P489" s="3">
        <v>0</v>
      </c>
      <c r="Q489" s="3">
        <v>0</v>
      </c>
      <c r="R489" s="3">
        <v>0</v>
      </c>
      <c r="S489" s="3">
        <v>0</v>
      </c>
      <c r="T489" s="3">
        <v>0</v>
      </c>
    </row>
    <row r="490" spans="1:23" ht="15" customHeight="1">
      <c r="A490" s="1" t="s">
        <v>411</v>
      </c>
      <c r="B490" s="9"/>
      <c r="C490" s="9"/>
      <c r="D490" s="1" t="s">
        <v>412</v>
      </c>
      <c r="E490" s="9"/>
      <c r="F490" s="9"/>
      <c r="G490" s="9"/>
      <c r="H490" s="9"/>
      <c r="I490" s="9"/>
      <c r="J490" s="9"/>
      <c r="K490" s="9"/>
      <c r="L490" s="2">
        <v>0</v>
      </c>
      <c r="M490" s="2">
        <v>42420</v>
      </c>
      <c r="N490" s="106">
        <v>55000</v>
      </c>
      <c r="O490" s="106">
        <v>0</v>
      </c>
      <c r="P490" s="3">
        <v>0</v>
      </c>
      <c r="Q490" s="3">
        <v>0</v>
      </c>
      <c r="R490" s="3">
        <v>0</v>
      </c>
      <c r="S490" s="3">
        <v>0</v>
      </c>
      <c r="T490" s="3">
        <v>0</v>
      </c>
    </row>
    <row r="491" spans="1:23" ht="15" customHeight="1">
      <c r="A491" s="1" t="s">
        <v>413</v>
      </c>
      <c r="B491" s="9"/>
      <c r="C491" s="9"/>
      <c r="D491" s="1" t="s">
        <v>414</v>
      </c>
      <c r="E491" s="9"/>
      <c r="F491" s="9"/>
      <c r="G491" s="9"/>
      <c r="H491" s="9"/>
      <c r="I491" s="9"/>
      <c r="J491" s="9"/>
      <c r="K491" s="9"/>
      <c r="L491" s="2">
        <v>54226</v>
      </c>
      <c r="M491" s="2">
        <v>31456</v>
      </c>
      <c r="N491" s="106">
        <v>150000</v>
      </c>
      <c r="O491" s="106">
        <v>150000</v>
      </c>
      <c r="P491" s="3">
        <v>110000</v>
      </c>
      <c r="Q491" s="3">
        <v>0</v>
      </c>
      <c r="R491" s="3">
        <v>0</v>
      </c>
      <c r="S491" s="3">
        <v>0</v>
      </c>
      <c r="T491" s="3">
        <v>0</v>
      </c>
    </row>
    <row r="492" spans="1:23" ht="15" customHeight="1">
      <c r="A492" s="1" t="s">
        <v>415</v>
      </c>
      <c r="B492" s="9"/>
      <c r="C492" s="9"/>
      <c r="D492" s="1" t="s">
        <v>416</v>
      </c>
      <c r="E492" s="9"/>
      <c r="F492" s="9"/>
      <c r="G492" s="9"/>
      <c r="H492" s="9"/>
      <c r="I492" s="9"/>
      <c r="J492" s="9"/>
      <c r="K492" s="9"/>
      <c r="L492" s="2">
        <v>153910</v>
      </c>
      <c r="M492" s="2">
        <v>21930</v>
      </c>
      <c r="N492" s="106">
        <v>0</v>
      </c>
      <c r="O492" s="106">
        <v>0</v>
      </c>
      <c r="P492" s="3">
        <v>0</v>
      </c>
      <c r="Q492" s="3">
        <v>0</v>
      </c>
      <c r="R492" s="3">
        <v>0</v>
      </c>
      <c r="S492" s="3">
        <v>0</v>
      </c>
      <c r="T492" s="3">
        <v>0</v>
      </c>
    </row>
    <row r="493" spans="1:23" ht="15" customHeight="1">
      <c r="A493" s="1" t="s">
        <v>1048</v>
      </c>
      <c r="B493" s="9"/>
      <c r="C493" s="9"/>
      <c r="D493" s="1" t="s">
        <v>490</v>
      </c>
      <c r="E493" s="9"/>
      <c r="F493" s="9"/>
      <c r="G493" s="9"/>
      <c r="H493" s="9"/>
      <c r="I493" s="9"/>
      <c r="J493" s="9"/>
      <c r="K493" s="9"/>
      <c r="L493" s="2">
        <v>0</v>
      </c>
      <c r="M493" s="2">
        <v>0</v>
      </c>
      <c r="N493" s="106">
        <v>25000</v>
      </c>
      <c r="O493" s="106">
        <v>0</v>
      </c>
      <c r="P493" s="3">
        <v>0</v>
      </c>
      <c r="Q493" s="3">
        <v>0</v>
      </c>
      <c r="R493" s="3">
        <v>0</v>
      </c>
      <c r="S493" s="3">
        <v>0</v>
      </c>
      <c r="T493" s="3">
        <v>0</v>
      </c>
    </row>
    <row r="494" spans="1:23" ht="15" customHeight="1">
      <c r="A494" s="1" t="s">
        <v>417</v>
      </c>
      <c r="B494" s="9"/>
      <c r="C494" s="9"/>
      <c r="D494" s="1" t="s">
        <v>418</v>
      </c>
      <c r="E494" s="9"/>
      <c r="F494" s="9"/>
      <c r="G494" s="9"/>
      <c r="H494" s="9"/>
      <c r="I494" s="9"/>
      <c r="J494" s="9"/>
      <c r="K494" s="9"/>
      <c r="L494" s="2">
        <v>0</v>
      </c>
      <c r="M494" s="2">
        <v>0</v>
      </c>
      <c r="N494" s="103">
        <v>119400</v>
      </c>
      <c r="O494" s="103">
        <v>121900</v>
      </c>
      <c r="P494" s="2">
        <v>121900</v>
      </c>
      <c r="Q494" s="2">
        <v>121900</v>
      </c>
      <c r="R494" s="2">
        <v>121900</v>
      </c>
      <c r="S494" s="2">
        <v>121900</v>
      </c>
      <c r="T494" s="2">
        <v>121900</v>
      </c>
      <c r="U494" s="2"/>
      <c r="V494" s="2"/>
      <c r="W494" s="2"/>
    </row>
    <row r="495" spans="1:23" ht="15" customHeight="1">
      <c r="A495" s="1" t="s">
        <v>419</v>
      </c>
      <c r="D495" s="1" t="s">
        <v>132</v>
      </c>
      <c r="L495" s="2">
        <v>-38685</v>
      </c>
      <c r="M495" s="2">
        <v>0</v>
      </c>
      <c r="N495" s="103">
        <v>0</v>
      </c>
      <c r="O495" s="103">
        <v>0</v>
      </c>
      <c r="P495" s="2">
        <v>0</v>
      </c>
      <c r="Q495" s="2">
        <v>0</v>
      </c>
      <c r="R495" s="2">
        <v>0</v>
      </c>
      <c r="S495" s="2">
        <v>0</v>
      </c>
      <c r="T495" s="2">
        <v>0</v>
      </c>
    </row>
    <row r="496" spans="1:23" ht="15" customHeight="1">
      <c r="A496" s="1" t="s">
        <v>420</v>
      </c>
      <c r="D496" s="1" t="s">
        <v>421</v>
      </c>
      <c r="L496" s="47">
        <v>0</v>
      </c>
      <c r="M496" s="47">
        <v>96000</v>
      </c>
      <c r="N496" s="105">
        <v>0</v>
      </c>
      <c r="O496" s="105">
        <v>0</v>
      </c>
      <c r="P496" s="47">
        <v>0</v>
      </c>
      <c r="Q496" s="47">
        <v>0</v>
      </c>
      <c r="R496" s="47">
        <v>0</v>
      </c>
      <c r="S496" s="47">
        <v>0</v>
      </c>
      <c r="T496" s="47">
        <v>0</v>
      </c>
    </row>
    <row r="497" spans="1:20" ht="15" customHeight="1">
      <c r="A497" s="1"/>
      <c r="D497" s="1"/>
      <c r="L497" s="2"/>
      <c r="M497" s="2"/>
      <c r="N497" s="103"/>
      <c r="O497" s="103"/>
      <c r="P497" s="2"/>
      <c r="Q497" s="2"/>
      <c r="R497" s="2"/>
      <c r="S497" s="2"/>
      <c r="T497" s="2"/>
    </row>
    <row r="498" spans="1:20" ht="15" customHeight="1">
      <c r="K498" s="6" t="s">
        <v>886</v>
      </c>
      <c r="L498" s="27">
        <f t="shared" ref="L498:T498" si="23">SUM(L481:L497)</f>
        <v>368519</v>
      </c>
      <c r="M498" s="27">
        <f t="shared" si="23"/>
        <v>452490</v>
      </c>
      <c r="N498" s="116">
        <f t="shared" si="23"/>
        <v>661000</v>
      </c>
      <c r="O498" s="116">
        <f t="shared" si="23"/>
        <v>583500</v>
      </c>
      <c r="P498" s="27">
        <f t="shared" si="23"/>
        <v>573860</v>
      </c>
      <c r="Q498" s="27">
        <f t="shared" si="23"/>
        <v>478006</v>
      </c>
      <c r="R498" s="27">
        <f t="shared" si="23"/>
        <v>442990</v>
      </c>
      <c r="S498" s="27">
        <f t="shared" si="23"/>
        <v>458863</v>
      </c>
      <c r="T498" s="27">
        <f t="shared" si="23"/>
        <v>475690</v>
      </c>
    </row>
    <row r="499" spans="1:20" ht="15" customHeight="1">
      <c r="L499" s="27"/>
      <c r="M499" s="27"/>
      <c r="N499" s="116"/>
      <c r="O499" s="116"/>
      <c r="P499" s="27"/>
      <c r="Q499" s="27"/>
      <c r="R499" s="27"/>
      <c r="S499" s="27"/>
      <c r="T499" s="27"/>
    </row>
    <row r="500" spans="1:20" ht="15" customHeight="1">
      <c r="L500" s="27"/>
      <c r="M500" s="27"/>
      <c r="N500" s="116"/>
      <c r="O500" s="116"/>
      <c r="P500" s="27"/>
      <c r="Q500" s="27"/>
      <c r="R500" s="27"/>
      <c r="S500" s="27"/>
      <c r="T500" s="27"/>
    </row>
    <row r="501" spans="1:20" ht="15" customHeight="1">
      <c r="K501" s="6" t="s">
        <v>887</v>
      </c>
      <c r="L501" s="27">
        <f t="shared" ref="L501:T501" si="24">L478-L498</f>
        <v>104685</v>
      </c>
      <c r="M501" s="27">
        <f t="shared" si="24"/>
        <v>234779</v>
      </c>
      <c r="N501" s="116">
        <f t="shared" si="24"/>
        <v>350000</v>
      </c>
      <c r="O501" s="116">
        <f t="shared" si="24"/>
        <v>-55831</v>
      </c>
      <c r="P501" s="27">
        <f t="shared" si="24"/>
        <v>-119313</v>
      </c>
      <c r="Q501" s="27">
        <f t="shared" si="24"/>
        <v>-22656</v>
      </c>
      <c r="R501" s="27">
        <f t="shared" si="24"/>
        <v>12360</v>
      </c>
      <c r="S501" s="27">
        <f>S478-S498</f>
        <v>-3513</v>
      </c>
      <c r="T501" s="27">
        <f t="shared" si="24"/>
        <v>-20340</v>
      </c>
    </row>
    <row r="502" spans="1:20" ht="15" customHeight="1">
      <c r="L502" s="27"/>
      <c r="M502" s="27"/>
      <c r="N502" s="116"/>
      <c r="O502" s="116"/>
      <c r="P502" s="27"/>
      <c r="Q502" s="27"/>
      <c r="R502" s="27"/>
      <c r="S502" s="27"/>
      <c r="T502" s="27"/>
    </row>
    <row r="503" spans="1:20" ht="15" customHeight="1">
      <c r="L503" s="27"/>
      <c r="M503" s="27"/>
      <c r="N503" s="116"/>
      <c r="O503" s="116"/>
      <c r="P503" s="27"/>
      <c r="Q503" s="27"/>
      <c r="R503" s="27"/>
      <c r="S503" s="27"/>
      <c r="T503" s="27"/>
    </row>
    <row r="504" spans="1:20" ht="15" customHeight="1">
      <c r="K504" s="27" t="s">
        <v>889</v>
      </c>
      <c r="L504" s="27">
        <v>405618</v>
      </c>
      <c r="M504" s="27">
        <v>640399</v>
      </c>
      <c r="N504" s="116">
        <v>776755</v>
      </c>
      <c r="O504" s="116">
        <f>M504+O501</f>
        <v>584568</v>
      </c>
      <c r="P504" s="27">
        <f>O504+P501</f>
        <v>465255</v>
      </c>
      <c r="Q504" s="27">
        <f>P504+Q501</f>
        <v>442599</v>
      </c>
      <c r="R504" s="27">
        <f>Q504+R501</f>
        <v>454959</v>
      </c>
      <c r="S504" s="27">
        <f>R504+S501</f>
        <v>451446</v>
      </c>
      <c r="T504" s="27">
        <f>S504+T501</f>
        <v>431106</v>
      </c>
    </row>
    <row r="505" spans="1:20" ht="15" customHeight="1">
      <c r="L505" s="28">
        <f>L504/L498</f>
        <v>1.1006705217370067</v>
      </c>
      <c r="M505" s="28">
        <f t="shared" ref="M505:T505" si="25">M504/M498</f>
        <v>1.4152776856947116</v>
      </c>
      <c r="N505" s="117">
        <f t="shared" si="25"/>
        <v>1.1751210287443268</v>
      </c>
      <c r="O505" s="117">
        <f t="shared" si="25"/>
        <v>1.0018303341902313</v>
      </c>
      <c r="P505" s="28">
        <f t="shared" si="25"/>
        <v>0.81074652354232735</v>
      </c>
      <c r="Q505" s="28">
        <f t="shared" si="25"/>
        <v>0.92592770802040136</v>
      </c>
      <c r="R505" s="28">
        <f t="shared" si="25"/>
        <v>1.0270186685929705</v>
      </c>
      <c r="S505" s="28">
        <f t="shared" si="25"/>
        <v>0.98383613409666937</v>
      </c>
      <c r="T505" s="28">
        <f t="shared" si="25"/>
        <v>0.90627509512497639</v>
      </c>
    </row>
    <row r="506" spans="1:20" ht="15" customHeight="1">
      <c r="L506" s="27"/>
      <c r="M506" s="27"/>
      <c r="N506" s="116"/>
      <c r="O506" s="116"/>
      <c r="P506" s="27"/>
      <c r="Q506" s="27"/>
      <c r="R506" s="27"/>
      <c r="S506" s="27"/>
      <c r="T506" s="27"/>
    </row>
    <row r="507" spans="1:20" ht="15" customHeight="1">
      <c r="L507" s="27"/>
      <c r="M507" s="27"/>
      <c r="N507" s="116"/>
      <c r="O507" s="116"/>
      <c r="P507" s="27"/>
      <c r="Q507" s="27"/>
      <c r="R507" s="27"/>
      <c r="S507" s="27"/>
      <c r="T507" s="27"/>
    </row>
    <row r="508" spans="1:20" ht="15" customHeight="1">
      <c r="A508" s="5" t="s">
        <v>908</v>
      </c>
      <c r="L508" s="27"/>
      <c r="M508" s="27"/>
      <c r="N508" s="116"/>
      <c r="O508" s="116"/>
      <c r="P508" s="27"/>
      <c r="Q508" s="27"/>
      <c r="R508" s="27"/>
      <c r="S508" s="27"/>
      <c r="T508" s="27"/>
    </row>
    <row r="509" spans="1:20" ht="15" customHeight="1">
      <c r="L509" s="27"/>
      <c r="M509" s="27"/>
      <c r="N509" s="116"/>
      <c r="O509" s="116"/>
      <c r="P509" s="27"/>
      <c r="Q509" s="27"/>
      <c r="R509" s="27"/>
      <c r="S509" s="27"/>
      <c r="T509" s="27"/>
    </row>
    <row r="510" spans="1:20" ht="15" customHeight="1">
      <c r="L510" s="27"/>
      <c r="M510" s="27"/>
      <c r="N510" s="116"/>
      <c r="O510" s="116"/>
      <c r="P510" s="27"/>
      <c r="Q510" s="27"/>
      <c r="R510" s="27"/>
      <c r="S510" s="27"/>
      <c r="T510" s="27"/>
    </row>
    <row r="511" spans="1:20" ht="15" customHeight="1">
      <c r="A511" s="1" t="s">
        <v>422</v>
      </c>
      <c r="B511" s="70"/>
      <c r="C511" s="70"/>
      <c r="D511" s="1" t="s">
        <v>75</v>
      </c>
      <c r="E511" s="70"/>
      <c r="F511" s="70"/>
      <c r="G511" s="70"/>
      <c r="L511" s="2">
        <v>9750</v>
      </c>
      <c r="M511" s="2">
        <v>20700</v>
      </c>
      <c r="N511" s="103">
        <v>5250</v>
      </c>
      <c r="O511" s="103">
        <v>6000</v>
      </c>
      <c r="P511" s="2">
        <v>5250</v>
      </c>
      <c r="Q511" s="2">
        <v>5250</v>
      </c>
      <c r="R511" s="2">
        <v>5250</v>
      </c>
      <c r="S511" s="2">
        <v>5250</v>
      </c>
      <c r="T511" s="2">
        <v>5250</v>
      </c>
    </row>
    <row r="512" spans="1:20" s="314" customFormat="1" ht="15" customHeight="1">
      <c r="A512" s="1"/>
      <c r="B512" s="313"/>
      <c r="C512" s="313"/>
      <c r="D512" s="81" t="s">
        <v>1527</v>
      </c>
      <c r="E512" s="35"/>
      <c r="F512" s="35"/>
      <c r="G512" s="35"/>
      <c r="H512" s="37"/>
      <c r="I512" s="37"/>
      <c r="J512" s="37"/>
      <c r="L512" s="2"/>
      <c r="M512" s="2"/>
      <c r="N512" s="103"/>
      <c r="O512" s="103"/>
      <c r="P512" s="2"/>
      <c r="Q512" s="2"/>
      <c r="R512" s="2"/>
      <c r="S512" s="2"/>
      <c r="T512" s="2"/>
    </row>
    <row r="513" spans="1:20" s="284" customFormat="1" ht="15" customHeight="1">
      <c r="A513" s="1" t="s">
        <v>1450</v>
      </c>
      <c r="B513" s="283"/>
      <c r="C513" s="283"/>
      <c r="D513" s="1" t="s">
        <v>1452</v>
      </c>
      <c r="E513" s="283"/>
      <c r="F513" s="283"/>
      <c r="G513" s="283"/>
      <c r="L513" s="47">
        <v>0</v>
      </c>
      <c r="M513" s="47">
        <v>0</v>
      </c>
      <c r="N513" s="105">
        <v>0</v>
      </c>
      <c r="O513" s="105">
        <v>0</v>
      </c>
      <c r="P513" s="47">
        <v>0</v>
      </c>
      <c r="Q513" s="47">
        <v>0</v>
      </c>
      <c r="R513" s="47">
        <v>0</v>
      </c>
      <c r="S513" s="47">
        <v>0</v>
      </c>
      <c r="T513" s="47">
        <v>0</v>
      </c>
    </row>
    <row r="514" spans="1:20" ht="15" customHeight="1">
      <c r="A514" s="1"/>
      <c r="B514" s="70"/>
      <c r="C514" s="70"/>
      <c r="D514" s="1"/>
      <c r="E514" s="70"/>
      <c r="F514" s="70"/>
      <c r="G514" s="70"/>
      <c r="L514" s="2"/>
      <c r="M514" s="2"/>
      <c r="N514" s="103"/>
      <c r="O514" s="103"/>
      <c r="P514" s="2"/>
      <c r="Q514" s="2"/>
      <c r="R514" s="2"/>
      <c r="S514" s="2"/>
      <c r="T514" s="2"/>
    </row>
    <row r="515" spans="1:20" ht="15" customHeight="1">
      <c r="K515" s="6" t="s">
        <v>882</v>
      </c>
      <c r="L515" s="29">
        <f>L511+L513</f>
        <v>9750</v>
      </c>
      <c r="M515" s="29">
        <f t="shared" ref="M515:T515" si="26">M511+M513</f>
        <v>20700</v>
      </c>
      <c r="N515" s="119">
        <f t="shared" si="26"/>
        <v>5250</v>
      </c>
      <c r="O515" s="119">
        <f t="shared" si="26"/>
        <v>6000</v>
      </c>
      <c r="P515" s="29">
        <f t="shared" si="26"/>
        <v>5250</v>
      </c>
      <c r="Q515" s="29">
        <f t="shared" si="26"/>
        <v>5250</v>
      </c>
      <c r="R515" s="29">
        <f>R511+R513</f>
        <v>5250</v>
      </c>
      <c r="S515" s="29">
        <f t="shared" si="26"/>
        <v>5250</v>
      </c>
      <c r="T515" s="29">
        <f t="shared" si="26"/>
        <v>5250</v>
      </c>
    </row>
    <row r="516" spans="1:20" ht="15" customHeight="1">
      <c r="K516" s="6"/>
      <c r="L516" s="29"/>
      <c r="M516" s="29"/>
      <c r="N516" s="119"/>
      <c r="O516" s="119"/>
      <c r="P516" s="29"/>
      <c r="Q516" s="29"/>
      <c r="R516" s="29"/>
      <c r="S516" s="29"/>
      <c r="T516" s="29"/>
    </row>
    <row r="517" spans="1:20" s="284" customFormat="1" ht="15" customHeight="1">
      <c r="K517" s="6"/>
      <c r="L517" s="29"/>
      <c r="M517" s="29"/>
      <c r="N517" s="119"/>
      <c r="O517" s="119"/>
      <c r="P517" s="29"/>
      <c r="Q517" s="29"/>
      <c r="R517" s="29"/>
      <c r="S517" s="29"/>
      <c r="T517" s="29"/>
    </row>
    <row r="518" spans="1:20" s="84" customFormat="1" ht="15" customHeight="1">
      <c r="A518" s="1" t="s">
        <v>1453</v>
      </c>
      <c r="D518" s="284" t="s">
        <v>1451</v>
      </c>
      <c r="K518" s="6"/>
      <c r="L518" s="2">
        <v>0</v>
      </c>
      <c r="M518" s="2">
        <v>0</v>
      </c>
      <c r="N518" s="106">
        <v>0</v>
      </c>
      <c r="O518" s="106">
        <v>0</v>
      </c>
      <c r="P518" s="3">
        <v>0</v>
      </c>
      <c r="Q518" s="3">
        <v>0</v>
      </c>
      <c r="R518" s="3">
        <v>0</v>
      </c>
      <c r="S518" s="3">
        <v>0</v>
      </c>
      <c r="T518" s="3">
        <v>0</v>
      </c>
    </row>
    <row r="519" spans="1:20" ht="15" customHeight="1">
      <c r="A519" s="1" t="s">
        <v>423</v>
      </c>
      <c r="D519" s="1" t="s">
        <v>310</v>
      </c>
      <c r="L519" s="47">
        <v>57200</v>
      </c>
      <c r="M519" s="47">
        <v>0</v>
      </c>
      <c r="N519" s="105">
        <v>0</v>
      </c>
      <c r="O519" s="105">
        <v>0</v>
      </c>
      <c r="P519" s="47">
        <v>0</v>
      </c>
      <c r="Q519" s="47">
        <v>0</v>
      </c>
      <c r="R519" s="47">
        <v>0</v>
      </c>
      <c r="S519" s="47">
        <v>0</v>
      </c>
      <c r="T519" s="47">
        <v>0</v>
      </c>
    </row>
    <row r="520" spans="1:20" ht="15" customHeight="1"/>
    <row r="521" spans="1:20" ht="15" customHeight="1">
      <c r="K521" s="6" t="s">
        <v>886</v>
      </c>
      <c r="L521" s="27">
        <f>L519+L518</f>
        <v>57200</v>
      </c>
      <c r="M521" s="27">
        <f>M519+M518</f>
        <v>0</v>
      </c>
      <c r="P521" s="27">
        <f>P519+P518</f>
        <v>0</v>
      </c>
      <c r="Q521" s="27">
        <f>Q519+Q518</f>
        <v>0</v>
      </c>
      <c r="R521" s="27">
        <f>R519+R518</f>
        <v>0</v>
      </c>
      <c r="S521" s="27">
        <f>S519+S518</f>
        <v>0</v>
      </c>
      <c r="T521" s="27">
        <f>T519+T518</f>
        <v>0</v>
      </c>
    </row>
    <row r="522" spans="1:20" ht="15" customHeight="1">
      <c r="K522" s="6"/>
      <c r="L522" s="27"/>
      <c r="M522" s="27"/>
      <c r="N522" s="116"/>
      <c r="O522" s="116"/>
      <c r="P522" s="27"/>
      <c r="Q522" s="27"/>
      <c r="R522" s="27"/>
      <c r="S522" s="27"/>
      <c r="T522" s="27"/>
    </row>
    <row r="523" spans="1:20" ht="15" customHeight="1"/>
    <row r="524" spans="1:20" ht="15" customHeight="1">
      <c r="K524" s="6" t="s">
        <v>887</v>
      </c>
      <c r="L524" s="27">
        <f t="shared" ref="L524:T524" si="27">L515-L521</f>
        <v>-47450</v>
      </c>
      <c r="M524" s="27">
        <f t="shared" si="27"/>
        <v>20700</v>
      </c>
      <c r="N524" s="116">
        <f t="shared" si="27"/>
        <v>5250</v>
      </c>
      <c r="O524" s="116">
        <f t="shared" si="27"/>
        <v>6000</v>
      </c>
      <c r="P524" s="27">
        <f t="shared" si="27"/>
        <v>5250</v>
      </c>
      <c r="Q524" s="27">
        <f t="shared" si="27"/>
        <v>5250</v>
      </c>
      <c r="R524" s="27">
        <f t="shared" si="27"/>
        <v>5250</v>
      </c>
      <c r="S524" s="27">
        <f t="shared" si="27"/>
        <v>5250</v>
      </c>
      <c r="T524" s="27">
        <f t="shared" si="27"/>
        <v>5250</v>
      </c>
    </row>
    <row r="525" spans="1:20" ht="15" customHeight="1">
      <c r="L525" s="27"/>
      <c r="M525" s="27"/>
      <c r="N525" s="116"/>
      <c r="O525" s="116"/>
      <c r="P525" s="27"/>
      <c r="Q525" s="27"/>
      <c r="R525" s="27"/>
      <c r="S525" s="27"/>
      <c r="T525" s="27"/>
    </row>
    <row r="526" spans="1:20" ht="15" customHeight="1">
      <c r="L526" s="27"/>
      <c r="M526" s="27"/>
      <c r="N526" s="116"/>
      <c r="O526" s="116"/>
      <c r="P526" s="27"/>
      <c r="Q526" s="27"/>
      <c r="R526" s="27"/>
      <c r="S526" s="27"/>
      <c r="T526" s="27"/>
    </row>
    <row r="527" spans="1:20" ht="15" customHeight="1">
      <c r="K527" s="27" t="s">
        <v>889</v>
      </c>
      <c r="L527" s="27">
        <v>-607724</v>
      </c>
      <c r="M527" s="27">
        <v>-587024</v>
      </c>
      <c r="N527" s="116">
        <v>-580474</v>
      </c>
      <c r="O527" s="116">
        <f>M527+O524</f>
        <v>-581024</v>
      </c>
      <c r="P527" s="27">
        <f>O527+P524</f>
        <v>-575774</v>
      </c>
      <c r="Q527" s="27">
        <f>P527+Q524</f>
        <v>-570524</v>
      </c>
      <c r="R527" s="27">
        <f>Q527+R524</f>
        <v>-565274</v>
      </c>
      <c r="S527" s="27">
        <f>R527+S524</f>
        <v>-560024</v>
      </c>
      <c r="T527" s="27">
        <f>S527+T524</f>
        <v>-554774</v>
      </c>
    </row>
    <row r="528" spans="1:20" ht="15" customHeight="1">
      <c r="L528" s="30"/>
      <c r="M528" s="30"/>
      <c r="N528" s="120"/>
      <c r="O528" s="120"/>
      <c r="P528" s="73"/>
      <c r="Q528" s="30"/>
      <c r="R528" s="30"/>
      <c r="S528" s="30"/>
      <c r="T528" s="30"/>
    </row>
    <row r="529" spans="1:20" ht="15" customHeight="1">
      <c r="L529" s="27"/>
      <c r="M529" s="27"/>
      <c r="N529" s="116"/>
      <c r="O529" s="116"/>
      <c r="P529" s="27"/>
      <c r="Q529" s="27"/>
      <c r="R529" s="27"/>
      <c r="S529" s="27"/>
      <c r="T529" s="27"/>
    </row>
    <row r="530" spans="1:20" ht="15" customHeight="1">
      <c r="L530" s="27"/>
      <c r="M530" s="27"/>
      <c r="N530" s="116"/>
      <c r="O530" s="116"/>
      <c r="P530" s="27"/>
      <c r="Q530" s="27"/>
      <c r="R530" s="27"/>
      <c r="S530" s="27"/>
      <c r="T530" s="27"/>
    </row>
    <row r="531" spans="1:20" ht="15" customHeight="1">
      <c r="L531" s="27"/>
      <c r="M531" s="27"/>
      <c r="N531" s="116"/>
      <c r="O531" s="116"/>
      <c r="P531" s="27"/>
      <c r="Q531" s="27"/>
      <c r="R531" s="27"/>
      <c r="S531" s="27"/>
      <c r="T531" s="27"/>
    </row>
    <row r="532" spans="1:20" ht="15" customHeight="1">
      <c r="L532" s="27"/>
      <c r="M532" s="27"/>
      <c r="N532" s="116"/>
      <c r="O532" s="116"/>
      <c r="P532" s="27"/>
      <c r="Q532" s="27"/>
      <c r="R532" s="27"/>
      <c r="S532" s="27"/>
      <c r="T532" s="27"/>
    </row>
    <row r="533" spans="1:20" ht="15" customHeight="1">
      <c r="A533" s="5" t="s">
        <v>909</v>
      </c>
      <c r="L533" s="27"/>
      <c r="M533" s="27"/>
      <c r="N533" s="116"/>
      <c r="O533" s="116"/>
      <c r="P533" s="27"/>
      <c r="Q533" s="27"/>
      <c r="R533" s="27"/>
      <c r="S533" s="27"/>
      <c r="T533" s="27"/>
    </row>
    <row r="534" spans="1:20" ht="15" customHeight="1">
      <c r="L534" s="27"/>
      <c r="M534" s="27"/>
      <c r="N534" s="116"/>
      <c r="O534" s="116"/>
      <c r="P534" s="27"/>
      <c r="Q534" s="27"/>
      <c r="R534" s="27"/>
      <c r="S534" s="27"/>
      <c r="T534" s="27"/>
    </row>
    <row r="535" spans="1:20" ht="15" customHeight="1">
      <c r="A535" s="1" t="s">
        <v>424</v>
      </c>
      <c r="B535" s="70"/>
      <c r="C535" s="70"/>
      <c r="D535" s="1" t="s">
        <v>75</v>
      </c>
      <c r="E535" s="70"/>
      <c r="L535" s="10">
        <v>19950</v>
      </c>
      <c r="M535" s="10">
        <v>16009</v>
      </c>
      <c r="N535" s="121">
        <v>10500</v>
      </c>
      <c r="O535" s="121">
        <v>12000</v>
      </c>
      <c r="P535" s="10">
        <v>10500</v>
      </c>
      <c r="Q535" s="10">
        <v>10500</v>
      </c>
      <c r="R535" s="10">
        <v>10500</v>
      </c>
      <c r="S535" s="10">
        <v>10500</v>
      </c>
      <c r="T535" s="10">
        <v>10500</v>
      </c>
    </row>
    <row r="536" spans="1:20" ht="15" customHeight="1">
      <c r="A536" s="1" t="s">
        <v>425</v>
      </c>
      <c r="D536" s="1" t="s">
        <v>426</v>
      </c>
      <c r="L536" s="10">
        <v>6613</v>
      </c>
      <c r="M536" s="10">
        <v>408</v>
      </c>
      <c r="N536" s="121">
        <v>6000</v>
      </c>
      <c r="O536" s="121">
        <v>0</v>
      </c>
      <c r="P536" s="10">
        <v>6000</v>
      </c>
      <c r="Q536" s="10">
        <v>6000</v>
      </c>
      <c r="R536" s="10">
        <v>6000</v>
      </c>
      <c r="S536" s="10">
        <v>6000</v>
      </c>
      <c r="T536" s="10">
        <v>6000</v>
      </c>
    </row>
    <row r="537" spans="1:20" ht="15" customHeight="1">
      <c r="A537" s="1" t="s">
        <v>427</v>
      </c>
      <c r="B537" s="70"/>
      <c r="C537" s="70"/>
      <c r="D537" s="353" t="s">
        <v>428</v>
      </c>
      <c r="E537" s="353"/>
      <c r="F537" s="353"/>
      <c r="G537" s="353"/>
      <c r="H537" s="353"/>
      <c r="I537" s="353"/>
      <c r="J537" s="353"/>
      <c r="K537" s="353"/>
      <c r="L537" s="11">
        <v>4381</v>
      </c>
      <c r="M537" s="11">
        <v>6462</v>
      </c>
      <c r="N537" s="93">
        <v>0</v>
      </c>
      <c r="O537" s="93">
        <v>4000</v>
      </c>
      <c r="P537" s="11">
        <v>6000</v>
      </c>
      <c r="Q537" s="11">
        <v>6000</v>
      </c>
      <c r="R537" s="11">
        <v>6000</v>
      </c>
      <c r="S537" s="11">
        <v>6000</v>
      </c>
      <c r="T537" s="11">
        <v>6000</v>
      </c>
    </row>
    <row r="538" spans="1:20" ht="15" customHeight="1">
      <c r="A538" s="1" t="s">
        <v>974</v>
      </c>
      <c r="B538" s="70"/>
      <c r="C538" s="70"/>
      <c r="D538" s="353" t="s">
        <v>975</v>
      </c>
      <c r="E538" s="353"/>
      <c r="F538" s="353"/>
      <c r="G538" s="353"/>
      <c r="H538" s="353"/>
      <c r="I538" s="353"/>
      <c r="J538" s="353"/>
      <c r="K538" s="353"/>
      <c r="L538" s="11">
        <v>0</v>
      </c>
      <c r="M538" s="11">
        <v>122</v>
      </c>
      <c r="N538" s="93">
        <v>0</v>
      </c>
      <c r="O538" s="93">
        <v>650</v>
      </c>
      <c r="P538" s="11">
        <v>650</v>
      </c>
      <c r="Q538" s="11">
        <v>650</v>
      </c>
      <c r="R538" s="11">
        <v>650</v>
      </c>
      <c r="S538" s="11">
        <v>650</v>
      </c>
      <c r="T538" s="11">
        <v>650</v>
      </c>
    </row>
    <row r="539" spans="1:20" ht="15" customHeight="1">
      <c r="A539" s="1" t="s">
        <v>429</v>
      </c>
      <c r="B539" s="70"/>
      <c r="C539" s="70"/>
      <c r="D539" s="353" t="s">
        <v>1047</v>
      </c>
      <c r="E539" s="353"/>
      <c r="F539" s="353"/>
      <c r="G539" s="353"/>
      <c r="H539" s="353"/>
      <c r="I539" s="353"/>
      <c r="J539" s="353"/>
      <c r="K539" s="353"/>
      <c r="L539" s="11">
        <v>5683</v>
      </c>
      <c r="M539" s="11">
        <v>6028</v>
      </c>
      <c r="N539" s="93">
        <v>5000</v>
      </c>
      <c r="O539" s="93">
        <v>5000</v>
      </c>
      <c r="P539" s="11">
        <v>5000</v>
      </c>
      <c r="Q539" s="11">
        <v>5000</v>
      </c>
      <c r="R539" s="11">
        <v>5000</v>
      </c>
      <c r="S539" s="11">
        <v>5000</v>
      </c>
      <c r="T539" s="11">
        <v>5000</v>
      </c>
    </row>
    <row r="540" spans="1:20" ht="15" customHeight="1">
      <c r="A540" s="1" t="s">
        <v>1057</v>
      </c>
      <c r="B540" s="70"/>
      <c r="C540" s="70"/>
      <c r="D540" s="70" t="s">
        <v>7</v>
      </c>
      <c r="E540" s="70"/>
      <c r="F540" s="70"/>
      <c r="G540" s="70"/>
      <c r="H540" s="70"/>
      <c r="I540" s="70"/>
      <c r="J540" s="70"/>
      <c r="K540" s="70"/>
      <c r="L540" s="11">
        <v>0</v>
      </c>
      <c r="M540" s="11">
        <v>0</v>
      </c>
      <c r="N540" s="93">
        <v>0</v>
      </c>
      <c r="O540" s="93">
        <v>40</v>
      </c>
      <c r="P540" s="11">
        <v>50</v>
      </c>
      <c r="Q540" s="11">
        <v>50</v>
      </c>
      <c r="R540" s="11">
        <v>50</v>
      </c>
      <c r="S540" s="11">
        <v>50</v>
      </c>
      <c r="T540" s="11">
        <v>50</v>
      </c>
    </row>
    <row r="541" spans="1:20" ht="15" customHeight="1">
      <c r="A541" s="1" t="s">
        <v>430</v>
      </c>
      <c r="D541" s="1" t="s">
        <v>8</v>
      </c>
      <c r="L541" s="16">
        <v>1070</v>
      </c>
      <c r="M541" s="16">
        <v>0</v>
      </c>
      <c r="N541" s="97">
        <v>0</v>
      </c>
      <c r="O541" s="97">
        <v>0</v>
      </c>
      <c r="P541" s="16">
        <v>0</v>
      </c>
      <c r="Q541" s="16">
        <v>0</v>
      </c>
      <c r="R541" s="16">
        <v>0</v>
      </c>
      <c r="S541" s="16">
        <v>0</v>
      </c>
      <c r="T541" s="16">
        <v>0</v>
      </c>
    </row>
    <row r="542" spans="1:20" ht="15" customHeight="1">
      <c r="A542" s="1" t="s">
        <v>431</v>
      </c>
      <c r="D542" s="1" t="s">
        <v>432</v>
      </c>
      <c r="L542" s="62">
        <v>4100</v>
      </c>
      <c r="M542" s="64">
        <v>8900</v>
      </c>
      <c r="N542" s="122">
        <v>0</v>
      </c>
      <c r="O542" s="122">
        <v>13900</v>
      </c>
      <c r="P542" s="64">
        <v>1000</v>
      </c>
      <c r="Q542" s="64">
        <v>1000</v>
      </c>
      <c r="R542" s="64">
        <v>1000</v>
      </c>
      <c r="S542" s="64">
        <v>1000</v>
      </c>
      <c r="T542" s="64">
        <v>1000</v>
      </c>
    </row>
    <row r="543" spans="1:20" ht="15" customHeight="1"/>
    <row r="544" spans="1:20" ht="15" customHeight="1">
      <c r="K544" s="6" t="s">
        <v>882</v>
      </c>
      <c r="L544" s="17">
        <f>SUM(L535:L543)</f>
        <v>41797</v>
      </c>
      <c r="M544" s="17">
        <f t="shared" ref="M544:T544" si="28">SUM(M535:M543)</f>
        <v>37929</v>
      </c>
      <c r="N544" s="100">
        <f t="shared" si="28"/>
        <v>21500</v>
      </c>
      <c r="O544" s="100">
        <f t="shared" si="28"/>
        <v>35590</v>
      </c>
      <c r="P544" s="17">
        <f t="shared" si="28"/>
        <v>29200</v>
      </c>
      <c r="Q544" s="17">
        <f t="shared" si="28"/>
        <v>29200</v>
      </c>
      <c r="R544" s="17">
        <f t="shared" si="28"/>
        <v>29200</v>
      </c>
      <c r="S544" s="17">
        <f t="shared" si="28"/>
        <v>29200</v>
      </c>
      <c r="T544" s="17">
        <f t="shared" si="28"/>
        <v>29200</v>
      </c>
    </row>
    <row r="545" spans="1:20" ht="15" customHeight="1"/>
    <row r="546" spans="1:20" ht="15" customHeight="1"/>
    <row r="547" spans="1:20" ht="15" customHeight="1">
      <c r="A547" s="1" t="s">
        <v>433</v>
      </c>
      <c r="D547" s="1" t="s">
        <v>14</v>
      </c>
      <c r="L547" s="2">
        <v>3187</v>
      </c>
      <c r="M547" s="19">
        <v>3060</v>
      </c>
      <c r="N547" s="98">
        <v>1500</v>
      </c>
      <c r="O547" s="98">
        <v>2500</v>
      </c>
      <c r="P547" s="19">
        <v>2500</v>
      </c>
      <c r="Q547" s="19">
        <v>2500</v>
      </c>
      <c r="R547" s="19">
        <v>2500</v>
      </c>
      <c r="S547" s="19">
        <v>2500</v>
      </c>
      <c r="T547" s="19">
        <v>2500</v>
      </c>
    </row>
    <row r="548" spans="1:20" ht="15" customHeight="1">
      <c r="A548" s="1" t="s">
        <v>434</v>
      </c>
      <c r="B548" s="70"/>
      <c r="C548" s="70"/>
      <c r="D548" s="1" t="s">
        <v>21</v>
      </c>
      <c r="E548" s="70"/>
      <c r="F548" s="70"/>
      <c r="G548" s="70"/>
      <c r="H548" s="70"/>
      <c r="I548" s="70"/>
      <c r="J548" s="70"/>
      <c r="K548" s="70"/>
      <c r="L548" s="31">
        <v>0</v>
      </c>
      <c r="M548" s="20">
        <v>6433</v>
      </c>
      <c r="N548" s="107">
        <v>10000</v>
      </c>
      <c r="O548" s="107">
        <v>10000</v>
      </c>
      <c r="P548" s="20">
        <v>10000</v>
      </c>
      <c r="Q548" s="20">
        <v>10000</v>
      </c>
      <c r="R548" s="20">
        <v>10000</v>
      </c>
      <c r="S548" s="20">
        <v>10000</v>
      </c>
      <c r="T548" s="20">
        <v>10000</v>
      </c>
    </row>
    <row r="549" spans="1:20" ht="15" customHeight="1">
      <c r="A549" s="1" t="s">
        <v>435</v>
      </c>
      <c r="B549" s="70"/>
      <c r="C549" s="70"/>
      <c r="D549" s="1" t="s">
        <v>18</v>
      </c>
      <c r="E549" s="70"/>
      <c r="F549" s="70"/>
      <c r="G549" s="70"/>
      <c r="H549" s="70"/>
      <c r="I549" s="70"/>
      <c r="J549" s="70"/>
      <c r="K549" s="70"/>
      <c r="L549" s="18">
        <v>0</v>
      </c>
      <c r="M549" s="18">
        <v>0</v>
      </c>
      <c r="N549" s="104">
        <v>2500</v>
      </c>
      <c r="O549" s="104">
        <v>2500</v>
      </c>
      <c r="P549" s="18">
        <v>2500</v>
      </c>
      <c r="Q549" s="18">
        <v>2500</v>
      </c>
      <c r="R549" s="18">
        <v>2500</v>
      </c>
      <c r="S549" s="18">
        <v>2500</v>
      </c>
      <c r="T549" s="18">
        <v>2500</v>
      </c>
    </row>
    <row r="550" spans="1:20" ht="15" customHeight="1">
      <c r="A550" s="1" t="s">
        <v>436</v>
      </c>
      <c r="B550" s="70"/>
      <c r="C550" s="70"/>
      <c r="D550" s="1" t="s">
        <v>28</v>
      </c>
      <c r="E550" s="70"/>
      <c r="F550" s="70"/>
      <c r="G550" s="70"/>
      <c r="H550" s="70"/>
      <c r="I550" s="70"/>
      <c r="J550" s="70"/>
      <c r="K550" s="70"/>
      <c r="L550" s="18">
        <v>910</v>
      </c>
      <c r="M550" s="18">
        <v>0</v>
      </c>
      <c r="N550" s="104">
        <v>0</v>
      </c>
      <c r="O550" s="104">
        <v>0</v>
      </c>
      <c r="P550" s="18">
        <v>0</v>
      </c>
      <c r="Q550" s="18">
        <v>0</v>
      </c>
      <c r="R550" s="18">
        <v>0</v>
      </c>
      <c r="S550" s="18">
        <v>0</v>
      </c>
      <c r="T550" s="18">
        <v>0</v>
      </c>
    </row>
    <row r="551" spans="1:20" ht="15" customHeight="1">
      <c r="A551" s="1" t="s">
        <v>437</v>
      </c>
      <c r="B551" s="9"/>
      <c r="C551" s="9"/>
      <c r="D551" s="1" t="s">
        <v>438</v>
      </c>
      <c r="E551" s="9"/>
      <c r="F551" s="9"/>
      <c r="G551" s="9"/>
      <c r="H551" s="9"/>
      <c r="I551" s="9"/>
      <c r="J551" s="9"/>
      <c r="K551" s="9"/>
      <c r="L551" s="2">
        <v>3266</v>
      </c>
      <c r="M551" s="2">
        <v>1462</v>
      </c>
      <c r="N551" s="103">
        <v>20000</v>
      </c>
      <c r="O551" s="103">
        <v>60000</v>
      </c>
      <c r="P551" s="2">
        <v>20000</v>
      </c>
      <c r="Q551" s="2">
        <v>3000</v>
      </c>
      <c r="R551" s="2">
        <v>3000</v>
      </c>
      <c r="S551" s="2">
        <v>3000</v>
      </c>
      <c r="T551" s="2">
        <v>3000</v>
      </c>
    </row>
    <row r="552" spans="1:20" s="78" customFormat="1" ht="15" customHeight="1">
      <c r="A552" s="1"/>
      <c r="B552" s="9"/>
      <c r="C552" s="9"/>
      <c r="D552" s="320" t="s">
        <v>1251</v>
      </c>
      <c r="E552" s="9"/>
      <c r="F552" s="9"/>
      <c r="G552" s="9"/>
      <c r="H552" s="9"/>
      <c r="I552" s="9"/>
      <c r="J552" s="9"/>
      <c r="K552" s="9"/>
      <c r="L552" s="2"/>
      <c r="M552" s="2"/>
      <c r="N552" s="103"/>
      <c r="O552" s="103"/>
      <c r="P552" s="2"/>
      <c r="Q552" s="2"/>
      <c r="R552" s="2"/>
      <c r="S552" s="2"/>
      <c r="T552" s="2"/>
    </row>
    <row r="553" spans="1:20" ht="15" customHeight="1">
      <c r="A553" s="1" t="s">
        <v>439</v>
      </c>
      <c r="B553" s="9"/>
      <c r="C553" s="9"/>
      <c r="D553" s="1" t="s">
        <v>440</v>
      </c>
      <c r="E553" s="9"/>
      <c r="F553" s="9"/>
      <c r="G553" s="9"/>
      <c r="H553" s="9"/>
      <c r="I553" s="9"/>
      <c r="J553" s="9"/>
      <c r="K553" s="9"/>
      <c r="L553" s="47">
        <v>0</v>
      </c>
      <c r="M553" s="56">
        <v>42310</v>
      </c>
      <c r="N553" s="99">
        <v>20000</v>
      </c>
      <c r="O553" s="99">
        <v>20000</v>
      </c>
      <c r="P553" s="56">
        <v>25000</v>
      </c>
      <c r="Q553" s="56">
        <v>25000</v>
      </c>
      <c r="R553" s="56">
        <v>25000</v>
      </c>
      <c r="S553" s="56">
        <v>25000</v>
      </c>
      <c r="T553" s="56">
        <v>25000</v>
      </c>
    </row>
    <row r="554" spans="1:20" s="303" customFormat="1" ht="15" customHeight="1">
      <c r="A554" s="1"/>
      <c r="B554" s="9"/>
      <c r="C554" s="9"/>
      <c r="D554" s="81" t="s">
        <v>1551</v>
      </c>
      <c r="E554" s="9"/>
      <c r="F554" s="9"/>
      <c r="G554" s="9"/>
      <c r="H554" s="9"/>
      <c r="I554" s="9"/>
      <c r="J554" s="9"/>
      <c r="K554" s="9"/>
      <c r="L554" s="47"/>
      <c r="M554" s="49"/>
      <c r="N554" s="113"/>
      <c r="O554" s="113"/>
      <c r="P554" s="49"/>
      <c r="Q554" s="49"/>
      <c r="R554" s="49"/>
      <c r="S554" s="49"/>
      <c r="T554" s="49"/>
    </row>
    <row r="555" spans="1:20" ht="15" customHeight="1"/>
    <row r="556" spans="1:20" ht="15" customHeight="1">
      <c r="K556" s="6" t="s">
        <v>886</v>
      </c>
      <c r="L556" s="27">
        <f>SUM(L547:L555)</f>
        <v>7363</v>
      </c>
      <c r="M556" s="27">
        <f t="shared" ref="M556:T556" si="29">SUM(M547:M555)</f>
        <v>53265</v>
      </c>
      <c r="N556" s="116">
        <f t="shared" si="29"/>
        <v>54000</v>
      </c>
      <c r="O556" s="116">
        <f t="shared" si="29"/>
        <v>95000</v>
      </c>
      <c r="P556" s="27">
        <f t="shared" si="29"/>
        <v>60000</v>
      </c>
      <c r="Q556" s="27">
        <f t="shared" si="29"/>
        <v>43000</v>
      </c>
      <c r="R556" s="27">
        <f t="shared" si="29"/>
        <v>43000</v>
      </c>
      <c r="S556" s="27">
        <f t="shared" si="29"/>
        <v>43000</v>
      </c>
      <c r="T556" s="27">
        <f t="shared" si="29"/>
        <v>43000</v>
      </c>
    </row>
    <row r="557" spans="1:20" ht="15" customHeight="1">
      <c r="L557" s="27"/>
      <c r="M557" s="27"/>
      <c r="N557" s="116"/>
      <c r="O557" s="116"/>
      <c r="P557" s="27"/>
      <c r="Q557" s="27"/>
      <c r="R557" s="27"/>
      <c r="S557" s="27"/>
      <c r="T557" s="27"/>
    </row>
    <row r="558" spans="1:20" ht="15" customHeight="1">
      <c r="L558" s="27"/>
      <c r="M558" s="27"/>
      <c r="N558" s="116"/>
      <c r="O558" s="116"/>
      <c r="P558" s="27"/>
      <c r="Q558" s="27"/>
      <c r="R558" s="27"/>
      <c r="S558" s="27"/>
      <c r="T558" s="27"/>
    </row>
    <row r="559" spans="1:20" ht="15" customHeight="1">
      <c r="K559" s="6" t="s">
        <v>887</v>
      </c>
      <c r="L559" s="27">
        <f>L544-L556</f>
        <v>34434</v>
      </c>
      <c r="M559" s="27">
        <f t="shared" ref="M559:T559" si="30">M544-M556</f>
        <v>-15336</v>
      </c>
      <c r="N559" s="116">
        <f t="shared" si="30"/>
        <v>-32500</v>
      </c>
      <c r="O559" s="116">
        <f t="shared" si="30"/>
        <v>-59410</v>
      </c>
      <c r="P559" s="27">
        <f t="shared" si="30"/>
        <v>-30800</v>
      </c>
      <c r="Q559" s="27">
        <f>Q544-Q556</f>
        <v>-13800</v>
      </c>
      <c r="R559" s="27">
        <f t="shared" si="30"/>
        <v>-13800</v>
      </c>
      <c r="S559" s="27">
        <f>S544-S556</f>
        <v>-13800</v>
      </c>
      <c r="T559" s="27">
        <f t="shared" si="30"/>
        <v>-13800</v>
      </c>
    </row>
    <row r="560" spans="1:20" ht="15" customHeight="1">
      <c r="L560" s="27"/>
      <c r="M560" s="27"/>
      <c r="N560" s="116"/>
      <c r="O560" s="116"/>
      <c r="P560" s="27"/>
      <c r="Q560" s="27"/>
      <c r="R560" s="27"/>
      <c r="S560" s="27"/>
      <c r="T560" s="27"/>
    </row>
    <row r="561" spans="1:20" ht="15" customHeight="1">
      <c r="L561" s="27"/>
      <c r="M561" s="27"/>
      <c r="N561" s="116"/>
      <c r="O561" s="116"/>
      <c r="P561" s="27"/>
      <c r="Q561" s="27"/>
      <c r="R561" s="27"/>
      <c r="S561" s="27"/>
      <c r="T561" s="27"/>
    </row>
    <row r="562" spans="1:20" ht="15" customHeight="1">
      <c r="K562" s="27" t="s">
        <v>889</v>
      </c>
      <c r="L562" s="27">
        <v>210284</v>
      </c>
      <c r="M562" s="27">
        <v>194947</v>
      </c>
      <c r="N562" s="116">
        <v>134647</v>
      </c>
      <c r="O562" s="116">
        <f>M562+O559</f>
        <v>135537</v>
      </c>
      <c r="P562" s="27">
        <f>O562+P559</f>
        <v>104737</v>
      </c>
      <c r="Q562" s="27">
        <f>P562+Q559</f>
        <v>90937</v>
      </c>
      <c r="R562" s="27">
        <f>Q562+R559</f>
        <v>77137</v>
      </c>
      <c r="S562" s="27">
        <f>R562+S559</f>
        <v>63337</v>
      </c>
      <c r="T562" s="27">
        <f>S562+T559</f>
        <v>49537</v>
      </c>
    </row>
    <row r="563" spans="1:20" ht="15" customHeight="1">
      <c r="L563" s="28">
        <f t="shared" ref="L563:T563" si="31">L562/L556</f>
        <v>28.559554529403776</v>
      </c>
      <c r="M563" s="28">
        <f t="shared" si="31"/>
        <v>3.6599455552426545</v>
      </c>
      <c r="N563" s="117">
        <f t="shared" si="31"/>
        <v>2.4934629629629628</v>
      </c>
      <c r="O563" s="117">
        <f t="shared" si="31"/>
        <v>1.4267052631578947</v>
      </c>
      <c r="P563" s="28">
        <f t="shared" si="31"/>
        <v>1.7456166666666666</v>
      </c>
      <c r="Q563" s="28">
        <f t="shared" si="31"/>
        <v>2.1148139534883721</v>
      </c>
      <c r="R563" s="28">
        <f t="shared" si="31"/>
        <v>1.7938837209302325</v>
      </c>
      <c r="S563" s="28">
        <f t="shared" si="31"/>
        <v>1.4729534883720929</v>
      </c>
      <c r="T563" s="28">
        <f t="shared" si="31"/>
        <v>1.1520232558139536</v>
      </c>
    </row>
    <row r="564" spans="1:20" ht="15" customHeight="1">
      <c r="L564" s="27"/>
      <c r="M564" s="27"/>
      <c r="N564" s="116"/>
      <c r="O564" s="116"/>
      <c r="P564" s="27"/>
      <c r="Q564" s="27"/>
      <c r="R564" s="27"/>
      <c r="S564" s="27"/>
      <c r="T564" s="27"/>
    </row>
    <row r="565" spans="1:20" ht="15" customHeight="1">
      <c r="L565" s="27"/>
      <c r="M565" s="27"/>
      <c r="N565" s="116"/>
      <c r="O565" s="116"/>
      <c r="P565" s="27"/>
      <c r="Q565" s="27"/>
      <c r="R565" s="27"/>
      <c r="S565" s="27"/>
      <c r="T565" s="27"/>
    </row>
    <row r="566" spans="1:20" ht="15" customHeight="1">
      <c r="L566" s="27"/>
      <c r="M566" s="27"/>
      <c r="N566" s="116"/>
      <c r="O566" s="116"/>
      <c r="P566" s="27"/>
      <c r="Q566" s="27"/>
      <c r="R566" s="27"/>
      <c r="S566" s="27"/>
      <c r="T566" s="27"/>
    </row>
    <row r="567" spans="1:20" ht="15" customHeight="1"/>
    <row r="568" spans="1:20" ht="15" customHeight="1">
      <c r="A568" s="5" t="s">
        <v>910</v>
      </c>
    </row>
    <row r="569" spans="1:20" ht="15" customHeight="1">
      <c r="Q569" s="40"/>
    </row>
    <row r="570" spans="1:20" ht="15" customHeight="1">
      <c r="A570" s="304" t="s">
        <v>1476</v>
      </c>
      <c r="D570" s="1" t="s">
        <v>471</v>
      </c>
      <c r="L570" s="10">
        <v>0</v>
      </c>
      <c r="M570" s="10">
        <v>0</v>
      </c>
      <c r="N570" s="121">
        <v>0</v>
      </c>
      <c r="O570" s="121">
        <v>0</v>
      </c>
      <c r="P570" s="10">
        <v>6500</v>
      </c>
      <c r="Q570" s="10">
        <v>6500</v>
      </c>
      <c r="R570" s="10">
        <v>6500</v>
      </c>
      <c r="S570" s="10">
        <v>6500</v>
      </c>
      <c r="T570" s="10">
        <v>6500</v>
      </c>
    </row>
    <row r="571" spans="1:20" s="78" customFormat="1" ht="15" customHeight="1">
      <c r="D571" s="37" t="s">
        <v>1239</v>
      </c>
      <c r="L571" s="10"/>
      <c r="M571" s="10"/>
      <c r="N571" s="121"/>
      <c r="O571" s="121"/>
      <c r="P571" s="10"/>
      <c r="Q571" s="10"/>
      <c r="R571" s="10"/>
      <c r="S571" s="10"/>
      <c r="T571" s="10"/>
    </row>
    <row r="572" spans="1:20" ht="15" customHeight="1">
      <c r="A572" s="1" t="s">
        <v>441</v>
      </c>
      <c r="B572" s="70"/>
      <c r="C572" s="70"/>
      <c r="D572" s="1" t="s">
        <v>75</v>
      </c>
      <c r="E572" s="70"/>
      <c r="L572" s="10">
        <v>47450</v>
      </c>
      <c r="M572" s="10">
        <v>25100</v>
      </c>
      <c r="N572" s="121">
        <v>24500</v>
      </c>
      <c r="O572" s="121">
        <v>25000</v>
      </c>
      <c r="P572" s="10">
        <v>24500</v>
      </c>
      <c r="Q572" s="10">
        <v>24500</v>
      </c>
      <c r="R572" s="10">
        <v>24500</v>
      </c>
      <c r="S572" s="10">
        <v>24500</v>
      </c>
      <c r="T572" s="10">
        <v>24500</v>
      </c>
    </row>
    <row r="573" spans="1:20" s="314" customFormat="1" ht="15" customHeight="1">
      <c r="A573" s="1"/>
      <c r="B573" s="313"/>
      <c r="C573" s="313"/>
      <c r="D573" s="81" t="s">
        <v>1528</v>
      </c>
      <c r="E573" s="35"/>
      <c r="F573" s="37"/>
      <c r="G573" s="37"/>
      <c r="H573" s="37"/>
      <c r="I573" s="37"/>
      <c r="J573" s="37"/>
      <c r="K573" s="37"/>
      <c r="L573" s="10"/>
      <c r="M573" s="10"/>
      <c r="N573" s="121"/>
      <c r="O573" s="121"/>
      <c r="P573" s="10"/>
      <c r="Q573" s="10"/>
      <c r="R573" s="10"/>
      <c r="S573" s="10"/>
      <c r="T573" s="10"/>
    </row>
    <row r="574" spans="1:20" s="284" customFormat="1" ht="15" customHeight="1">
      <c r="A574" s="1" t="s">
        <v>1454</v>
      </c>
      <c r="B574" s="283"/>
      <c r="C574" s="283"/>
      <c r="D574" s="1" t="s">
        <v>1452</v>
      </c>
      <c r="E574" s="283"/>
      <c r="L574" s="10">
        <v>0</v>
      </c>
      <c r="M574" s="10">
        <v>0</v>
      </c>
      <c r="N574" s="121">
        <v>0</v>
      </c>
      <c r="O574" s="121">
        <v>0</v>
      </c>
      <c r="P574" s="10">
        <v>0</v>
      </c>
      <c r="Q574" s="10">
        <v>0</v>
      </c>
      <c r="R574" s="10">
        <v>0</v>
      </c>
      <c r="S574" s="10">
        <v>0</v>
      </c>
      <c r="T574" s="10">
        <v>0</v>
      </c>
    </row>
    <row r="575" spans="1:20" ht="15" customHeight="1">
      <c r="A575" s="1" t="s">
        <v>442</v>
      </c>
      <c r="D575" s="1" t="s">
        <v>443</v>
      </c>
      <c r="L575" s="10">
        <v>0</v>
      </c>
      <c r="M575" s="10">
        <v>4897</v>
      </c>
      <c r="N575" s="121">
        <v>7900</v>
      </c>
      <c r="O575" s="121">
        <v>6468</v>
      </c>
      <c r="P575" s="10">
        <v>20000</v>
      </c>
      <c r="Q575" s="10">
        <v>20000</v>
      </c>
      <c r="R575" s="10">
        <v>20000</v>
      </c>
      <c r="S575" s="10">
        <v>20000</v>
      </c>
      <c r="T575" s="10">
        <v>20000</v>
      </c>
    </row>
    <row r="576" spans="1:20" s="78" customFormat="1" ht="15" customHeight="1">
      <c r="A576" s="1"/>
      <c r="D576" s="37" t="s">
        <v>1064</v>
      </c>
      <c r="L576" s="10"/>
      <c r="M576" s="10"/>
      <c r="N576" s="121"/>
      <c r="O576" s="121"/>
      <c r="P576" s="10"/>
      <c r="Q576" s="10"/>
      <c r="R576" s="10"/>
      <c r="S576" s="10"/>
      <c r="T576" s="10"/>
    </row>
    <row r="577" spans="1:25" ht="15" customHeight="1">
      <c r="A577" s="1" t="s">
        <v>1058</v>
      </c>
      <c r="D577" s="1" t="s">
        <v>7</v>
      </c>
      <c r="L577" s="10">
        <v>0</v>
      </c>
      <c r="M577" s="10">
        <v>0</v>
      </c>
      <c r="N577" s="121">
        <v>0</v>
      </c>
      <c r="O577" s="121">
        <v>20</v>
      </c>
      <c r="P577" s="10">
        <v>0</v>
      </c>
      <c r="Q577" s="10">
        <v>0</v>
      </c>
      <c r="R577" s="10">
        <v>0</v>
      </c>
      <c r="S577" s="10">
        <v>0</v>
      </c>
      <c r="T577" s="10">
        <v>0</v>
      </c>
    </row>
    <row r="578" spans="1:25" ht="15" customHeight="1">
      <c r="A578" s="1" t="s">
        <v>444</v>
      </c>
      <c r="D578" s="1" t="s">
        <v>8</v>
      </c>
      <c r="L578" s="16">
        <v>558</v>
      </c>
      <c r="M578" s="16">
        <v>7283</v>
      </c>
      <c r="N578" s="97">
        <v>0</v>
      </c>
      <c r="O578" s="97">
        <v>0</v>
      </c>
      <c r="P578" s="16">
        <v>0</v>
      </c>
      <c r="Q578" s="16">
        <v>0</v>
      </c>
      <c r="R578" s="16">
        <v>0</v>
      </c>
      <c r="S578" s="16">
        <v>0</v>
      </c>
      <c r="T578" s="16">
        <v>0</v>
      </c>
    </row>
    <row r="579" spans="1:25" ht="15" customHeight="1">
      <c r="A579" s="1" t="s">
        <v>445</v>
      </c>
      <c r="D579" s="1" t="s">
        <v>446</v>
      </c>
      <c r="L579" s="62">
        <v>0</v>
      </c>
      <c r="M579" s="65">
        <v>0</v>
      </c>
      <c r="N579" s="123">
        <v>3500</v>
      </c>
      <c r="O579" s="123">
        <v>3500</v>
      </c>
      <c r="P579" s="63">
        <v>2500</v>
      </c>
      <c r="Q579" s="63">
        <v>2500</v>
      </c>
      <c r="R579" s="63">
        <v>2500</v>
      </c>
      <c r="S579" s="63">
        <v>2500</v>
      </c>
      <c r="T579" s="63">
        <v>2500</v>
      </c>
    </row>
    <row r="580" spans="1:25" ht="15" customHeight="1">
      <c r="D580" s="37" t="s">
        <v>1550</v>
      </c>
      <c r="E580" s="37"/>
      <c r="F580" s="37"/>
      <c r="G580" s="37"/>
      <c r="H580" s="37"/>
      <c r="I580" s="37"/>
      <c r="J580" s="37"/>
      <c r="K580" s="37"/>
    </row>
    <row r="581" spans="1:25" ht="15" customHeight="1">
      <c r="K581" s="6" t="s">
        <v>882</v>
      </c>
      <c r="L581" s="17">
        <f>SUM(L570:L580)</f>
        <v>48008</v>
      </c>
      <c r="M581" s="17">
        <f t="shared" ref="M581:T581" si="32">SUM(M570:M580)</f>
        <v>37280</v>
      </c>
      <c r="N581" s="116">
        <f t="shared" si="32"/>
        <v>35900</v>
      </c>
      <c r="O581" s="116">
        <f>SUM(O570:O580)</f>
        <v>34988</v>
      </c>
      <c r="P581" s="27">
        <f t="shared" si="32"/>
        <v>53500</v>
      </c>
      <c r="Q581" s="17">
        <f t="shared" si="32"/>
        <v>53500</v>
      </c>
      <c r="R581" s="17">
        <f t="shared" si="32"/>
        <v>53500</v>
      </c>
      <c r="S581" s="17">
        <f t="shared" si="32"/>
        <v>53500</v>
      </c>
      <c r="T581" s="17">
        <f t="shared" si="32"/>
        <v>53500</v>
      </c>
    </row>
    <row r="582" spans="1:25" ht="15" customHeight="1"/>
    <row r="583" spans="1:25" ht="15" customHeight="1"/>
    <row r="584" spans="1:25" s="284" customFormat="1" ht="15" customHeight="1">
      <c r="A584" s="1" t="s">
        <v>1455</v>
      </c>
      <c r="D584" s="284" t="s">
        <v>1451</v>
      </c>
      <c r="L584" s="2">
        <v>0</v>
      </c>
      <c r="M584" s="19">
        <v>0</v>
      </c>
      <c r="N584" s="98">
        <v>0</v>
      </c>
      <c r="O584" s="98">
        <v>0</v>
      </c>
      <c r="P584" s="15">
        <v>0</v>
      </c>
      <c r="Q584" s="15">
        <v>0</v>
      </c>
      <c r="R584" s="15">
        <v>0</v>
      </c>
      <c r="S584" s="15">
        <v>0</v>
      </c>
      <c r="T584" s="15">
        <v>0</v>
      </c>
    </row>
    <row r="585" spans="1:25" ht="15" customHeight="1">
      <c r="A585" s="1" t="s">
        <v>1138</v>
      </c>
      <c r="B585" s="70"/>
      <c r="C585" s="70"/>
      <c r="D585" s="1" t="s">
        <v>64</v>
      </c>
      <c r="E585" s="70"/>
      <c r="F585" s="70"/>
      <c r="G585" s="70"/>
      <c r="H585" s="70"/>
      <c r="I585" s="70"/>
      <c r="J585" s="70"/>
      <c r="K585" s="70"/>
      <c r="L585" s="2">
        <v>0</v>
      </c>
      <c r="M585" s="19">
        <v>49</v>
      </c>
      <c r="N585" s="98">
        <v>0</v>
      </c>
      <c r="O585" s="98">
        <v>2300</v>
      </c>
      <c r="P585" s="15">
        <v>6000</v>
      </c>
      <c r="Q585" s="15">
        <v>6000</v>
      </c>
      <c r="R585" s="15">
        <v>6000</v>
      </c>
      <c r="S585" s="15">
        <v>6000</v>
      </c>
      <c r="T585" s="15">
        <v>6000</v>
      </c>
    </row>
    <row r="586" spans="1:25" s="78" customFormat="1" ht="15" customHeight="1">
      <c r="A586" s="1"/>
      <c r="B586" s="77"/>
      <c r="C586" s="77"/>
      <c r="D586" s="320" t="s">
        <v>1104</v>
      </c>
      <c r="E586" s="77"/>
      <c r="F586" s="77"/>
      <c r="G586" s="77"/>
      <c r="H586" s="77"/>
      <c r="I586" s="77"/>
      <c r="J586" s="77"/>
      <c r="K586" s="77"/>
      <c r="L586" s="2"/>
      <c r="M586" s="19"/>
      <c r="N586" s="98"/>
      <c r="O586" s="98"/>
      <c r="P586" s="15"/>
      <c r="Q586" s="15"/>
      <c r="R586" s="15"/>
      <c r="S586" s="15"/>
      <c r="T586" s="15"/>
    </row>
    <row r="587" spans="1:25" ht="15" customHeight="1">
      <c r="A587" s="1" t="s">
        <v>447</v>
      </c>
      <c r="B587" s="70"/>
      <c r="C587" s="70"/>
      <c r="D587" s="1" t="s">
        <v>14</v>
      </c>
      <c r="E587" s="70"/>
      <c r="F587" s="70"/>
      <c r="G587" s="70"/>
      <c r="H587" s="70"/>
      <c r="I587" s="70"/>
      <c r="J587" s="70"/>
      <c r="K587" s="70"/>
      <c r="L587" s="2">
        <v>0</v>
      </c>
      <c r="M587" s="19">
        <v>0</v>
      </c>
      <c r="N587" s="98">
        <v>1800</v>
      </c>
      <c r="O587" s="98"/>
      <c r="P587" s="15">
        <v>0</v>
      </c>
      <c r="Q587" s="15">
        <v>1000</v>
      </c>
      <c r="R587" s="15">
        <v>1000</v>
      </c>
      <c r="S587" s="15">
        <v>0</v>
      </c>
      <c r="T587" s="15">
        <v>0</v>
      </c>
      <c r="U587" s="88"/>
      <c r="V587" s="88"/>
      <c r="W587" s="88"/>
      <c r="X587" s="88"/>
      <c r="Y587" s="88"/>
    </row>
    <row r="588" spans="1:25" ht="15" customHeight="1">
      <c r="A588" s="1" t="s">
        <v>448</v>
      </c>
      <c r="B588" s="70"/>
      <c r="C588" s="70"/>
      <c r="D588" s="1" t="s">
        <v>119</v>
      </c>
      <c r="E588" s="70"/>
      <c r="F588" s="70"/>
      <c r="G588" s="70"/>
      <c r="H588" s="70"/>
      <c r="I588" s="70"/>
      <c r="J588" s="70"/>
      <c r="K588" s="70"/>
      <c r="L588" s="2">
        <v>4000</v>
      </c>
      <c r="M588" s="19">
        <v>0</v>
      </c>
      <c r="N588" s="98">
        <v>4500</v>
      </c>
      <c r="O588" s="98">
        <v>4000</v>
      </c>
      <c r="P588" s="19">
        <v>4500</v>
      </c>
      <c r="Q588" s="19">
        <v>4500</v>
      </c>
      <c r="R588" s="19">
        <v>4500</v>
      </c>
      <c r="S588" s="19">
        <v>4500</v>
      </c>
      <c r="T588" s="19">
        <v>4500</v>
      </c>
    </row>
    <row r="589" spans="1:25" ht="15" customHeight="1">
      <c r="A589" s="1" t="s">
        <v>449</v>
      </c>
      <c r="B589" s="70"/>
      <c r="C589" s="70"/>
      <c r="D589" s="1" t="s">
        <v>18</v>
      </c>
      <c r="E589" s="70"/>
      <c r="F589" s="70"/>
      <c r="G589" s="70"/>
      <c r="H589" s="70"/>
      <c r="I589" s="70"/>
      <c r="J589" s="70"/>
      <c r="K589" s="70"/>
      <c r="L589" s="18">
        <v>0</v>
      </c>
      <c r="M589" s="18">
        <v>0</v>
      </c>
      <c r="N589" s="104">
        <v>2000</v>
      </c>
      <c r="O589" s="104">
        <v>2000</v>
      </c>
      <c r="P589" s="18">
        <v>2000</v>
      </c>
      <c r="Q589" s="18">
        <v>2000</v>
      </c>
      <c r="R589" s="18">
        <v>2000</v>
      </c>
      <c r="S589" s="18">
        <v>2000</v>
      </c>
      <c r="T589" s="18">
        <v>2000</v>
      </c>
    </row>
    <row r="590" spans="1:25" ht="15" customHeight="1">
      <c r="A590" s="1" t="s">
        <v>450</v>
      </c>
      <c r="B590" s="9"/>
      <c r="C590" s="9"/>
      <c r="D590" s="1" t="s">
        <v>438</v>
      </c>
      <c r="E590" s="9"/>
      <c r="F590" s="9"/>
      <c r="G590" s="9"/>
      <c r="H590" s="9"/>
      <c r="I590" s="9"/>
      <c r="J590" s="9"/>
      <c r="K590" s="9"/>
      <c r="L590" s="2">
        <v>0</v>
      </c>
      <c r="M590" s="19">
        <v>4000</v>
      </c>
      <c r="N590" s="98">
        <v>2000</v>
      </c>
      <c r="O590" s="98">
        <v>2000</v>
      </c>
      <c r="P590" s="18">
        <v>75000</v>
      </c>
      <c r="Q590" s="19">
        <v>0</v>
      </c>
      <c r="R590" s="19">
        <v>0</v>
      </c>
      <c r="S590" s="19">
        <v>0</v>
      </c>
      <c r="T590" s="19">
        <v>0</v>
      </c>
    </row>
    <row r="591" spans="1:25" s="78" customFormat="1" ht="15" customHeight="1">
      <c r="A591" s="1"/>
      <c r="B591" s="9"/>
      <c r="C591" s="9"/>
      <c r="D591" s="37" t="s">
        <v>1063</v>
      </c>
      <c r="E591" s="9"/>
      <c r="F591" s="9"/>
      <c r="G591" s="9"/>
      <c r="H591" s="9"/>
      <c r="I591" s="9"/>
      <c r="J591" s="9"/>
      <c r="K591" s="9"/>
      <c r="L591" s="2"/>
      <c r="M591" s="19"/>
      <c r="N591" s="98"/>
      <c r="O591" s="98"/>
      <c r="P591" s="18"/>
      <c r="Q591" s="19"/>
      <c r="R591" s="19"/>
      <c r="S591" s="19"/>
      <c r="T591" s="19"/>
    </row>
    <row r="592" spans="1:25" ht="15" customHeight="1">
      <c r="A592" s="1" t="s">
        <v>451</v>
      </c>
      <c r="B592" s="9"/>
      <c r="C592" s="9"/>
      <c r="D592" s="1" t="s">
        <v>440</v>
      </c>
      <c r="E592" s="9"/>
      <c r="F592" s="9"/>
      <c r="G592" s="9"/>
      <c r="H592" s="9"/>
      <c r="I592" s="9"/>
      <c r="J592" s="9"/>
      <c r="K592" s="9"/>
      <c r="L592" s="2">
        <v>0</v>
      </c>
      <c r="M592" s="19">
        <v>0</v>
      </c>
      <c r="N592" s="98">
        <v>0</v>
      </c>
      <c r="O592" s="98">
        <v>0</v>
      </c>
      <c r="P592" s="19">
        <v>0</v>
      </c>
      <c r="Q592" s="19">
        <v>30000</v>
      </c>
      <c r="R592" s="19">
        <v>30000</v>
      </c>
      <c r="S592" s="19">
        <v>0</v>
      </c>
      <c r="T592" s="19">
        <v>0</v>
      </c>
    </row>
    <row r="593" spans="1:20" ht="15" customHeight="1">
      <c r="A593" s="23" t="s">
        <v>1232</v>
      </c>
      <c r="B593" s="9"/>
      <c r="C593" s="9"/>
      <c r="D593" s="1"/>
      <c r="E593" s="9"/>
      <c r="F593" s="9"/>
      <c r="G593" s="9"/>
      <c r="H593" s="9"/>
      <c r="I593" s="9"/>
      <c r="J593" s="9"/>
      <c r="K593" s="9"/>
      <c r="L593" s="2"/>
      <c r="M593" s="19"/>
      <c r="N593" s="98"/>
      <c r="O593" s="98"/>
      <c r="P593" s="19"/>
      <c r="Q593" s="19"/>
      <c r="R593" s="19"/>
      <c r="S593" s="19"/>
      <c r="T593" s="19"/>
    </row>
    <row r="594" spans="1:20" ht="15" customHeight="1">
      <c r="A594" s="1" t="s">
        <v>452</v>
      </c>
      <c r="B594" s="9"/>
      <c r="C594" s="9"/>
      <c r="D594" s="1" t="s">
        <v>453</v>
      </c>
      <c r="E594" s="9"/>
      <c r="F594" s="9"/>
      <c r="G594" s="9"/>
      <c r="H594" s="9"/>
      <c r="I594" s="9"/>
      <c r="J594" s="9"/>
      <c r="K594" s="9"/>
      <c r="L594" s="2">
        <v>24937</v>
      </c>
      <c r="M594" s="19">
        <v>26544</v>
      </c>
      <c r="N594" s="98">
        <v>28254</v>
      </c>
      <c r="O594" s="98">
        <v>28254</v>
      </c>
      <c r="P594" s="19">
        <v>30074</v>
      </c>
      <c r="Q594" s="19">
        <v>32012</v>
      </c>
      <c r="R594" s="19">
        <v>32012</v>
      </c>
      <c r="S594" s="19">
        <v>32012</v>
      </c>
      <c r="T594" s="19">
        <v>32012</v>
      </c>
    </row>
    <row r="595" spans="1:20" ht="15" customHeight="1">
      <c r="A595" s="1" t="s">
        <v>454</v>
      </c>
      <c r="B595" s="9"/>
      <c r="C595" s="9"/>
      <c r="D595" s="1" t="s">
        <v>455</v>
      </c>
      <c r="E595" s="9"/>
      <c r="F595" s="9"/>
      <c r="G595" s="9"/>
      <c r="H595" s="9"/>
      <c r="I595" s="9"/>
      <c r="J595" s="9"/>
      <c r="K595" s="9"/>
      <c r="L595" s="47">
        <v>57358</v>
      </c>
      <c r="M595" s="56">
        <v>55751</v>
      </c>
      <c r="N595" s="99">
        <v>54041</v>
      </c>
      <c r="O595" s="99">
        <v>54041</v>
      </c>
      <c r="P595" s="56">
        <v>52221</v>
      </c>
      <c r="Q595" s="56">
        <v>50283</v>
      </c>
      <c r="R595" s="56">
        <v>50283</v>
      </c>
      <c r="S595" s="56">
        <v>50283</v>
      </c>
      <c r="T595" s="56">
        <v>50283</v>
      </c>
    </row>
    <row r="596" spans="1:20" ht="15" customHeight="1"/>
    <row r="597" spans="1:20" ht="15" customHeight="1">
      <c r="K597" s="6" t="s">
        <v>886</v>
      </c>
      <c r="L597" s="27">
        <f>SUM(L584:L596)</f>
        <v>86295</v>
      </c>
      <c r="M597" s="27">
        <f t="shared" ref="M597:T597" si="33">SUM(M584:M596)</f>
        <v>86344</v>
      </c>
      <c r="N597" s="116">
        <f t="shared" si="33"/>
        <v>92595</v>
      </c>
      <c r="O597" s="116">
        <f t="shared" si="33"/>
        <v>92595</v>
      </c>
      <c r="P597" s="27">
        <f t="shared" si="33"/>
        <v>169795</v>
      </c>
      <c r="Q597" s="27">
        <f t="shared" si="33"/>
        <v>125795</v>
      </c>
      <c r="R597" s="27">
        <f t="shared" si="33"/>
        <v>125795</v>
      </c>
      <c r="S597" s="27">
        <f t="shared" si="33"/>
        <v>94795</v>
      </c>
      <c r="T597" s="27">
        <f t="shared" si="33"/>
        <v>94795</v>
      </c>
    </row>
    <row r="598" spans="1:20" ht="15" customHeight="1">
      <c r="L598" s="27"/>
      <c r="M598" s="27"/>
      <c r="N598" s="116"/>
      <c r="O598" s="116"/>
      <c r="P598" s="27"/>
      <c r="Q598" s="27"/>
      <c r="R598" s="27"/>
      <c r="S598" s="27"/>
      <c r="T598" s="27"/>
    </row>
    <row r="599" spans="1:20" ht="15" customHeight="1">
      <c r="L599" s="27"/>
      <c r="M599" s="27"/>
      <c r="N599" s="116"/>
      <c r="O599" s="116"/>
      <c r="P599" s="27"/>
      <c r="Q599" s="27"/>
      <c r="R599" s="27"/>
      <c r="S599" s="27"/>
      <c r="T599" s="27"/>
    </row>
    <row r="600" spans="1:20" ht="15" customHeight="1">
      <c r="K600" s="6" t="s">
        <v>887</v>
      </c>
      <c r="L600" s="27">
        <f>L581-L597</f>
        <v>-38287</v>
      </c>
      <c r="M600" s="27">
        <f t="shared" ref="M600:T600" si="34">M581-M597</f>
        <v>-49064</v>
      </c>
      <c r="N600" s="116">
        <f t="shared" si="34"/>
        <v>-56695</v>
      </c>
      <c r="O600" s="116">
        <f>O581-O597</f>
        <v>-57607</v>
      </c>
      <c r="P600" s="27">
        <f t="shared" si="34"/>
        <v>-116295</v>
      </c>
      <c r="Q600" s="27">
        <f>Q581-Q597</f>
        <v>-72295</v>
      </c>
      <c r="R600" s="27">
        <f t="shared" si="34"/>
        <v>-72295</v>
      </c>
      <c r="S600" s="27">
        <f t="shared" si="34"/>
        <v>-41295</v>
      </c>
      <c r="T600" s="27">
        <f t="shared" si="34"/>
        <v>-41295</v>
      </c>
    </row>
    <row r="601" spans="1:20" ht="15" customHeight="1">
      <c r="L601" s="27"/>
      <c r="M601" s="27"/>
      <c r="N601" s="116"/>
      <c r="O601" s="116"/>
      <c r="P601" s="27"/>
      <c r="Q601" s="27"/>
      <c r="R601" s="27"/>
      <c r="S601" s="27"/>
      <c r="T601" s="27"/>
    </row>
    <row r="602" spans="1:20" ht="15" customHeight="1">
      <c r="L602" s="27"/>
      <c r="M602" s="27"/>
      <c r="N602" s="116"/>
      <c r="O602" s="116"/>
      <c r="P602" s="27"/>
      <c r="Q602" s="27"/>
      <c r="R602" s="27"/>
      <c r="S602" s="27"/>
      <c r="T602" s="27"/>
    </row>
    <row r="603" spans="1:20" ht="15" customHeight="1">
      <c r="K603" s="27" t="s">
        <v>889</v>
      </c>
      <c r="L603" s="27">
        <v>157807</v>
      </c>
      <c r="M603" s="27">
        <v>108743</v>
      </c>
      <c r="N603" s="116">
        <v>45542</v>
      </c>
      <c r="O603" s="116">
        <f>M603+O600</f>
        <v>51136</v>
      </c>
      <c r="P603" s="27">
        <f>O603+P600</f>
        <v>-65159</v>
      </c>
      <c r="Q603" s="27">
        <f>P603+Q600</f>
        <v>-137454</v>
      </c>
      <c r="R603" s="27">
        <f>Q603+R600</f>
        <v>-209749</v>
      </c>
      <c r="S603" s="27">
        <f>R603+S600</f>
        <v>-251044</v>
      </c>
      <c r="T603" s="27">
        <f>S603+T600</f>
        <v>-292339</v>
      </c>
    </row>
    <row r="604" spans="1:20" ht="15" customHeight="1">
      <c r="L604" s="28">
        <f t="shared" ref="L604:T604" si="35">L603/L597</f>
        <v>1.8286922764934237</v>
      </c>
      <c r="M604" s="28">
        <f t="shared" si="35"/>
        <v>1.2594158250718057</v>
      </c>
      <c r="N604" s="117">
        <f t="shared" si="35"/>
        <v>0.49184081213888436</v>
      </c>
      <c r="O604" s="117">
        <f t="shared" si="35"/>
        <v>0.55225444138452395</v>
      </c>
      <c r="P604" s="28">
        <f t="shared" si="35"/>
        <v>-0.38375099384551958</v>
      </c>
      <c r="Q604" s="28">
        <f t="shared" si="35"/>
        <v>-1.0926825390516317</v>
      </c>
      <c r="R604" s="28">
        <f t="shared" si="35"/>
        <v>-1.6673874160340236</v>
      </c>
      <c r="S604" s="28">
        <f t="shared" si="35"/>
        <v>-2.648283137296271</v>
      </c>
      <c r="T604" s="28">
        <f t="shared" si="35"/>
        <v>-3.0839073790811753</v>
      </c>
    </row>
    <row r="605" spans="1:20" ht="15" customHeight="1">
      <c r="L605" s="27"/>
      <c r="M605" s="27"/>
      <c r="N605" s="116"/>
      <c r="O605" s="116"/>
      <c r="P605" s="27"/>
      <c r="Q605" s="27"/>
      <c r="R605" s="27"/>
      <c r="S605" s="27"/>
      <c r="T605" s="27"/>
    </row>
    <row r="606" spans="1:20" ht="15" customHeight="1"/>
    <row r="607" spans="1:20" ht="15" customHeight="1"/>
    <row r="608" spans="1:20" ht="15" customHeight="1">
      <c r="A608" s="5" t="s">
        <v>915</v>
      </c>
    </row>
    <row r="609" spans="1:20" ht="15" customHeight="1"/>
    <row r="610" spans="1:20" ht="15" customHeight="1">
      <c r="A610" s="1" t="s">
        <v>456</v>
      </c>
      <c r="B610" s="70"/>
      <c r="C610" s="70"/>
      <c r="D610" s="1" t="s">
        <v>457</v>
      </c>
      <c r="E610" s="70"/>
      <c r="L610" s="10">
        <v>3300</v>
      </c>
      <c r="M610" s="10">
        <v>1650</v>
      </c>
      <c r="N610" s="121">
        <v>1750</v>
      </c>
      <c r="O610" s="121">
        <v>1750</v>
      </c>
      <c r="P610" s="10">
        <v>3250</v>
      </c>
      <c r="Q610" s="10">
        <v>3250</v>
      </c>
      <c r="R610" s="10">
        <v>3250</v>
      </c>
      <c r="S610" s="10">
        <v>3250</v>
      </c>
      <c r="T610" s="10">
        <v>3250</v>
      </c>
    </row>
    <row r="611" spans="1:20" s="314" customFormat="1" ht="15" customHeight="1">
      <c r="A611" s="1"/>
      <c r="B611" s="313"/>
      <c r="C611" s="313"/>
      <c r="D611" s="81" t="s">
        <v>1529</v>
      </c>
      <c r="E611" s="35"/>
      <c r="F611" s="37"/>
      <c r="G611" s="37"/>
      <c r="H611" s="37"/>
      <c r="I611" s="37"/>
      <c r="J611" s="37"/>
      <c r="K611" s="37"/>
      <c r="L611" s="10"/>
      <c r="M611" s="10"/>
      <c r="N611" s="121"/>
      <c r="O611" s="121"/>
      <c r="P611" s="10"/>
      <c r="Q611" s="10"/>
      <c r="R611" s="10"/>
      <c r="S611" s="10"/>
      <c r="T611" s="10"/>
    </row>
    <row r="612" spans="1:20" ht="15" customHeight="1">
      <c r="A612" s="1" t="s">
        <v>458</v>
      </c>
      <c r="B612" s="70"/>
      <c r="C612" s="70"/>
      <c r="D612" s="353" t="s">
        <v>7</v>
      </c>
      <c r="E612" s="353"/>
      <c r="F612" s="353"/>
      <c r="G612" s="353"/>
      <c r="H612" s="353"/>
      <c r="I612" s="353"/>
      <c r="J612" s="353"/>
      <c r="K612" s="353"/>
      <c r="L612" s="11">
        <v>0</v>
      </c>
      <c r="M612" s="12">
        <v>99</v>
      </c>
      <c r="N612" s="94">
        <v>80</v>
      </c>
      <c r="O612" s="94">
        <v>250</v>
      </c>
      <c r="P612" s="12">
        <v>250</v>
      </c>
      <c r="Q612" s="12">
        <v>250</v>
      </c>
      <c r="R612" s="12">
        <v>250</v>
      </c>
      <c r="S612" s="12">
        <v>250</v>
      </c>
      <c r="T612" s="12">
        <v>250</v>
      </c>
    </row>
    <row r="613" spans="1:20" ht="15" customHeight="1">
      <c r="A613" s="1" t="s">
        <v>459</v>
      </c>
      <c r="B613" s="70"/>
      <c r="C613" s="70"/>
      <c r="D613" s="353" t="s">
        <v>84</v>
      </c>
      <c r="E613" s="353"/>
      <c r="F613" s="353"/>
      <c r="G613" s="353"/>
      <c r="H613" s="353"/>
      <c r="I613" s="353"/>
      <c r="J613" s="353"/>
      <c r="K613" s="353"/>
      <c r="L613" s="11">
        <v>0</v>
      </c>
      <c r="M613" s="12">
        <v>7500</v>
      </c>
      <c r="N613" s="94">
        <v>0</v>
      </c>
      <c r="O613" s="94">
        <v>10702</v>
      </c>
      <c r="P613" s="15">
        <v>40000</v>
      </c>
      <c r="Q613" s="15">
        <v>50000</v>
      </c>
      <c r="R613" s="15">
        <v>0</v>
      </c>
      <c r="S613" s="15">
        <v>0</v>
      </c>
      <c r="T613" s="15">
        <v>0</v>
      </c>
    </row>
    <row r="614" spans="1:20" s="314" customFormat="1" ht="15" customHeight="1">
      <c r="A614" s="1"/>
      <c r="B614" s="313"/>
      <c r="C614" s="313"/>
      <c r="D614" s="35" t="s">
        <v>1530</v>
      </c>
      <c r="E614" s="35"/>
      <c r="F614" s="35"/>
      <c r="G614" s="35"/>
      <c r="H614" s="35"/>
      <c r="I614" s="35"/>
      <c r="J614" s="35"/>
      <c r="K614" s="35"/>
      <c r="L614" s="11"/>
      <c r="M614" s="15"/>
      <c r="N614" s="95"/>
      <c r="O614" s="95"/>
      <c r="P614" s="15"/>
      <c r="Q614" s="15"/>
      <c r="R614" s="15"/>
      <c r="S614" s="15"/>
      <c r="T614" s="15"/>
    </row>
    <row r="615" spans="1:20" ht="15" customHeight="1">
      <c r="A615" s="1" t="s">
        <v>460</v>
      </c>
      <c r="D615" s="1" t="s">
        <v>326</v>
      </c>
      <c r="L615" s="16">
        <v>48573</v>
      </c>
      <c r="M615" s="16">
        <v>0</v>
      </c>
      <c r="N615" s="97">
        <v>0</v>
      </c>
      <c r="O615" s="97">
        <v>0</v>
      </c>
      <c r="P615" s="16">
        <v>0</v>
      </c>
      <c r="Q615" s="16">
        <v>0</v>
      </c>
      <c r="R615" s="16">
        <v>0</v>
      </c>
      <c r="S615" s="16">
        <v>0</v>
      </c>
      <c r="T615" s="16">
        <v>0</v>
      </c>
    </row>
    <row r="616" spans="1:20" ht="15" customHeight="1">
      <c r="A616" s="1" t="s">
        <v>461</v>
      </c>
      <c r="D616" s="1" t="s">
        <v>432</v>
      </c>
      <c r="L616" s="62">
        <v>0</v>
      </c>
      <c r="M616" s="64">
        <v>0</v>
      </c>
      <c r="N616" s="122">
        <v>1000</v>
      </c>
      <c r="O616" s="122">
        <v>900</v>
      </c>
      <c r="P616" s="63">
        <v>0</v>
      </c>
      <c r="Q616" s="63">
        <v>0</v>
      </c>
      <c r="R616" s="63">
        <v>0</v>
      </c>
      <c r="S616" s="63">
        <v>0</v>
      </c>
      <c r="T616" s="63">
        <v>0</v>
      </c>
    </row>
    <row r="617" spans="1:20" ht="15" customHeight="1"/>
    <row r="618" spans="1:20" ht="15" customHeight="1">
      <c r="K618" s="6" t="s">
        <v>882</v>
      </c>
      <c r="L618" s="17">
        <f>SUM(L610:L617)</f>
        <v>51873</v>
      </c>
      <c r="M618" s="17">
        <f t="shared" ref="M618:T618" si="36">SUM(M610:M617)</f>
        <v>9249</v>
      </c>
      <c r="N618" s="100">
        <f t="shared" si="36"/>
        <v>2830</v>
      </c>
      <c r="O618" s="100">
        <f t="shared" si="36"/>
        <v>13602</v>
      </c>
      <c r="P618" s="17">
        <f t="shared" si="36"/>
        <v>43500</v>
      </c>
      <c r="Q618" s="17">
        <f t="shared" si="36"/>
        <v>53500</v>
      </c>
      <c r="R618" s="17">
        <f t="shared" si="36"/>
        <v>3500</v>
      </c>
      <c r="S618" s="17">
        <f t="shared" si="36"/>
        <v>3500</v>
      </c>
      <c r="T618" s="17">
        <f t="shared" si="36"/>
        <v>3500</v>
      </c>
    </row>
    <row r="619" spans="1:20" ht="15" customHeight="1"/>
    <row r="620" spans="1:20" ht="15" customHeight="1"/>
    <row r="621" spans="1:20" ht="15" customHeight="1">
      <c r="A621" s="70" t="s">
        <v>462</v>
      </c>
      <c r="B621" s="9"/>
      <c r="C621" s="9"/>
      <c r="D621" s="1" t="s">
        <v>463</v>
      </c>
      <c r="E621" s="9"/>
      <c r="F621" s="9"/>
      <c r="G621" s="9"/>
      <c r="H621" s="9"/>
      <c r="I621" s="9"/>
      <c r="J621" s="9"/>
      <c r="K621" s="9"/>
      <c r="L621" s="24">
        <v>1700</v>
      </c>
      <c r="M621" s="22">
        <v>9002</v>
      </c>
      <c r="N621" s="112">
        <v>120000</v>
      </c>
      <c r="O621" s="112">
        <v>30000</v>
      </c>
      <c r="P621" s="22">
        <v>10000</v>
      </c>
      <c r="Q621" s="22">
        <v>0</v>
      </c>
      <c r="R621" s="22">
        <v>0</v>
      </c>
      <c r="S621" s="22">
        <v>0</v>
      </c>
      <c r="T621" s="22">
        <v>0</v>
      </c>
    </row>
    <row r="622" spans="1:20" ht="15" customHeight="1">
      <c r="A622" s="70" t="s">
        <v>464</v>
      </c>
      <c r="B622" s="9"/>
      <c r="C622" s="9"/>
      <c r="D622" s="1" t="s">
        <v>465</v>
      </c>
      <c r="E622" s="9"/>
      <c r="F622" s="9"/>
      <c r="G622" s="9"/>
      <c r="H622" s="9"/>
      <c r="I622" s="9"/>
      <c r="J622" s="9"/>
      <c r="K622" s="9"/>
      <c r="L622" s="24">
        <v>0</v>
      </c>
      <c r="M622" s="22">
        <v>15656</v>
      </c>
      <c r="N622" s="112">
        <v>0</v>
      </c>
      <c r="O622" s="112">
        <v>0</v>
      </c>
      <c r="P622" s="22">
        <v>0</v>
      </c>
      <c r="Q622" s="22">
        <v>0</v>
      </c>
      <c r="R622" s="22">
        <v>0</v>
      </c>
      <c r="S622" s="22">
        <v>0</v>
      </c>
      <c r="T622" s="22">
        <v>0</v>
      </c>
    </row>
    <row r="623" spans="1:20" ht="15" customHeight="1">
      <c r="A623" s="1" t="s">
        <v>466</v>
      </c>
      <c r="B623" s="9"/>
      <c r="C623" s="9"/>
      <c r="D623" s="1" t="s">
        <v>438</v>
      </c>
      <c r="E623" s="9"/>
      <c r="F623" s="9"/>
      <c r="G623" s="9"/>
      <c r="H623" s="9"/>
      <c r="I623" s="9"/>
      <c r="J623" s="9"/>
      <c r="K623" s="9"/>
      <c r="L623" s="2">
        <v>9073</v>
      </c>
      <c r="M623" s="19">
        <v>0</v>
      </c>
      <c r="N623" s="98">
        <v>0</v>
      </c>
      <c r="O623" s="98">
        <v>0</v>
      </c>
      <c r="P623" s="2">
        <v>40000</v>
      </c>
      <c r="Q623" s="2">
        <v>0</v>
      </c>
      <c r="R623" s="2">
        <v>0</v>
      </c>
      <c r="S623" s="2">
        <v>0</v>
      </c>
      <c r="T623" s="2">
        <v>0</v>
      </c>
    </row>
    <row r="624" spans="1:20" s="78" customFormat="1" ht="15" customHeight="1">
      <c r="A624" s="1"/>
      <c r="B624" s="9"/>
      <c r="C624" s="9"/>
      <c r="D624" s="37" t="s">
        <v>1566</v>
      </c>
      <c r="E624" s="9"/>
      <c r="F624" s="9"/>
      <c r="G624" s="9"/>
      <c r="H624" s="9"/>
      <c r="I624" s="9"/>
      <c r="J624" s="9"/>
      <c r="K624" s="9"/>
      <c r="L624" s="2"/>
      <c r="M624" s="19"/>
      <c r="N624" s="98"/>
      <c r="O624" s="98"/>
      <c r="P624" s="2"/>
      <c r="Q624" s="2"/>
      <c r="R624" s="2"/>
      <c r="S624" s="2"/>
      <c r="T624" s="2"/>
    </row>
    <row r="625" spans="1:20" s="310" customFormat="1" ht="15" customHeight="1">
      <c r="A625" s="1" t="s">
        <v>1490</v>
      </c>
      <c r="B625" s="9"/>
      <c r="C625" s="9"/>
      <c r="D625" s="37" t="s">
        <v>1491</v>
      </c>
      <c r="E625" s="9"/>
      <c r="F625" s="9"/>
      <c r="G625" s="9"/>
      <c r="H625" s="9"/>
      <c r="I625" s="9"/>
      <c r="J625" s="9"/>
      <c r="K625" s="9"/>
      <c r="L625" s="2">
        <v>0</v>
      </c>
      <c r="M625" s="19">
        <v>0</v>
      </c>
      <c r="N625" s="98">
        <v>0</v>
      </c>
      <c r="O625" s="98">
        <v>0</v>
      </c>
      <c r="P625" s="2">
        <v>0</v>
      </c>
      <c r="Q625" s="2">
        <v>50000</v>
      </c>
      <c r="R625" s="2">
        <v>0</v>
      </c>
      <c r="S625" s="2">
        <v>0</v>
      </c>
      <c r="T625" s="2">
        <v>0</v>
      </c>
    </row>
    <row r="626" spans="1:20" s="310" customFormat="1" ht="15" customHeight="1">
      <c r="A626" s="1"/>
      <c r="B626" s="9"/>
      <c r="C626" s="9"/>
      <c r="D626" s="37" t="s">
        <v>1492</v>
      </c>
      <c r="E626" s="9"/>
      <c r="F626" s="9"/>
      <c r="G626" s="9"/>
      <c r="H626" s="9"/>
      <c r="I626" s="9"/>
      <c r="J626" s="9"/>
      <c r="K626" s="9"/>
      <c r="L626" s="2"/>
      <c r="M626" s="19"/>
      <c r="N626" s="98"/>
      <c r="O626" s="98"/>
      <c r="P626" s="2"/>
      <c r="Q626" s="2"/>
      <c r="R626" s="2"/>
      <c r="S626" s="2"/>
      <c r="T626" s="2"/>
    </row>
    <row r="627" spans="1:20" ht="15" customHeight="1">
      <c r="A627" s="1" t="s">
        <v>467</v>
      </c>
      <c r="B627" s="9"/>
      <c r="C627" s="9"/>
      <c r="D627" s="1" t="s">
        <v>468</v>
      </c>
      <c r="E627" s="9"/>
      <c r="F627" s="9"/>
      <c r="G627" s="9"/>
      <c r="H627" s="9"/>
      <c r="I627" s="9"/>
      <c r="J627" s="9"/>
      <c r="K627" s="9"/>
      <c r="L627" s="47">
        <v>0</v>
      </c>
      <c r="M627" s="56">
        <v>0</v>
      </c>
      <c r="N627" s="99">
        <v>3500</v>
      </c>
      <c r="O627" s="99">
        <v>3500</v>
      </c>
      <c r="P627" s="47">
        <v>2500</v>
      </c>
      <c r="Q627" s="47">
        <v>2500</v>
      </c>
      <c r="R627" s="47">
        <v>2500</v>
      </c>
      <c r="S627" s="47">
        <v>2500</v>
      </c>
      <c r="T627" s="47">
        <v>2500</v>
      </c>
    </row>
    <row r="628" spans="1:20" s="250" customFormat="1" ht="15" customHeight="1">
      <c r="A628" s="1"/>
      <c r="B628" s="9"/>
      <c r="C628" s="9"/>
      <c r="D628" s="81" t="s">
        <v>1446</v>
      </c>
      <c r="E628" s="9"/>
      <c r="F628" s="9"/>
      <c r="G628" s="9"/>
      <c r="H628" s="9"/>
      <c r="I628" s="9"/>
      <c r="J628" s="9"/>
      <c r="K628" s="9"/>
      <c r="L628" s="47"/>
      <c r="M628" s="49"/>
      <c r="N628" s="113"/>
      <c r="O628" s="113"/>
      <c r="P628" s="47"/>
      <c r="Q628" s="47"/>
      <c r="R628" s="47"/>
      <c r="S628" s="47"/>
      <c r="T628" s="47"/>
    </row>
    <row r="629" spans="1:20" ht="15" customHeight="1"/>
    <row r="630" spans="1:20" ht="15" customHeight="1">
      <c r="K630" s="6" t="s">
        <v>886</v>
      </c>
      <c r="L630" s="29">
        <f t="shared" ref="L630:T630" si="37">SUM(L621:L629)</f>
        <v>10773</v>
      </c>
      <c r="M630" s="29">
        <f t="shared" si="37"/>
        <v>24658</v>
      </c>
      <c r="N630" s="119">
        <f t="shared" si="37"/>
        <v>123500</v>
      </c>
      <c r="O630" s="119">
        <f t="shared" si="37"/>
        <v>33500</v>
      </c>
      <c r="P630" s="29">
        <f t="shared" si="37"/>
        <v>52500</v>
      </c>
      <c r="Q630" s="29">
        <f t="shared" si="37"/>
        <v>52500</v>
      </c>
      <c r="R630" s="29">
        <f t="shared" si="37"/>
        <v>2500</v>
      </c>
      <c r="S630" s="29">
        <f t="shared" si="37"/>
        <v>2500</v>
      </c>
      <c r="T630" s="29">
        <f t="shared" si="37"/>
        <v>2500</v>
      </c>
    </row>
    <row r="631" spans="1:20" ht="15" customHeight="1"/>
    <row r="632" spans="1:20" ht="15" customHeight="1"/>
    <row r="633" spans="1:20" ht="15" customHeight="1">
      <c r="K633" s="6" t="s">
        <v>887</v>
      </c>
      <c r="L633" s="17">
        <f t="shared" ref="L633:T633" si="38">L618-L630</f>
        <v>41100</v>
      </c>
      <c r="M633" s="17">
        <f t="shared" si="38"/>
        <v>-15409</v>
      </c>
      <c r="N633" s="100">
        <f t="shared" si="38"/>
        <v>-120670</v>
      </c>
      <c r="O633" s="100">
        <f t="shared" si="38"/>
        <v>-19898</v>
      </c>
      <c r="P633" s="17">
        <f t="shared" si="38"/>
        <v>-9000</v>
      </c>
      <c r="Q633" s="17">
        <f t="shared" si="38"/>
        <v>1000</v>
      </c>
      <c r="R633" s="17">
        <f t="shared" si="38"/>
        <v>1000</v>
      </c>
      <c r="S633" s="17">
        <f t="shared" si="38"/>
        <v>1000</v>
      </c>
      <c r="T633" s="17">
        <f t="shared" si="38"/>
        <v>1000</v>
      </c>
    </row>
    <row r="634" spans="1:20" ht="15" customHeight="1"/>
    <row r="635" spans="1:20" ht="15" customHeight="1"/>
    <row r="636" spans="1:20" s="27" customFormat="1" ht="15" customHeight="1">
      <c r="K636" s="27" t="s">
        <v>889</v>
      </c>
      <c r="L636" s="27">
        <v>66852</v>
      </c>
      <c r="M636" s="27">
        <v>51443</v>
      </c>
      <c r="N636" s="116">
        <v>-76369</v>
      </c>
      <c r="O636" s="116">
        <f>M636+O633</f>
        <v>31545</v>
      </c>
      <c r="P636" s="27">
        <f>O636+P633</f>
        <v>22545</v>
      </c>
      <c r="Q636" s="27">
        <f>P636+Q633</f>
        <v>23545</v>
      </c>
      <c r="R636" s="27">
        <f>Q636+R633</f>
        <v>24545</v>
      </c>
      <c r="S636" s="27">
        <f>R636+S633</f>
        <v>25545</v>
      </c>
      <c r="T636" s="27">
        <f>S636+T633</f>
        <v>26545</v>
      </c>
    </row>
    <row r="637" spans="1:20" ht="15" customHeight="1">
      <c r="L637" s="28">
        <f t="shared" ref="L637:T637" si="39">L636/L630</f>
        <v>6.2055137844611528</v>
      </c>
      <c r="M637" s="28">
        <f t="shared" si="39"/>
        <v>2.0862600373104065</v>
      </c>
      <c r="N637" s="117">
        <f t="shared" si="39"/>
        <v>-0.61837246963562753</v>
      </c>
      <c r="O637" s="117">
        <f t="shared" si="39"/>
        <v>0.94164179104477608</v>
      </c>
      <c r="P637" s="28">
        <f t="shared" si="39"/>
        <v>0.42942857142857144</v>
      </c>
      <c r="Q637" s="28">
        <f t="shared" si="39"/>
        <v>0.44847619047619047</v>
      </c>
      <c r="R637" s="28">
        <f t="shared" si="39"/>
        <v>9.8179999999999996</v>
      </c>
      <c r="S637" s="28">
        <f t="shared" si="39"/>
        <v>10.218</v>
      </c>
      <c r="T637" s="28">
        <f t="shared" si="39"/>
        <v>10.618</v>
      </c>
    </row>
    <row r="638" spans="1:20" ht="15" customHeight="1"/>
    <row r="639" spans="1:20" ht="15" customHeight="1"/>
    <row r="640" spans="1:20" ht="15" customHeight="1"/>
    <row r="641" spans="1:20" ht="15" customHeight="1">
      <c r="A641" s="5" t="s">
        <v>911</v>
      </c>
    </row>
    <row r="642" spans="1:20" ht="15" customHeight="1"/>
    <row r="643" spans="1:20" ht="15" customHeight="1">
      <c r="A643" s="1" t="s">
        <v>1090</v>
      </c>
      <c r="B643" s="70"/>
      <c r="C643" s="70"/>
      <c r="D643" s="1" t="s">
        <v>1154</v>
      </c>
      <c r="L643" s="11">
        <v>0</v>
      </c>
      <c r="M643" s="10">
        <v>0</v>
      </c>
      <c r="N643" s="121">
        <v>231000</v>
      </c>
      <c r="O643" s="112">
        <v>0</v>
      </c>
      <c r="P643" s="22">
        <v>231000</v>
      </c>
      <c r="Q643" s="22">
        <v>0</v>
      </c>
      <c r="R643" s="15">
        <v>0</v>
      </c>
      <c r="S643" s="15">
        <v>0</v>
      </c>
      <c r="T643" s="15">
        <v>0</v>
      </c>
    </row>
    <row r="644" spans="1:20" s="88" customFormat="1" ht="15" customHeight="1">
      <c r="A644" s="1" t="s">
        <v>1155</v>
      </c>
      <c r="B644" s="87"/>
      <c r="C644" s="87"/>
      <c r="D644" s="1" t="s">
        <v>1156</v>
      </c>
      <c r="L644" s="11">
        <v>0</v>
      </c>
      <c r="M644" s="10">
        <v>0</v>
      </c>
      <c r="N644" s="121">
        <v>0</v>
      </c>
      <c r="O644" s="112">
        <v>0</v>
      </c>
      <c r="P644" s="22">
        <v>0</v>
      </c>
      <c r="Q644" s="22">
        <v>0</v>
      </c>
      <c r="R644" s="15">
        <v>0</v>
      </c>
      <c r="S644" s="15">
        <v>0</v>
      </c>
      <c r="T644" s="15">
        <v>178700</v>
      </c>
    </row>
    <row r="645" spans="1:20" s="88" customFormat="1" ht="15" customHeight="1">
      <c r="A645" s="1"/>
      <c r="B645" s="87"/>
      <c r="C645" s="87"/>
      <c r="D645" s="81" t="s">
        <v>1219</v>
      </c>
      <c r="L645" s="11"/>
      <c r="M645" s="10"/>
      <c r="N645" s="121"/>
      <c r="O645" s="112"/>
      <c r="P645" s="22"/>
      <c r="Q645" s="22"/>
      <c r="R645" s="15"/>
      <c r="S645" s="15"/>
      <c r="T645" s="15"/>
    </row>
    <row r="646" spans="1:20" ht="15" customHeight="1">
      <c r="A646" s="1" t="s">
        <v>1160</v>
      </c>
      <c r="B646" s="70"/>
      <c r="C646" s="70"/>
      <c r="D646" s="1" t="s">
        <v>1161</v>
      </c>
      <c r="E646" s="250"/>
      <c r="F646" s="250"/>
      <c r="G646" s="250"/>
      <c r="H646" s="250"/>
      <c r="I646" s="250"/>
      <c r="J646" s="250"/>
      <c r="L646" s="10">
        <v>0</v>
      </c>
      <c r="M646" s="10">
        <v>64000</v>
      </c>
      <c r="N646" s="121">
        <v>0</v>
      </c>
      <c r="O646" s="112">
        <v>0</v>
      </c>
      <c r="P646" s="22">
        <v>0</v>
      </c>
      <c r="Q646" s="22">
        <v>0</v>
      </c>
      <c r="R646" s="10">
        <v>0</v>
      </c>
      <c r="S646" s="10">
        <v>0</v>
      </c>
      <c r="T646" s="10">
        <v>0</v>
      </c>
    </row>
    <row r="647" spans="1:20" ht="15" customHeight="1">
      <c r="A647" s="1" t="s">
        <v>469</v>
      </c>
      <c r="B647" s="70"/>
      <c r="C647" s="70"/>
      <c r="D647" s="1" t="s">
        <v>65</v>
      </c>
      <c r="E647" s="249"/>
      <c r="F647" s="250"/>
      <c r="G647" s="9"/>
      <c r="H647" s="9"/>
      <c r="I647" s="9"/>
      <c r="J647" s="9"/>
      <c r="K647" s="9"/>
      <c r="L647" s="10">
        <v>0</v>
      </c>
      <c r="M647" s="10">
        <v>0</v>
      </c>
      <c r="N647" s="121">
        <v>17600</v>
      </c>
      <c r="O647" s="121">
        <v>17600</v>
      </c>
      <c r="P647" s="10">
        <v>13400</v>
      </c>
      <c r="Q647" s="10">
        <v>13400</v>
      </c>
      <c r="R647" s="10">
        <v>13400</v>
      </c>
      <c r="S647" s="10">
        <v>13400</v>
      </c>
      <c r="T647" s="10">
        <v>13400</v>
      </c>
    </row>
    <row r="648" spans="1:20" ht="15" customHeight="1">
      <c r="A648" s="1" t="s">
        <v>470</v>
      </c>
      <c r="B648" s="70"/>
      <c r="C648" s="70"/>
      <c r="D648" s="1" t="s">
        <v>471</v>
      </c>
      <c r="E648" s="70"/>
      <c r="L648" s="10">
        <v>6200</v>
      </c>
      <c r="M648" s="10">
        <v>3100</v>
      </c>
      <c r="N648" s="121">
        <v>3000</v>
      </c>
      <c r="O648" s="121">
        <v>3500</v>
      </c>
      <c r="P648" s="10">
        <v>0</v>
      </c>
      <c r="Q648" s="10">
        <v>0</v>
      </c>
      <c r="R648" s="10">
        <v>0</v>
      </c>
      <c r="S648" s="10">
        <v>0</v>
      </c>
      <c r="T648" s="10">
        <v>0</v>
      </c>
    </row>
    <row r="649" spans="1:20" s="78" customFormat="1" ht="15" customHeight="1">
      <c r="A649" s="1"/>
      <c r="B649" s="77"/>
      <c r="C649" s="77"/>
      <c r="D649" s="37" t="s">
        <v>1486</v>
      </c>
      <c r="E649" s="77"/>
      <c r="L649" s="10"/>
      <c r="M649" s="10"/>
      <c r="N649" s="121"/>
      <c r="O649" s="121"/>
      <c r="P649" s="10"/>
      <c r="Q649" s="10"/>
      <c r="R649" s="10"/>
      <c r="S649" s="10"/>
      <c r="T649" s="10"/>
    </row>
    <row r="650" spans="1:20" ht="15" customHeight="1">
      <c r="A650" s="1" t="s">
        <v>472</v>
      </c>
      <c r="B650" s="70"/>
      <c r="C650" s="70"/>
      <c r="D650" s="1" t="s">
        <v>75</v>
      </c>
      <c r="E650" s="70"/>
      <c r="L650" s="10">
        <v>0</v>
      </c>
      <c r="M650" s="10">
        <v>0</v>
      </c>
      <c r="N650" s="121">
        <v>20000</v>
      </c>
      <c r="O650" s="121">
        <v>20000</v>
      </c>
      <c r="P650" s="10">
        <v>20000</v>
      </c>
      <c r="Q650" s="10">
        <v>20000</v>
      </c>
      <c r="R650" s="10">
        <v>20000</v>
      </c>
      <c r="S650" s="10">
        <v>20000</v>
      </c>
      <c r="T650" s="10">
        <v>20000</v>
      </c>
    </row>
    <row r="651" spans="1:20" s="310" customFormat="1" ht="15" customHeight="1">
      <c r="A651" s="1" t="s">
        <v>1493</v>
      </c>
      <c r="B651" s="309"/>
      <c r="C651" s="309"/>
      <c r="D651" s="1" t="s">
        <v>1494</v>
      </c>
      <c r="E651" s="309"/>
      <c r="L651" s="10">
        <v>0</v>
      </c>
      <c r="M651" s="10">
        <v>0</v>
      </c>
      <c r="N651" s="121">
        <v>0</v>
      </c>
      <c r="O651" s="121">
        <v>0</v>
      </c>
      <c r="P651" s="10">
        <v>0</v>
      </c>
      <c r="Q651" s="10">
        <v>0</v>
      </c>
      <c r="R651" s="10">
        <v>0</v>
      </c>
      <c r="S651" s="10">
        <v>0</v>
      </c>
      <c r="T651" s="10">
        <v>0</v>
      </c>
    </row>
    <row r="652" spans="1:20" ht="15" customHeight="1">
      <c r="A652" s="1" t="s">
        <v>473</v>
      </c>
      <c r="D652" s="1" t="s">
        <v>474</v>
      </c>
      <c r="L652" s="10">
        <v>14000</v>
      </c>
      <c r="M652" s="10">
        <v>22000</v>
      </c>
      <c r="N652" s="121">
        <v>20000</v>
      </c>
      <c r="O652" s="121">
        <v>22000</v>
      </c>
      <c r="P652" s="10">
        <v>20000</v>
      </c>
      <c r="Q652" s="10">
        <v>20000</v>
      </c>
      <c r="R652" s="10">
        <v>20000</v>
      </c>
      <c r="S652" s="10">
        <v>20000</v>
      </c>
      <c r="T652" s="10">
        <v>20000</v>
      </c>
    </row>
    <row r="653" spans="1:20" ht="15" customHeight="1">
      <c r="A653" s="1" t="s">
        <v>475</v>
      </c>
      <c r="B653" s="70"/>
      <c r="C653" s="70"/>
      <c r="D653" s="71" t="s">
        <v>7</v>
      </c>
      <c r="L653" s="11">
        <v>0</v>
      </c>
      <c r="M653" s="12">
        <v>19</v>
      </c>
      <c r="N653" s="94">
        <v>0</v>
      </c>
      <c r="O653" s="94">
        <v>85</v>
      </c>
      <c r="P653" s="15">
        <v>0</v>
      </c>
      <c r="Q653" s="15">
        <v>0</v>
      </c>
      <c r="R653" s="15">
        <v>0</v>
      </c>
      <c r="S653" s="15">
        <v>0</v>
      </c>
      <c r="T653" s="15">
        <v>0</v>
      </c>
    </row>
    <row r="654" spans="1:20" ht="15" customHeight="1">
      <c r="A654" s="1" t="s">
        <v>476</v>
      </c>
      <c r="B654" s="70"/>
      <c r="C654" s="70"/>
      <c r="D654" s="353" t="s">
        <v>84</v>
      </c>
      <c r="E654" s="353"/>
      <c r="F654" s="353"/>
      <c r="G654" s="353"/>
      <c r="H654" s="353"/>
      <c r="I654" s="353"/>
      <c r="J654" s="353"/>
      <c r="K654" s="353"/>
      <c r="L654" s="11">
        <v>54600</v>
      </c>
      <c r="M654" s="12">
        <v>1200</v>
      </c>
      <c r="N654" s="94">
        <v>0</v>
      </c>
      <c r="O654" s="94">
        <v>9578</v>
      </c>
      <c r="P654" s="15">
        <v>0</v>
      </c>
      <c r="Q654" s="15">
        <v>0</v>
      </c>
      <c r="R654" s="15">
        <v>0</v>
      </c>
      <c r="S654" s="15">
        <v>0</v>
      </c>
      <c r="T654" s="15">
        <v>0</v>
      </c>
    </row>
    <row r="655" spans="1:20" ht="15" customHeight="1">
      <c r="A655" s="1" t="s">
        <v>477</v>
      </c>
      <c r="D655" s="1" t="s">
        <v>478</v>
      </c>
      <c r="L655" s="11">
        <v>0</v>
      </c>
      <c r="M655" s="12">
        <v>0</v>
      </c>
      <c r="N655" s="94">
        <v>0</v>
      </c>
      <c r="O655" s="94">
        <v>0</v>
      </c>
      <c r="P655" s="15">
        <v>0</v>
      </c>
      <c r="Q655" s="15">
        <v>0</v>
      </c>
      <c r="R655" s="15">
        <v>4500000</v>
      </c>
      <c r="S655" s="15">
        <v>0</v>
      </c>
      <c r="T655" s="15">
        <v>0</v>
      </c>
    </row>
    <row r="656" spans="1:20" s="316" customFormat="1" ht="15" customHeight="1">
      <c r="A656" s="1"/>
      <c r="D656" s="81" t="s">
        <v>1531</v>
      </c>
      <c r="E656" s="37"/>
      <c r="F656" s="37"/>
      <c r="G656" s="37"/>
      <c r="H656" s="37"/>
      <c r="I656" s="37"/>
      <c r="J656" s="37"/>
      <c r="K656" s="37"/>
      <c r="L656" s="11"/>
      <c r="M656" s="12"/>
      <c r="N656" s="94"/>
      <c r="O656" s="94"/>
      <c r="P656" s="15"/>
      <c r="Q656" s="15"/>
      <c r="R656" s="15"/>
      <c r="S656" s="15"/>
      <c r="T656" s="15"/>
    </row>
    <row r="657" spans="1:20" s="310" customFormat="1" ht="15" customHeight="1">
      <c r="A657" s="1" t="s">
        <v>1495</v>
      </c>
      <c r="D657" s="1" t="s">
        <v>1496</v>
      </c>
      <c r="L657" s="11">
        <v>0</v>
      </c>
      <c r="M657" s="12">
        <v>0</v>
      </c>
      <c r="N657" s="94">
        <v>0</v>
      </c>
      <c r="O657" s="94">
        <v>0</v>
      </c>
      <c r="P657" s="15">
        <v>600000</v>
      </c>
      <c r="Q657" s="15"/>
      <c r="R657" s="15"/>
      <c r="S657" s="15"/>
      <c r="T657" s="15"/>
    </row>
    <row r="658" spans="1:20" s="310" customFormat="1" ht="15" customHeight="1">
      <c r="A658" s="1"/>
      <c r="D658" s="81" t="s">
        <v>1498</v>
      </c>
      <c r="E658" s="37"/>
      <c r="F658" s="37"/>
      <c r="G658" s="37"/>
      <c r="H658" s="37"/>
      <c r="I658" s="37"/>
      <c r="J658" s="37"/>
      <c r="K658" s="37"/>
      <c r="L658" s="11"/>
      <c r="M658" s="12"/>
      <c r="N658" s="94"/>
      <c r="O658" s="94"/>
      <c r="P658" s="15"/>
      <c r="Q658" s="15"/>
      <c r="R658" s="15"/>
      <c r="S658" s="15"/>
      <c r="T658" s="15"/>
    </row>
    <row r="659" spans="1:20" ht="15" customHeight="1">
      <c r="A659" s="1" t="s">
        <v>479</v>
      </c>
      <c r="D659" s="1" t="s">
        <v>397</v>
      </c>
      <c r="L659" s="11">
        <v>100000</v>
      </c>
      <c r="M659" s="12">
        <v>135484</v>
      </c>
      <c r="N659" s="94">
        <v>125000</v>
      </c>
      <c r="O659" s="94">
        <v>125000</v>
      </c>
      <c r="P659" s="15">
        <v>419332</v>
      </c>
      <c r="Q659" s="15">
        <v>352500</v>
      </c>
      <c r="R659" s="15">
        <v>406943</v>
      </c>
      <c r="S659" s="15">
        <v>846043</v>
      </c>
      <c r="T659" s="15">
        <v>646943</v>
      </c>
    </row>
    <row r="660" spans="1:20" s="316" customFormat="1" ht="15" customHeight="1">
      <c r="A660" s="1"/>
      <c r="D660" s="81" t="s">
        <v>1532</v>
      </c>
      <c r="E660" s="37"/>
      <c r="F660" s="37"/>
      <c r="G660" s="37"/>
      <c r="H660" s="37"/>
      <c r="I660" s="37"/>
      <c r="J660" s="37"/>
      <c r="K660" s="37"/>
      <c r="L660" s="11"/>
      <c r="M660" s="14"/>
      <c r="N660" s="96"/>
      <c r="O660" s="96"/>
      <c r="P660" s="15"/>
      <c r="Q660" s="15"/>
      <c r="R660" s="15"/>
      <c r="S660" s="15"/>
      <c r="T660" s="15"/>
    </row>
    <row r="661" spans="1:20" ht="15" customHeight="1">
      <c r="A661" s="1" t="s">
        <v>480</v>
      </c>
      <c r="D661" s="1" t="s">
        <v>481</v>
      </c>
      <c r="L661" s="62">
        <v>0</v>
      </c>
      <c r="M661" s="65">
        <v>96000</v>
      </c>
      <c r="N661" s="123">
        <v>0</v>
      </c>
      <c r="O661" s="123">
        <v>0</v>
      </c>
      <c r="P661" s="63">
        <v>0</v>
      </c>
      <c r="Q661" s="63">
        <v>0</v>
      </c>
      <c r="R661" s="63">
        <v>0</v>
      </c>
      <c r="S661" s="63">
        <v>0</v>
      </c>
      <c r="T661" s="63">
        <v>0</v>
      </c>
    </row>
    <row r="662" spans="1:20" ht="15" customHeight="1"/>
    <row r="663" spans="1:20" ht="15" customHeight="1">
      <c r="K663" s="6" t="s">
        <v>882</v>
      </c>
      <c r="L663" s="17">
        <f t="shared" ref="L663:T663" si="40">SUM(L643:L662)</f>
        <v>174800</v>
      </c>
      <c r="M663" s="17">
        <f t="shared" si="40"/>
        <v>321803</v>
      </c>
      <c r="N663" s="100">
        <f t="shared" si="40"/>
        <v>416600</v>
      </c>
      <c r="O663" s="100">
        <f t="shared" si="40"/>
        <v>197763</v>
      </c>
      <c r="P663" s="17">
        <f t="shared" si="40"/>
        <v>1303732</v>
      </c>
      <c r="Q663" s="17">
        <f t="shared" si="40"/>
        <v>405900</v>
      </c>
      <c r="R663" s="17">
        <f t="shared" si="40"/>
        <v>4960343</v>
      </c>
      <c r="S663" s="17">
        <f t="shared" si="40"/>
        <v>899443</v>
      </c>
      <c r="T663" s="17">
        <f t="shared" si="40"/>
        <v>879043</v>
      </c>
    </row>
    <row r="664" spans="1:20" ht="15" customHeight="1"/>
    <row r="665" spans="1:20" ht="15" customHeight="1">
      <c r="A665" s="310" t="s">
        <v>1497</v>
      </c>
      <c r="D665" s="310" t="s">
        <v>1451</v>
      </c>
      <c r="L665" s="329">
        <v>0</v>
      </c>
      <c r="M665" s="329">
        <v>0</v>
      </c>
      <c r="N665" s="124">
        <v>0</v>
      </c>
      <c r="O665" s="124">
        <v>0</v>
      </c>
      <c r="P665" s="329">
        <v>0</v>
      </c>
      <c r="Q665" s="329">
        <v>0</v>
      </c>
      <c r="R665" s="329">
        <v>0</v>
      </c>
      <c r="S665" s="329">
        <v>0</v>
      </c>
      <c r="T665" s="329">
        <v>0</v>
      </c>
    </row>
    <row r="666" spans="1:20" ht="15" customHeight="1">
      <c r="A666" s="1" t="s">
        <v>482</v>
      </c>
      <c r="B666" s="70"/>
      <c r="C666" s="70"/>
      <c r="D666" s="1" t="s">
        <v>14</v>
      </c>
      <c r="E666" s="70"/>
      <c r="F666" s="70"/>
      <c r="G666" s="70"/>
      <c r="H666" s="70"/>
      <c r="I666" s="9"/>
      <c r="J666" s="9"/>
      <c r="K666" s="9"/>
      <c r="L666" s="31">
        <v>0</v>
      </c>
      <c r="M666" s="20">
        <v>5740</v>
      </c>
      <c r="N666" s="107">
        <v>0</v>
      </c>
      <c r="O666" s="107">
        <v>0</v>
      </c>
      <c r="P666" s="20">
        <v>100000</v>
      </c>
      <c r="Q666" s="20">
        <v>0</v>
      </c>
      <c r="R666" s="20">
        <v>0</v>
      </c>
      <c r="S666" s="20">
        <v>0</v>
      </c>
      <c r="T666" s="20">
        <v>0</v>
      </c>
    </row>
    <row r="667" spans="1:20" s="289" customFormat="1" ht="15" customHeight="1">
      <c r="A667" s="1"/>
      <c r="B667" s="288"/>
      <c r="C667" s="288"/>
      <c r="D667" s="81" t="s">
        <v>1236</v>
      </c>
      <c r="E667" s="288"/>
      <c r="F667" s="288"/>
      <c r="G667" s="288"/>
      <c r="H667" s="288"/>
      <c r="I667" s="9"/>
      <c r="J667" s="9"/>
      <c r="K667" s="9"/>
      <c r="L667" s="31"/>
      <c r="M667" s="20"/>
      <c r="N667" s="107"/>
      <c r="O667" s="107"/>
      <c r="P667" s="20"/>
      <c r="Q667" s="20"/>
      <c r="R667" s="20"/>
      <c r="S667" s="20"/>
      <c r="T667" s="20"/>
    </row>
    <row r="668" spans="1:20" ht="15" customHeight="1">
      <c r="A668" s="70" t="s">
        <v>892</v>
      </c>
      <c r="B668" s="9"/>
      <c r="C668" s="9"/>
      <c r="D668" s="1" t="s">
        <v>893</v>
      </c>
      <c r="E668" s="9"/>
      <c r="F668" s="9"/>
      <c r="G668" s="9"/>
      <c r="H668" s="9"/>
      <c r="I668" s="9"/>
      <c r="J668" s="9"/>
      <c r="K668" s="9"/>
      <c r="L668" s="18">
        <v>0</v>
      </c>
      <c r="M668" s="18">
        <v>0</v>
      </c>
      <c r="N668" s="104">
        <v>0</v>
      </c>
      <c r="O668" s="104">
        <v>0</v>
      </c>
      <c r="P668" s="18">
        <v>100000</v>
      </c>
      <c r="Q668" s="18">
        <v>300000</v>
      </c>
      <c r="R668" s="18">
        <v>300000</v>
      </c>
      <c r="S668" s="18">
        <v>300000</v>
      </c>
      <c r="T668" s="18">
        <v>300000</v>
      </c>
    </row>
    <row r="669" spans="1:20" s="289" customFormat="1" ht="15" customHeight="1">
      <c r="A669" s="288"/>
      <c r="B669" s="9"/>
      <c r="C669" s="9"/>
      <c r="D669" s="81" t="s">
        <v>1462</v>
      </c>
      <c r="E669" s="9"/>
      <c r="F669" s="9"/>
      <c r="G669" s="9"/>
      <c r="H669" s="9"/>
      <c r="I669" s="9"/>
      <c r="J669" s="9"/>
      <c r="K669" s="9"/>
      <c r="L669" s="18"/>
      <c r="M669" s="18"/>
      <c r="N669" s="104"/>
      <c r="O669" s="104"/>
      <c r="P669" s="18"/>
      <c r="Q669" s="18"/>
      <c r="R669" s="18"/>
      <c r="S669" s="18"/>
      <c r="T669" s="18"/>
    </row>
    <row r="670" spans="1:20" ht="15" customHeight="1">
      <c r="A670" s="70" t="s">
        <v>484</v>
      </c>
      <c r="B670" s="9"/>
      <c r="C670" s="9"/>
      <c r="D670" s="1" t="s">
        <v>485</v>
      </c>
      <c r="E670" s="9"/>
      <c r="F670" s="9"/>
      <c r="G670" s="9"/>
      <c r="H670" s="9"/>
      <c r="I670" s="9"/>
      <c r="J670" s="9"/>
      <c r="K670" s="9"/>
      <c r="L670" s="18">
        <v>0</v>
      </c>
      <c r="M670" s="18">
        <v>161549</v>
      </c>
      <c r="N670" s="104">
        <v>0</v>
      </c>
      <c r="O670" s="104">
        <v>0</v>
      </c>
      <c r="P670" s="18">
        <v>0</v>
      </c>
      <c r="Q670" s="18">
        <v>0</v>
      </c>
      <c r="R670" s="18">
        <v>0</v>
      </c>
      <c r="S670" s="18">
        <v>0</v>
      </c>
      <c r="T670" s="18">
        <v>0</v>
      </c>
    </row>
    <row r="671" spans="1:20" ht="15" customHeight="1">
      <c r="A671" s="70" t="s">
        <v>486</v>
      </c>
      <c r="B671" s="9"/>
      <c r="C671" s="9"/>
      <c r="D671" s="1" t="s">
        <v>246</v>
      </c>
      <c r="E671" s="9"/>
      <c r="F671" s="9"/>
      <c r="G671" s="9"/>
      <c r="H671" s="9"/>
      <c r="I671" s="9"/>
      <c r="J671" s="9"/>
      <c r="K671" s="9"/>
      <c r="L671" s="32">
        <v>0</v>
      </c>
      <c r="M671" s="22">
        <v>10484</v>
      </c>
      <c r="N671" s="104">
        <v>0</v>
      </c>
      <c r="O671" s="104">
        <v>0</v>
      </c>
      <c r="P671" s="18">
        <v>0</v>
      </c>
      <c r="Q671" s="18">
        <v>0</v>
      </c>
      <c r="R671" s="18">
        <v>0</v>
      </c>
      <c r="S671" s="18">
        <v>0</v>
      </c>
      <c r="T671" s="18">
        <v>0</v>
      </c>
    </row>
    <row r="672" spans="1:20" ht="15" customHeight="1">
      <c r="A672" s="1" t="s">
        <v>487</v>
      </c>
      <c r="B672" s="9"/>
      <c r="C672" s="9"/>
      <c r="D672" s="1" t="s">
        <v>440</v>
      </c>
      <c r="E672" s="9"/>
      <c r="F672" s="9"/>
      <c r="G672" s="9"/>
      <c r="H672" s="9"/>
      <c r="I672" s="9"/>
      <c r="J672" s="9"/>
      <c r="K672" s="9"/>
      <c r="L672" s="2">
        <v>0</v>
      </c>
      <c r="M672" s="19">
        <v>0</v>
      </c>
      <c r="N672" s="98">
        <v>4000</v>
      </c>
      <c r="O672" s="98">
        <v>4000</v>
      </c>
      <c r="P672" s="18">
        <v>0</v>
      </c>
      <c r="Q672" s="18">
        <v>0</v>
      </c>
      <c r="R672" s="18">
        <v>0</v>
      </c>
      <c r="S672" s="18">
        <v>0</v>
      </c>
      <c r="T672" s="18">
        <v>0</v>
      </c>
    </row>
    <row r="673" spans="1:20" s="78" customFormat="1" ht="15" customHeight="1">
      <c r="A673" s="1"/>
      <c r="B673" s="9"/>
      <c r="C673" s="9"/>
      <c r="D673" s="37" t="s">
        <v>1065</v>
      </c>
      <c r="E673" s="9"/>
      <c r="F673" s="9"/>
      <c r="G673" s="9"/>
      <c r="H673" s="9"/>
      <c r="I673" s="9"/>
      <c r="J673" s="9"/>
      <c r="K673" s="9"/>
      <c r="L673" s="2"/>
      <c r="M673" s="19"/>
      <c r="N673" s="98"/>
      <c r="O673" s="98"/>
      <c r="P673" s="18"/>
      <c r="Q673" s="18"/>
      <c r="R673" s="18"/>
      <c r="S673" s="18"/>
      <c r="T673" s="18"/>
    </row>
    <row r="674" spans="1:20" ht="15" customHeight="1">
      <c r="A674" s="1" t="s">
        <v>488</v>
      </c>
      <c r="B674" s="9"/>
      <c r="C674" s="9"/>
      <c r="D674" s="1" t="s">
        <v>414</v>
      </c>
      <c r="E674" s="9"/>
      <c r="F674" s="9"/>
      <c r="G674" s="9"/>
      <c r="H674" s="9"/>
      <c r="I674" s="9"/>
      <c r="J674" s="9"/>
      <c r="K674" s="9"/>
      <c r="L674" s="2">
        <v>0</v>
      </c>
      <c r="M674" s="19">
        <v>0</v>
      </c>
      <c r="N674" s="98">
        <v>0</v>
      </c>
      <c r="O674" s="98">
        <v>0</v>
      </c>
      <c r="P674" s="19">
        <v>0</v>
      </c>
      <c r="Q674" s="19">
        <v>0</v>
      </c>
      <c r="R674" s="19">
        <v>4500000</v>
      </c>
      <c r="S674" s="19">
        <v>0</v>
      </c>
      <c r="T674" s="19">
        <v>0</v>
      </c>
    </row>
    <row r="675" spans="1:20" s="132" customFormat="1" ht="15" customHeight="1">
      <c r="A675" s="1"/>
      <c r="B675" s="9"/>
      <c r="C675" s="9"/>
      <c r="D675" s="81" t="s">
        <v>1242</v>
      </c>
      <c r="E675" s="9"/>
      <c r="F675" s="9"/>
      <c r="G675" s="9"/>
      <c r="H675" s="9"/>
      <c r="I675" s="9"/>
      <c r="J675" s="9"/>
      <c r="K675" s="9"/>
      <c r="L675" s="2"/>
      <c r="M675" s="19"/>
      <c r="N675" s="98"/>
      <c r="O675" s="98"/>
      <c r="P675" s="19"/>
      <c r="Q675" s="19"/>
      <c r="R675" s="19"/>
      <c r="S675" s="19"/>
      <c r="T675" s="19"/>
    </row>
    <row r="676" spans="1:20" ht="15" customHeight="1">
      <c r="A676" s="1" t="s">
        <v>489</v>
      </c>
      <c r="B676" s="9"/>
      <c r="C676" s="9"/>
      <c r="D676" s="1" t="s">
        <v>490</v>
      </c>
      <c r="E676" s="33"/>
      <c r="F676" s="33"/>
      <c r="G676" s="33"/>
      <c r="H676" s="33"/>
      <c r="I676" s="33"/>
      <c r="J676" s="33"/>
      <c r="K676" s="33"/>
      <c r="L676" s="2">
        <v>0</v>
      </c>
      <c r="M676" s="19">
        <v>0</v>
      </c>
      <c r="N676" s="98">
        <v>0</v>
      </c>
      <c r="O676" s="98">
        <v>0</v>
      </c>
      <c r="P676" s="19">
        <v>600000</v>
      </c>
      <c r="Q676" s="19">
        <v>0</v>
      </c>
      <c r="R676" s="19">
        <v>0</v>
      </c>
      <c r="S676" s="19">
        <v>0</v>
      </c>
      <c r="T676" s="19">
        <v>0</v>
      </c>
    </row>
    <row r="677" spans="1:20" ht="15" customHeight="1">
      <c r="A677" s="1" t="s">
        <v>1126</v>
      </c>
      <c r="B677" s="9"/>
      <c r="C677" s="9"/>
      <c r="D677" s="1" t="s">
        <v>1117</v>
      </c>
      <c r="E677" s="9"/>
      <c r="F677" s="9"/>
      <c r="G677" s="9"/>
      <c r="H677" s="9"/>
      <c r="I677" s="9"/>
      <c r="J677" s="9"/>
      <c r="K677" s="9"/>
      <c r="L677" s="2">
        <v>0</v>
      </c>
      <c r="M677" s="2">
        <v>0</v>
      </c>
      <c r="N677" s="103">
        <v>0</v>
      </c>
      <c r="O677" s="103">
        <v>0</v>
      </c>
      <c r="P677" s="2">
        <v>0</v>
      </c>
      <c r="Q677" s="2">
        <v>0</v>
      </c>
      <c r="R677" s="2">
        <v>35000</v>
      </c>
      <c r="S677" s="2">
        <v>150000</v>
      </c>
      <c r="T677" s="2">
        <v>0</v>
      </c>
    </row>
    <row r="678" spans="1:20" ht="15" customHeight="1">
      <c r="A678" s="1" t="s">
        <v>491</v>
      </c>
      <c r="B678" s="9"/>
      <c r="C678" s="9"/>
      <c r="D678" s="1" t="s">
        <v>492</v>
      </c>
      <c r="E678" s="9"/>
      <c r="F678" s="9"/>
      <c r="G678" s="9"/>
      <c r="H678" s="9"/>
      <c r="I678" s="9"/>
      <c r="J678" s="9"/>
      <c r="K678" s="9"/>
      <c r="L678" s="2">
        <v>0</v>
      </c>
      <c r="M678" s="2">
        <v>0</v>
      </c>
      <c r="N678" s="103">
        <v>231000</v>
      </c>
      <c r="O678" s="103">
        <v>147</v>
      </c>
      <c r="P678" s="2">
        <v>231000</v>
      </c>
      <c r="Q678" s="2">
        <v>0</v>
      </c>
      <c r="R678" s="2">
        <v>0</v>
      </c>
      <c r="S678" s="2">
        <v>0</v>
      </c>
      <c r="T678" s="2">
        <v>0</v>
      </c>
    </row>
    <row r="679" spans="1:20" ht="15" customHeight="1">
      <c r="A679" s="1" t="s">
        <v>1068</v>
      </c>
      <c r="B679" s="9"/>
      <c r="C679" s="9"/>
      <c r="D679" s="1" t="s">
        <v>1477</v>
      </c>
      <c r="E679" s="9"/>
      <c r="F679" s="9"/>
      <c r="G679" s="9"/>
      <c r="H679" s="9"/>
      <c r="I679" s="9"/>
      <c r="J679" s="9"/>
      <c r="K679" s="9"/>
      <c r="L679" s="2">
        <v>0</v>
      </c>
      <c r="M679" s="2">
        <v>0</v>
      </c>
      <c r="N679" s="103">
        <v>0</v>
      </c>
      <c r="O679" s="103">
        <v>0</v>
      </c>
      <c r="P679" s="22">
        <v>9500</v>
      </c>
      <c r="Q679" s="22">
        <v>5900</v>
      </c>
      <c r="R679" s="15">
        <v>11900</v>
      </c>
      <c r="S679" s="15">
        <v>3500</v>
      </c>
      <c r="T679" s="15">
        <v>133100</v>
      </c>
    </row>
    <row r="680" spans="1:20" s="304" customFormat="1" ht="15" customHeight="1">
      <c r="A680" s="1"/>
      <c r="B680" s="9"/>
      <c r="C680" s="9"/>
      <c r="D680" s="81" t="s">
        <v>1478</v>
      </c>
      <c r="E680" s="9"/>
      <c r="F680" s="9"/>
      <c r="G680" s="9"/>
      <c r="H680" s="9"/>
      <c r="I680" s="9"/>
      <c r="J680" s="9"/>
      <c r="K680" s="9"/>
      <c r="L680" s="2"/>
      <c r="M680" s="2"/>
      <c r="N680" s="103"/>
      <c r="O680" s="103"/>
      <c r="P680" s="22"/>
      <c r="Q680" s="22"/>
      <c r="R680" s="15"/>
      <c r="S680" s="15"/>
      <c r="T680" s="15"/>
    </row>
    <row r="681" spans="1:20" s="305" customFormat="1" ht="15" customHeight="1">
      <c r="A681" s="23" t="s">
        <v>1007</v>
      </c>
      <c r="B681" s="70"/>
      <c r="C681" s="70"/>
      <c r="D681" s="1"/>
      <c r="E681" s="70"/>
      <c r="F681" s="70"/>
      <c r="G681" s="70"/>
      <c r="H681" s="70"/>
      <c r="I681" s="70"/>
      <c r="J681" s="70"/>
      <c r="K681" s="70"/>
      <c r="L681" s="2"/>
      <c r="M681" s="19"/>
      <c r="N681" s="98"/>
      <c r="O681" s="98"/>
      <c r="P681" s="19"/>
      <c r="Q681" s="19"/>
      <c r="R681" s="19"/>
      <c r="S681" s="19"/>
      <c r="T681" s="19"/>
    </row>
    <row r="682" spans="1:20" s="305" customFormat="1" ht="15" customHeight="1">
      <c r="A682" s="1" t="s">
        <v>1483</v>
      </c>
      <c r="B682" s="70"/>
      <c r="C682" s="70"/>
      <c r="D682" s="1" t="s">
        <v>453</v>
      </c>
      <c r="E682" s="70"/>
      <c r="F682" s="70"/>
      <c r="G682" s="70"/>
      <c r="H682" s="70"/>
      <c r="I682" s="70"/>
      <c r="J682" s="70"/>
      <c r="K682" s="70"/>
      <c r="L682" s="2">
        <v>0</v>
      </c>
      <c r="M682" s="19">
        <v>0</v>
      </c>
      <c r="N682" s="98">
        <v>0</v>
      </c>
      <c r="O682" s="98">
        <v>0</v>
      </c>
      <c r="P682" s="19">
        <v>0</v>
      </c>
      <c r="Q682" s="19">
        <v>0</v>
      </c>
      <c r="R682" s="19">
        <v>143443</v>
      </c>
      <c r="S682" s="19">
        <v>149898</v>
      </c>
      <c r="T682" s="19">
        <v>156643</v>
      </c>
    </row>
    <row r="683" spans="1:20" s="305" customFormat="1" ht="15" customHeight="1">
      <c r="A683" s="1" t="s">
        <v>1484</v>
      </c>
      <c r="B683" s="70"/>
      <c r="C683" s="70"/>
      <c r="D683" s="1" t="s">
        <v>455</v>
      </c>
      <c r="E683" s="70"/>
      <c r="F683" s="70"/>
      <c r="G683" s="70"/>
      <c r="H683" s="70"/>
      <c r="I683" s="70"/>
      <c r="J683" s="70"/>
      <c r="K683" s="70"/>
      <c r="L683" s="2">
        <v>0</v>
      </c>
      <c r="M683" s="3">
        <v>0</v>
      </c>
      <c r="N683" s="106">
        <v>0</v>
      </c>
      <c r="O683" s="106">
        <v>0</v>
      </c>
      <c r="P683" s="3">
        <v>0</v>
      </c>
      <c r="Q683" s="3">
        <v>0</v>
      </c>
      <c r="R683" s="3">
        <v>202500</v>
      </c>
      <c r="S683" s="3">
        <v>196045</v>
      </c>
      <c r="T683" s="3">
        <v>189300</v>
      </c>
    </row>
    <row r="684" spans="1:20" s="305" customFormat="1" ht="15" customHeight="1">
      <c r="A684" s="132"/>
      <c r="B684" s="131"/>
      <c r="C684" s="131"/>
      <c r="D684" s="81" t="s">
        <v>1241</v>
      </c>
      <c r="E684" s="131"/>
      <c r="F684" s="131"/>
      <c r="G684" s="131"/>
      <c r="H684" s="131"/>
      <c r="I684" s="131"/>
      <c r="J684" s="131"/>
      <c r="K684" s="131"/>
      <c r="L684" s="47"/>
      <c r="M684" s="49"/>
      <c r="N684" s="113"/>
      <c r="O684" s="113"/>
      <c r="P684" s="49"/>
      <c r="Q684" s="49"/>
      <c r="R684" s="49"/>
      <c r="S684" s="49"/>
      <c r="T684" s="49"/>
    </row>
    <row r="685" spans="1:20" s="310" customFormat="1" ht="15" customHeight="1">
      <c r="A685" s="6" t="s">
        <v>1498</v>
      </c>
      <c r="B685" s="309"/>
      <c r="C685" s="309"/>
      <c r="D685" s="81"/>
      <c r="E685" s="309"/>
      <c r="F685" s="309"/>
      <c r="G685" s="309"/>
      <c r="H685" s="309"/>
      <c r="I685" s="309"/>
      <c r="J685" s="309"/>
      <c r="K685" s="309"/>
      <c r="L685" s="47"/>
      <c r="M685" s="49"/>
      <c r="N685" s="113"/>
      <c r="O685" s="113"/>
      <c r="P685" s="49"/>
      <c r="Q685" s="49"/>
      <c r="R685" s="49"/>
      <c r="S685" s="49"/>
      <c r="T685" s="49"/>
    </row>
    <row r="686" spans="1:20" s="310" customFormat="1" ht="15" customHeight="1">
      <c r="A686" s="310" t="s">
        <v>493</v>
      </c>
      <c r="B686" s="309"/>
      <c r="C686" s="309"/>
      <c r="D686" s="1" t="s">
        <v>453</v>
      </c>
      <c r="E686" s="309"/>
      <c r="F686" s="309"/>
      <c r="G686" s="309"/>
      <c r="H686" s="309"/>
      <c r="I686" s="309"/>
      <c r="J686" s="309"/>
      <c r="K686" s="309"/>
      <c r="L686" s="2">
        <v>0</v>
      </c>
      <c r="M686" s="3">
        <v>0</v>
      </c>
      <c r="N686" s="106">
        <v>0</v>
      </c>
      <c r="O686" s="106">
        <v>0</v>
      </c>
      <c r="P686" s="3">
        <v>0</v>
      </c>
      <c r="Q686" s="3">
        <v>100000</v>
      </c>
      <c r="R686" s="3">
        <v>100000</v>
      </c>
      <c r="S686" s="3">
        <v>100000</v>
      </c>
      <c r="T686" s="3">
        <v>100000</v>
      </c>
    </row>
    <row r="687" spans="1:20" s="310" customFormat="1" ht="15" customHeight="1">
      <c r="B687" s="309"/>
      <c r="C687" s="309"/>
      <c r="D687" s="81" t="s">
        <v>1499</v>
      </c>
      <c r="E687" s="309"/>
      <c r="F687" s="309"/>
      <c r="G687" s="309"/>
      <c r="H687" s="309"/>
      <c r="I687" s="309"/>
      <c r="J687" s="309"/>
      <c r="K687" s="309"/>
      <c r="L687" s="47"/>
      <c r="M687" s="49"/>
      <c r="N687" s="113"/>
      <c r="O687" s="113"/>
      <c r="P687" s="49"/>
      <c r="Q687" s="49"/>
      <c r="R687" s="49"/>
      <c r="S687" s="49"/>
      <c r="T687" s="49"/>
    </row>
    <row r="688" spans="1:20" ht="15" customHeight="1">
      <c r="A688" s="23" t="s">
        <v>1006</v>
      </c>
      <c r="B688" s="9"/>
      <c r="C688" s="9"/>
      <c r="D688" s="1"/>
      <c r="E688" s="9"/>
      <c r="F688" s="9"/>
      <c r="G688" s="9"/>
      <c r="H688" s="9"/>
      <c r="I688" s="9"/>
      <c r="J688" s="9"/>
      <c r="K688" s="9"/>
      <c r="L688" s="2"/>
      <c r="M688" s="2"/>
      <c r="N688" s="103"/>
      <c r="O688" s="103"/>
      <c r="P688" s="2"/>
      <c r="Q688" s="2"/>
      <c r="R688" s="2"/>
      <c r="S688" s="2"/>
      <c r="T688" s="2"/>
    </row>
    <row r="689" spans="1:20" ht="15" customHeight="1">
      <c r="A689" s="1" t="s">
        <v>493</v>
      </c>
      <c r="B689" s="70"/>
      <c r="C689" s="70"/>
      <c r="D689" s="1" t="s">
        <v>453</v>
      </c>
      <c r="E689" s="70"/>
      <c r="F689" s="70"/>
      <c r="G689" s="70"/>
      <c r="H689" s="70"/>
      <c r="I689" s="70"/>
      <c r="J689" s="70"/>
      <c r="K689" s="70"/>
      <c r="L689" s="47">
        <v>100000</v>
      </c>
      <c r="M689" s="56">
        <v>125000</v>
      </c>
      <c r="N689" s="99">
        <v>125000</v>
      </c>
      <c r="O689" s="99">
        <v>125000</v>
      </c>
      <c r="P689" s="56">
        <v>0</v>
      </c>
      <c r="Q689" s="56">
        <v>0</v>
      </c>
      <c r="R689" s="56">
        <v>0</v>
      </c>
      <c r="S689" s="56">
        <v>0</v>
      </c>
      <c r="T689" s="56">
        <v>0</v>
      </c>
    </row>
    <row r="690" spans="1:20" ht="15" customHeight="1">
      <c r="N690" s="103"/>
      <c r="O690" s="103"/>
    </row>
    <row r="691" spans="1:20" ht="15" customHeight="1">
      <c r="K691" s="6" t="s">
        <v>886</v>
      </c>
      <c r="L691" s="29">
        <f>SUM(L665:L690)</f>
        <v>100000</v>
      </c>
      <c r="M691" s="29">
        <f>SUM(M665:M690)</f>
        <v>302773</v>
      </c>
      <c r="N691" s="119">
        <f t="shared" ref="N691:T691" si="41">SUM(N665:N690)</f>
        <v>360000</v>
      </c>
      <c r="O691" s="119">
        <f t="shared" si="41"/>
        <v>129147</v>
      </c>
      <c r="P691" s="29">
        <f t="shared" si="41"/>
        <v>1040500</v>
      </c>
      <c r="Q691" s="29">
        <f t="shared" si="41"/>
        <v>405900</v>
      </c>
      <c r="R691" s="29">
        <f t="shared" si="41"/>
        <v>5292843</v>
      </c>
      <c r="S691" s="29">
        <f t="shared" si="41"/>
        <v>899443</v>
      </c>
      <c r="T691" s="29">
        <f t="shared" si="41"/>
        <v>879043</v>
      </c>
    </row>
    <row r="692" spans="1:20" ht="15" customHeight="1"/>
    <row r="693" spans="1:20" ht="15" customHeight="1">
      <c r="L693" s="27"/>
      <c r="M693" s="27"/>
      <c r="N693" s="116"/>
      <c r="O693" s="116"/>
      <c r="P693" s="27"/>
      <c r="Q693" s="27"/>
      <c r="R693" s="27"/>
      <c r="S693" s="27"/>
      <c r="T693" s="27"/>
    </row>
    <row r="694" spans="1:20" ht="15" customHeight="1">
      <c r="K694" s="6" t="s">
        <v>887</v>
      </c>
      <c r="L694" s="27">
        <f t="shared" ref="L694:T694" si="42">L663-L691</f>
        <v>74800</v>
      </c>
      <c r="M694" s="27">
        <f t="shared" si="42"/>
        <v>19030</v>
      </c>
      <c r="N694" s="116">
        <f t="shared" si="42"/>
        <v>56600</v>
      </c>
      <c r="O694" s="116">
        <f t="shared" si="42"/>
        <v>68616</v>
      </c>
      <c r="P694" s="27">
        <f t="shared" si="42"/>
        <v>263232</v>
      </c>
      <c r="Q694" s="27">
        <f t="shared" si="42"/>
        <v>0</v>
      </c>
      <c r="R694" s="27">
        <f t="shared" si="42"/>
        <v>-332500</v>
      </c>
      <c r="S694" s="27">
        <f t="shared" si="42"/>
        <v>0</v>
      </c>
      <c r="T694" s="27">
        <f t="shared" si="42"/>
        <v>0</v>
      </c>
    </row>
    <row r="695" spans="1:20" ht="15" customHeight="1">
      <c r="L695" s="27"/>
      <c r="M695" s="27"/>
      <c r="N695" s="116"/>
      <c r="O695" s="116"/>
      <c r="P695" s="27"/>
      <c r="Q695" s="27"/>
      <c r="R695" s="27"/>
      <c r="S695" s="27"/>
      <c r="T695" s="27"/>
    </row>
    <row r="696" spans="1:20" ht="15" customHeight="1">
      <c r="L696" s="27"/>
      <c r="M696" s="27"/>
      <c r="N696" s="116"/>
      <c r="O696" s="116"/>
      <c r="P696" s="27"/>
      <c r="Q696" s="27"/>
      <c r="R696" s="27"/>
      <c r="S696" s="27"/>
      <c r="T696" s="27"/>
    </row>
    <row r="697" spans="1:20" ht="15" customHeight="1">
      <c r="K697" s="27" t="s">
        <v>889</v>
      </c>
      <c r="L697" s="27">
        <v>-18378</v>
      </c>
      <c r="M697" s="27">
        <v>652</v>
      </c>
      <c r="N697" s="116">
        <v>51537</v>
      </c>
      <c r="O697" s="116">
        <f>M697+O694</f>
        <v>69268</v>
      </c>
      <c r="P697" s="27">
        <f>O697+P694</f>
        <v>332500</v>
      </c>
      <c r="Q697" s="27">
        <f>P697+Q694</f>
        <v>332500</v>
      </c>
      <c r="R697" s="27">
        <f>Q697+R694</f>
        <v>0</v>
      </c>
      <c r="S697" s="27">
        <f>R697+S694</f>
        <v>0</v>
      </c>
      <c r="T697" s="27">
        <f>S697+T694</f>
        <v>0</v>
      </c>
    </row>
    <row r="698" spans="1:20" ht="15" customHeight="1">
      <c r="K698" s="27"/>
      <c r="L698" s="28">
        <f t="shared" ref="L698:T698" si="43">L697/L691</f>
        <v>-0.18378</v>
      </c>
      <c r="M698" s="28">
        <f t="shared" si="43"/>
        <v>2.1534284761190728E-3</v>
      </c>
      <c r="N698" s="117">
        <f t="shared" si="43"/>
        <v>0.14315833333333333</v>
      </c>
      <c r="O698" s="117">
        <f t="shared" si="43"/>
        <v>0.53635005071739961</v>
      </c>
      <c r="P698" s="28">
        <f t="shared" si="43"/>
        <v>0.31955790485343583</v>
      </c>
      <c r="Q698" s="28">
        <f t="shared" si="43"/>
        <v>0.81916728258191673</v>
      </c>
      <c r="R698" s="28">
        <f t="shared" si="43"/>
        <v>0</v>
      </c>
      <c r="S698" s="28">
        <f>S697/S691</f>
        <v>0</v>
      </c>
      <c r="T698" s="28">
        <f t="shared" si="43"/>
        <v>0</v>
      </c>
    </row>
    <row r="699" spans="1:20" ht="15" customHeight="1">
      <c r="L699" s="27"/>
      <c r="M699" s="27"/>
      <c r="N699" s="116"/>
      <c r="O699" s="116"/>
      <c r="P699" s="27"/>
      <c r="Q699" s="27"/>
      <c r="R699" s="27"/>
      <c r="S699" s="27"/>
      <c r="T699" s="27"/>
    </row>
    <row r="700" spans="1:20" ht="15" customHeight="1">
      <c r="L700" s="27"/>
      <c r="M700" s="27"/>
      <c r="N700" s="116"/>
      <c r="O700" s="116"/>
      <c r="P700" s="27"/>
      <c r="Q700" s="27"/>
      <c r="R700" s="27"/>
      <c r="S700" s="27"/>
      <c r="T700" s="27"/>
    </row>
    <row r="701" spans="1:20" ht="15" customHeight="1">
      <c r="A701" s="5" t="s">
        <v>912</v>
      </c>
      <c r="L701" s="27"/>
      <c r="M701" s="27"/>
      <c r="N701" s="116"/>
      <c r="O701" s="116"/>
      <c r="P701" s="27"/>
      <c r="Q701" s="27"/>
      <c r="R701" s="27"/>
      <c r="S701" s="27"/>
      <c r="T701" s="27"/>
    </row>
    <row r="702" spans="1:20" ht="15" customHeight="1">
      <c r="L702" s="27"/>
      <c r="M702" s="27"/>
      <c r="N702" s="116"/>
      <c r="O702" s="116"/>
      <c r="P702" s="27"/>
      <c r="Q702" s="27"/>
      <c r="R702" s="27"/>
      <c r="S702" s="27"/>
      <c r="T702" s="27"/>
    </row>
    <row r="703" spans="1:20" ht="15" customHeight="1">
      <c r="A703" s="71" t="s">
        <v>494</v>
      </c>
      <c r="D703" s="71" t="s">
        <v>495</v>
      </c>
      <c r="L703" s="11">
        <v>0</v>
      </c>
      <c r="M703" s="12">
        <v>0</v>
      </c>
      <c r="N703" s="94">
        <v>324179</v>
      </c>
      <c r="O703" s="94">
        <v>323350</v>
      </c>
      <c r="P703" s="15">
        <v>326379</v>
      </c>
      <c r="Q703" s="15">
        <v>328179</v>
      </c>
      <c r="R703" s="15">
        <v>329579</v>
      </c>
      <c r="S703" s="15">
        <v>320000</v>
      </c>
      <c r="T703" s="15">
        <v>250000</v>
      </c>
    </row>
    <row r="704" spans="1:20" ht="15" customHeight="1">
      <c r="A704" s="71" t="s">
        <v>496</v>
      </c>
      <c r="D704" s="71" t="s">
        <v>497</v>
      </c>
      <c r="L704" s="11">
        <v>7628</v>
      </c>
      <c r="M704" s="12">
        <v>1025</v>
      </c>
      <c r="N704" s="94">
        <v>0</v>
      </c>
      <c r="O704" s="94">
        <v>1000</v>
      </c>
      <c r="P704" s="12">
        <v>1000</v>
      </c>
      <c r="Q704" s="12">
        <v>1000</v>
      </c>
      <c r="R704" s="12">
        <v>1000</v>
      </c>
      <c r="S704" s="12">
        <v>1000</v>
      </c>
      <c r="T704" s="12">
        <v>1000</v>
      </c>
    </row>
    <row r="705" spans="1:20" ht="15" customHeight="1">
      <c r="A705" s="71" t="s">
        <v>1059</v>
      </c>
      <c r="D705" s="71" t="s">
        <v>7</v>
      </c>
      <c r="L705" s="11">
        <v>0</v>
      </c>
      <c r="M705" s="12">
        <v>0</v>
      </c>
      <c r="N705" s="94">
        <v>0</v>
      </c>
      <c r="O705" s="94">
        <v>300</v>
      </c>
      <c r="P705" s="12">
        <v>300</v>
      </c>
      <c r="Q705" s="12">
        <v>300</v>
      </c>
      <c r="R705" s="12">
        <v>300</v>
      </c>
      <c r="S705" s="12">
        <v>300</v>
      </c>
      <c r="T705" s="12">
        <v>300</v>
      </c>
    </row>
    <row r="706" spans="1:20" ht="15" customHeight="1">
      <c r="A706" s="1" t="s">
        <v>498</v>
      </c>
      <c r="B706" s="70"/>
      <c r="C706" s="70"/>
      <c r="D706" s="1" t="s">
        <v>397</v>
      </c>
      <c r="E706" s="70"/>
      <c r="F706" s="70"/>
      <c r="G706" s="70"/>
      <c r="H706" s="70"/>
      <c r="I706" s="70"/>
      <c r="J706" s="70"/>
      <c r="K706" s="70"/>
      <c r="L706" s="11">
        <v>425094</v>
      </c>
      <c r="M706" s="12">
        <v>429404</v>
      </c>
      <c r="N706" s="94">
        <v>103740</v>
      </c>
      <c r="O706" s="94">
        <v>103740</v>
      </c>
      <c r="P706" s="15">
        <v>99465</v>
      </c>
      <c r="Q706" s="15">
        <v>0</v>
      </c>
      <c r="R706" s="15">
        <v>0</v>
      </c>
      <c r="S706" s="15">
        <v>4676</v>
      </c>
      <c r="T706" s="15">
        <v>86579</v>
      </c>
    </row>
    <row r="707" spans="1:20" ht="15" customHeight="1">
      <c r="A707" s="1" t="s">
        <v>499</v>
      </c>
      <c r="B707" s="70"/>
      <c r="C707" s="70"/>
      <c r="D707" s="1" t="s">
        <v>500</v>
      </c>
      <c r="E707" s="70"/>
      <c r="F707" s="70"/>
      <c r="G707" s="70"/>
      <c r="H707" s="70"/>
      <c r="I707" s="70"/>
      <c r="J707" s="70"/>
      <c r="K707" s="70"/>
      <c r="L707" s="11">
        <v>57200</v>
      </c>
      <c r="M707" s="14">
        <v>0</v>
      </c>
      <c r="N707" s="96">
        <v>0</v>
      </c>
      <c r="O707" s="96">
        <v>0</v>
      </c>
      <c r="P707" s="14">
        <v>0</v>
      </c>
      <c r="Q707" s="14">
        <v>0</v>
      </c>
      <c r="R707" s="14">
        <v>0</v>
      </c>
      <c r="S707" s="14">
        <v>0</v>
      </c>
      <c r="T707" s="14">
        <v>0</v>
      </c>
    </row>
    <row r="708" spans="1:20" ht="15" customHeight="1">
      <c r="A708" s="1" t="s">
        <v>1110</v>
      </c>
      <c r="B708" s="70"/>
      <c r="C708" s="70"/>
      <c r="D708" s="1" t="s">
        <v>1111</v>
      </c>
      <c r="E708" s="70"/>
      <c r="F708" s="70"/>
      <c r="G708" s="70"/>
      <c r="H708" s="70"/>
      <c r="I708" s="70"/>
      <c r="J708" s="70"/>
      <c r="K708" s="70"/>
      <c r="L708" s="62">
        <v>0</v>
      </c>
      <c r="M708" s="63">
        <v>0</v>
      </c>
      <c r="N708" s="101">
        <v>0</v>
      </c>
      <c r="O708" s="101">
        <v>78777</v>
      </c>
      <c r="P708" s="63">
        <v>0</v>
      </c>
      <c r="Q708" s="63">
        <v>0</v>
      </c>
      <c r="R708" s="63">
        <v>0</v>
      </c>
      <c r="S708" s="63">
        <v>0</v>
      </c>
      <c r="T708" s="63">
        <v>0</v>
      </c>
    </row>
    <row r="709" spans="1:20" s="78" customFormat="1" ht="15" customHeight="1">
      <c r="A709" s="1"/>
      <c r="B709" s="77"/>
      <c r="C709" s="77"/>
      <c r="D709" s="37" t="s">
        <v>1463</v>
      </c>
      <c r="E709" s="77"/>
      <c r="F709" s="77"/>
      <c r="G709" s="77"/>
      <c r="H709" s="77"/>
      <c r="I709" s="77"/>
      <c r="J709" s="77"/>
      <c r="K709" s="77"/>
      <c r="L709" s="62"/>
      <c r="M709" s="63"/>
      <c r="N709" s="101"/>
      <c r="O709" s="101"/>
      <c r="P709" s="63"/>
      <c r="Q709" s="63"/>
      <c r="R709" s="63"/>
      <c r="S709" s="63"/>
      <c r="T709" s="63"/>
    </row>
    <row r="710" spans="1:20" ht="15" customHeight="1">
      <c r="B710" s="34"/>
      <c r="C710" s="34"/>
      <c r="D710" s="34"/>
      <c r="F710" s="9"/>
      <c r="G710" s="9"/>
      <c r="H710" s="9"/>
      <c r="I710" s="9"/>
      <c r="J710" s="9"/>
      <c r="K710" s="9"/>
    </row>
    <row r="711" spans="1:20" ht="15" customHeight="1">
      <c r="K711" s="6" t="s">
        <v>882</v>
      </c>
      <c r="L711" s="17">
        <f t="shared" ref="L711:T711" si="44">SUM(L703:L710)</f>
        <v>489922</v>
      </c>
      <c r="M711" s="17">
        <f t="shared" si="44"/>
        <v>430429</v>
      </c>
      <c r="N711" s="100">
        <f t="shared" si="44"/>
        <v>427919</v>
      </c>
      <c r="O711" s="100">
        <f t="shared" si="44"/>
        <v>507167</v>
      </c>
      <c r="P711" s="17">
        <f t="shared" si="44"/>
        <v>427144</v>
      </c>
      <c r="Q711" s="17">
        <f t="shared" si="44"/>
        <v>329479</v>
      </c>
      <c r="R711" s="17">
        <f t="shared" si="44"/>
        <v>330879</v>
      </c>
      <c r="S711" s="17">
        <f t="shared" si="44"/>
        <v>325976</v>
      </c>
      <c r="T711" s="17">
        <f t="shared" si="44"/>
        <v>337879</v>
      </c>
    </row>
    <row r="712" spans="1:20" ht="15" customHeight="1"/>
    <row r="713" spans="1:20" ht="15" customHeight="1"/>
    <row r="714" spans="1:20" ht="15" customHeight="1">
      <c r="A714" s="1" t="s">
        <v>501</v>
      </c>
      <c r="B714" s="70"/>
      <c r="C714" s="70"/>
      <c r="D714" s="1" t="s">
        <v>502</v>
      </c>
      <c r="E714" s="70"/>
      <c r="F714" s="70"/>
      <c r="G714" s="70"/>
      <c r="H714" s="70"/>
      <c r="I714" s="70"/>
      <c r="J714" s="70"/>
      <c r="K714" s="70"/>
      <c r="L714" s="2">
        <v>0</v>
      </c>
      <c r="M714" s="3">
        <v>0</v>
      </c>
      <c r="N714" s="106">
        <v>750</v>
      </c>
      <c r="O714" s="106">
        <v>750</v>
      </c>
      <c r="P714" s="3">
        <v>963</v>
      </c>
      <c r="Q714" s="3">
        <v>375</v>
      </c>
      <c r="R714" s="3">
        <v>375</v>
      </c>
      <c r="S714" s="3">
        <v>375</v>
      </c>
      <c r="T714" s="3">
        <v>375</v>
      </c>
    </row>
    <row r="715" spans="1:20" s="78" customFormat="1" ht="15" customHeight="1">
      <c r="A715" s="1"/>
      <c r="B715" s="77"/>
      <c r="C715" s="77"/>
      <c r="D715" s="37" t="s">
        <v>1240</v>
      </c>
      <c r="E715" s="77"/>
      <c r="F715" s="77"/>
      <c r="G715" s="77"/>
      <c r="H715" s="77"/>
      <c r="I715" s="77"/>
      <c r="J715" s="77"/>
      <c r="K715" s="77"/>
      <c r="L715" s="2"/>
      <c r="M715" s="3"/>
      <c r="N715" s="106"/>
      <c r="O715" s="106"/>
      <c r="P715" s="3"/>
      <c r="Q715" s="3"/>
      <c r="R715" s="3"/>
      <c r="S715" s="3"/>
      <c r="T715" s="3"/>
    </row>
    <row r="716" spans="1:20" ht="15" customHeight="1">
      <c r="A716" s="23" t="s">
        <v>1003</v>
      </c>
      <c r="B716" s="70"/>
      <c r="C716" s="70"/>
      <c r="D716" s="1"/>
      <c r="E716" s="70"/>
      <c r="F716" s="70"/>
      <c r="G716" s="70"/>
      <c r="H716" s="70"/>
      <c r="I716" s="70"/>
      <c r="J716" s="70"/>
      <c r="K716" s="70"/>
      <c r="L716" s="2"/>
      <c r="M716" s="3"/>
      <c r="N716" s="106"/>
      <c r="O716" s="106"/>
      <c r="P716" s="3"/>
      <c r="Q716" s="3"/>
      <c r="R716" s="3"/>
      <c r="S716" s="3"/>
      <c r="T716" s="3"/>
    </row>
    <row r="717" spans="1:20" ht="15" customHeight="1">
      <c r="A717" s="1" t="s">
        <v>503</v>
      </c>
      <c r="B717" s="70"/>
      <c r="C717" s="70"/>
      <c r="D717" s="1" t="s">
        <v>453</v>
      </c>
      <c r="E717" s="70"/>
      <c r="F717" s="70"/>
      <c r="G717" s="70"/>
      <c r="H717" s="70"/>
      <c r="I717" s="70"/>
      <c r="J717" s="70"/>
      <c r="K717" s="70"/>
      <c r="L717" s="2">
        <v>55000</v>
      </c>
      <c r="M717" s="19">
        <v>0</v>
      </c>
      <c r="N717" s="98">
        <v>0</v>
      </c>
      <c r="O717" s="98">
        <v>0</v>
      </c>
      <c r="P717" s="19">
        <v>0</v>
      </c>
      <c r="Q717" s="19">
        <v>0</v>
      </c>
      <c r="R717" s="19">
        <v>0</v>
      </c>
      <c r="S717" s="19">
        <v>0</v>
      </c>
      <c r="T717" s="19">
        <v>0</v>
      </c>
    </row>
    <row r="718" spans="1:20" ht="15" customHeight="1">
      <c r="A718" s="1" t="s">
        <v>504</v>
      </c>
      <c r="B718" s="70"/>
      <c r="C718" s="70"/>
      <c r="D718" s="1" t="s">
        <v>455</v>
      </c>
      <c r="E718" s="70"/>
      <c r="F718" s="70"/>
      <c r="G718" s="70"/>
      <c r="H718" s="70"/>
      <c r="I718" s="70"/>
      <c r="J718" s="70"/>
      <c r="K718" s="70"/>
      <c r="L718" s="2">
        <v>2200</v>
      </c>
      <c r="M718" s="21">
        <v>0</v>
      </c>
      <c r="N718" s="110">
        <v>0</v>
      </c>
      <c r="O718" s="110">
        <v>0</v>
      </c>
      <c r="P718" s="21">
        <v>0</v>
      </c>
      <c r="Q718" s="21">
        <v>0</v>
      </c>
      <c r="R718" s="21">
        <v>0</v>
      </c>
      <c r="S718" s="21">
        <v>0</v>
      </c>
      <c r="T718" s="21">
        <v>0</v>
      </c>
    </row>
    <row r="719" spans="1:20" ht="15" customHeight="1">
      <c r="A719" s="23" t="s">
        <v>1004</v>
      </c>
      <c r="B719" s="70"/>
      <c r="C719" s="70"/>
      <c r="D719" s="1"/>
      <c r="E719" s="70"/>
      <c r="F719" s="70"/>
      <c r="G719" s="70"/>
      <c r="H719" s="70"/>
      <c r="I719" s="70"/>
      <c r="J719" s="70"/>
      <c r="K719" s="70"/>
      <c r="L719" s="2"/>
      <c r="M719" s="21"/>
      <c r="N719" s="110"/>
      <c r="O719" s="110"/>
      <c r="P719" s="3"/>
      <c r="Q719" s="3"/>
      <c r="R719" s="3"/>
      <c r="S719" s="3"/>
      <c r="T719" s="3"/>
    </row>
    <row r="720" spans="1:20" ht="15" customHeight="1">
      <c r="A720" s="1" t="s">
        <v>505</v>
      </c>
      <c r="B720" s="70"/>
      <c r="C720" s="70"/>
      <c r="D720" s="1" t="s">
        <v>453</v>
      </c>
      <c r="E720" s="70"/>
      <c r="F720" s="70"/>
      <c r="G720" s="70"/>
      <c r="H720" s="70"/>
      <c r="I720" s="70"/>
      <c r="J720" s="70"/>
      <c r="K720" s="70"/>
      <c r="L720" s="2">
        <v>90000</v>
      </c>
      <c r="M720" s="19">
        <v>95000</v>
      </c>
      <c r="N720" s="98">
        <v>95000</v>
      </c>
      <c r="O720" s="98">
        <v>95000</v>
      </c>
      <c r="P720" s="3">
        <v>95000</v>
      </c>
      <c r="Q720" s="3">
        <v>0</v>
      </c>
      <c r="R720" s="3">
        <v>0</v>
      </c>
      <c r="S720" s="3">
        <v>0</v>
      </c>
      <c r="T720" s="3">
        <v>0</v>
      </c>
    </row>
    <row r="721" spans="1:20" ht="15" customHeight="1">
      <c r="A721" s="1" t="s">
        <v>506</v>
      </c>
      <c r="B721" s="70"/>
      <c r="C721" s="70"/>
      <c r="D721" s="1" t="s">
        <v>455</v>
      </c>
      <c r="E721" s="70"/>
      <c r="F721" s="70"/>
      <c r="G721" s="70"/>
      <c r="H721" s="70"/>
      <c r="I721" s="70"/>
      <c r="J721" s="70"/>
      <c r="K721" s="70"/>
      <c r="L721" s="2">
        <v>16515</v>
      </c>
      <c r="M721" s="21">
        <v>12825</v>
      </c>
      <c r="N721" s="110">
        <v>8740</v>
      </c>
      <c r="O721" s="110">
        <v>8740</v>
      </c>
      <c r="P721" s="3">
        <v>4465</v>
      </c>
      <c r="Q721" s="3">
        <v>0</v>
      </c>
      <c r="R721" s="3">
        <v>0</v>
      </c>
      <c r="S721" s="3">
        <v>0</v>
      </c>
      <c r="T721" s="3">
        <v>0</v>
      </c>
    </row>
    <row r="722" spans="1:20" ht="15" customHeight="1">
      <c r="A722" s="23" t="s">
        <v>1005</v>
      </c>
      <c r="B722" s="70"/>
      <c r="C722" s="70"/>
      <c r="D722" s="1"/>
      <c r="E722" s="70"/>
      <c r="F722" s="70"/>
      <c r="G722" s="70"/>
      <c r="H722" s="70"/>
      <c r="I722" s="70"/>
      <c r="J722" s="70"/>
      <c r="K722" s="70"/>
      <c r="L722" s="2"/>
      <c r="M722" s="21"/>
      <c r="N722" s="110"/>
      <c r="O722" s="110"/>
      <c r="P722" s="3"/>
      <c r="Q722" s="3"/>
      <c r="R722" s="3"/>
      <c r="S722" s="3"/>
      <c r="T722" s="3"/>
    </row>
    <row r="723" spans="1:20" ht="15" customHeight="1">
      <c r="A723" s="1" t="s">
        <v>507</v>
      </c>
      <c r="B723" s="70"/>
      <c r="C723" s="70"/>
      <c r="D723" s="1" t="s">
        <v>453</v>
      </c>
      <c r="E723" s="70"/>
      <c r="F723" s="70"/>
      <c r="G723" s="70"/>
      <c r="H723" s="70"/>
      <c r="I723" s="70"/>
      <c r="J723" s="70"/>
      <c r="K723" s="70"/>
      <c r="L723" s="2">
        <v>175000</v>
      </c>
      <c r="M723" s="19">
        <v>185000</v>
      </c>
      <c r="N723" s="98">
        <v>195000</v>
      </c>
      <c r="O723" s="98">
        <v>195000</v>
      </c>
      <c r="P723" s="19">
        <v>205000</v>
      </c>
      <c r="Q723" s="19">
        <v>215000</v>
      </c>
      <c r="R723" s="19">
        <v>225000</v>
      </c>
      <c r="S723" s="19">
        <v>235000</v>
      </c>
      <c r="T723" s="19">
        <v>250000</v>
      </c>
    </row>
    <row r="724" spans="1:20" ht="15" customHeight="1">
      <c r="A724" s="1" t="s">
        <v>508</v>
      </c>
      <c r="B724" s="70"/>
      <c r="C724" s="70"/>
      <c r="D724" s="1" t="s">
        <v>455</v>
      </c>
      <c r="E724" s="70"/>
      <c r="F724" s="70"/>
      <c r="G724" s="70"/>
      <c r="H724" s="70"/>
      <c r="I724" s="70"/>
      <c r="J724" s="70"/>
      <c r="K724" s="70"/>
      <c r="L724" s="2">
        <v>143579</v>
      </c>
      <c r="M724" s="21">
        <v>136579</v>
      </c>
      <c r="N724" s="110">
        <v>129179</v>
      </c>
      <c r="O724" s="110">
        <v>129179</v>
      </c>
      <c r="P724" s="19">
        <v>121379</v>
      </c>
      <c r="Q724" s="19">
        <v>113179</v>
      </c>
      <c r="R724" s="19">
        <v>104579</v>
      </c>
      <c r="S724" s="19">
        <v>95579</v>
      </c>
      <c r="T724" s="19">
        <v>86179</v>
      </c>
    </row>
    <row r="725" spans="1:20" ht="15" customHeight="1">
      <c r="A725" s="6" t="s">
        <v>1485</v>
      </c>
      <c r="B725" s="6"/>
      <c r="C725" s="6"/>
      <c r="D725" s="6"/>
      <c r="E725" s="6"/>
      <c r="F725" s="6"/>
      <c r="G725" s="70"/>
      <c r="H725" s="70"/>
      <c r="I725" s="70"/>
      <c r="J725" s="70"/>
      <c r="K725" s="70"/>
      <c r="L725" s="2"/>
      <c r="M725" s="3"/>
      <c r="N725" s="106"/>
      <c r="O725" s="106"/>
      <c r="P725" s="3"/>
      <c r="Q725" s="3"/>
      <c r="R725" s="3"/>
      <c r="S725" s="3"/>
      <c r="T725" s="3"/>
    </row>
    <row r="726" spans="1:20" ht="15" customHeight="1">
      <c r="A726" s="1" t="s">
        <v>1113</v>
      </c>
      <c r="B726" s="70"/>
      <c r="C726" s="70"/>
      <c r="D726" s="1" t="s">
        <v>453</v>
      </c>
      <c r="E726" s="70"/>
      <c r="F726" s="70"/>
      <c r="G726" s="70"/>
      <c r="H726" s="70"/>
      <c r="I726" s="70"/>
      <c r="J726" s="70"/>
      <c r="K726" s="70"/>
      <c r="L726" s="2">
        <v>0</v>
      </c>
      <c r="M726" s="19">
        <v>0</v>
      </c>
      <c r="N726" s="98"/>
      <c r="O726" s="98">
        <v>0</v>
      </c>
      <c r="P726" s="19">
        <v>75000</v>
      </c>
      <c r="Q726" s="19">
        <v>0</v>
      </c>
      <c r="R726" s="19">
        <v>0</v>
      </c>
      <c r="S726" s="19">
        <v>0</v>
      </c>
      <c r="T726" s="19">
        <v>0</v>
      </c>
    </row>
    <row r="727" spans="1:20" ht="15" customHeight="1">
      <c r="A727" s="1" t="s">
        <v>1114</v>
      </c>
      <c r="B727" s="70"/>
      <c r="C727" s="70"/>
      <c r="D727" s="1" t="s">
        <v>455</v>
      </c>
      <c r="E727" s="70"/>
      <c r="F727" s="70"/>
      <c r="L727" s="47">
        <v>0</v>
      </c>
      <c r="M727" s="51">
        <v>0</v>
      </c>
      <c r="N727" s="109">
        <v>0</v>
      </c>
      <c r="O727" s="109">
        <v>0</v>
      </c>
      <c r="P727" s="56">
        <v>3563</v>
      </c>
      <c r="Q727" s="56">
        <v>0</v>
      </c>
      <c r="R727" s="56">
        <v>0</v>
      </c>
      <c r="S727" s="56">
        <v>0</v>
      </c>
      <c r="T727" s="56">
        <v>0</v>
      </c>
    </row>
    <row r="728" spans="1:20" s="78" customFormat="1" ht="15" customHeight="1">
      <c r="A728" s="1"/>
      <c r="B728" s="77"/>
      <c r="C728" s="77"/>
      <c r="D728" s="37" t="s">
        <v>1197</v>
      </c>
      <c r="E728" s="77"/>
      <c r="F728" s="77"/>
      <c r="L728" s="47"/>
      <c r="M728" s="49"/>
      <c r="N728" s="113"/>
      <c r="O728" s="113"/>
      <c r="P728" s="49"/>
      <c r="Q728" s="49"/>
      <c r="R728" s="49"/>
      <c r="S728" s="49"/>
      <c r="T728" s="49"/>
    </row>
    <row r="729" spans="1:20" s="78" customFormat="1" ht="15" customHeight="1">
      <c r="A729" s="1"/>
      <c r="B729" s="77"/>
      <c r="C729" s="77"/>
      <c r="D729" s="37" t="s">
        <v>1112</v>
      </c>
      <c r="E729" s="77"/>
      <c r="F729" s="77"/>
      <c r="L729" s="47"/>
      <c r="M729" s="49"/>
      <c r="N729" s="113"/>
      <c r="O729" s="113"/>
      <c r="P729" s="49"/>
      <c r="Q729" s="49"/>
      <c r="R729" s="49"/>
      <c r="S729" s="49"/>
      <c r="T729" s="49"/>
    </row>
    <row r="730" spans="1:20" s="78" customFormat="1" ht="15" customHeight="1">
      <c r="A730" s="1"/>
      <c r="B730" s="77"/>
      <c r="C730" s="77"/>
      <c r="D730" s="1"/>
      <c r="E730" s="77"/>
      <c r="F730" s="77"/>
      <c r="L730" s="47"/>
      <c r="M730" s="49"/>
      <c r="N730" s="113"/>
      <c r="O730" s="113"/>
      <c r="P730" s="49"/>
      <c r="Q730" s="49"/>
      <c r="R730" s="49"/>
      <c r="S730" s="49"/>
      <c r="T730" s="49"/>
    </row>
    <row r="731" spans="1:20" ht="15" customHeight="1"/>
    <row r="732" spans="1:20" ht="15" customHeight="1">
      <c r="K732" s="6" t="s">
        <v>886</v>
      </c>
      <c r="L732" s="29">
        <f>SUM(L714:L731)</f>
        <v>482294</v>
      </c>
      <c r="M732" s="29">
        <f t="shared" ref="M732:T732" si="45">SUM(M714:M731)</f>
        <v>429404</v>
      </c>
      <c r="N732" s="119">
        <f t="shared" si="45"/>
        <v>428669</v>
      </c>
      <c r="O732" s="119">
        <f>SUM(O714:O731)</f>
        <v>428669</v>
      </c>
      <c r="P732" s="29">
        <f>SUM(P714:P731)</f>
        <v>505370</v>
      </c>
      <c r="Q732" s="29">
        <f t="shared" si="45"/>
        <v>328554</v>
      </c>
      <c r="R732" s="29">
        <f t="shared" si="45"/>
        <v>329954</v>
      </c>
      <c r="S732" s="29">
        <f t="shared" si="45"/>
        <v>330954</v>
      </c>
      <c r="T732" s="29">
        <f t="shared" si="45"/>
        <v>336554</v>
      </c>
    </row>
    <row r="733" spans="1:20" ht="15" customHeight="1"/>
    <row r="734" spans="1:20" ht="15" customHeight="1">
      <c r="L734" s="27"/>
      <c r="M734" s="27"/>
      <c r="N734" s="116"/>
      <c r="O734" s="116"/>
      <c r="P734" s="27"/>
      <c r="Q734" s="27"/>
      <c r="R734" s="27"/>
      <c r="S734" s="27"/>
      <c r="T734" s="27"/>
    </row>
    <row r="735" spans="1:20" ht="15" customHeight="1">
      <c r="K735" s="6" t="s">
        <v>887</v>
      </c>
      <c r="L735" s="27">
        <f>L711-L732</f>
        <v>7628</v>
      </c>
      <c r="M735" s="27">
        <f t="shared" ref="M735:T735" si="46">M711-M732</f>
        <v>1025</v>
      </c>
      <c r="N735" s="116">
        <f t="shared" si="46"/>
        <v>-750</v>
      </c>
      <c r="O735" s="116">
        <f t="shared" si="46"/>
        <v>78498</v>
      </c>
      <c r="P735" s="27">
        <f t="shared" si="46"/>
        <v>-78226</v>
      </c>
      <c r="Q735" s="27">
        <f t="shared" si="46"/>
        <v>925</v>
      </c>
      <c r="R735" s="27">
        <f t="shared" si="46"/>
        <v>925</v>
      </c>
      <c r="S735" s="27">
        <f t="shared" si="46"/>
        <v>-4978</v>
      </c>
      <c r="T735" s="27">
        <f t="shared" si="46"/>
        <v>1325</v>
      </c>
    </row>
    <row r="736" spans="1:20" ht="15" customHeight="1">
      <c r="L736" s="27"/>
      <c r="M736" s="27"/>
      <c r="N736" s="116"/>
      <c r="O736" s="116"/>
      <c r="P736" s="27"/>
      <c r="Q736" s="27"/>
      <c r="R736" s="27"/>
      <c r="S736" s="27"/>
      <c r="T736" s="27"/>
    </row>
    <row r="737" spans="1:20" ht="15" customHeight="1">
      <c r="L737" s="27"/>
      <c r="M737" s="27"/>
      <c r="N737" s="116"/>
      <c r="O737" s="116"/>
      <c r="P737" s="27"/>
      <c r="Q737" s="27"/>
      <c r="R737" s="27"/>
      <c r="S737" s="27"/>
      <c r="T737" s="27"/>
    </row>
    <row r="738" spans="1:20" ht="15" customHeight="1">
      <c r="K738" s="27" t="s">
        <v>889</v>
      </c>
      <c r="L738" s="27">
        <v>7628</v>
      </c>
      <c r="M738" s="27">
        <v>8653</v>
      </c>
      <c r="N738" s="116">
        <v>7778</v>
      </c>
      <c r="O738" s="116">
        <f>M738+O735</f>
        <v>87151</v>
      </c>
      <c r="P738" s="27">
        <f>O738+P735</f>
        <v>8925</v>
      </c>
      <c r="Q738" s="27">
        <f>P738+Q735</f>
        <v>9850</v>
      </c>
      <c r="R738" s="27">
        <f>Q738+R735</f>
        <v>10775</v>
      </c>
      <c r="S738" s="27">
        <f>R738+S735</f>
        <v>5797</v>
      </c>
      <c r="T738" s="27">
        <f>S738+T735</f>
        <v>7122</v>
      </c>
    </row>
    <row r="739" spans="1:20" ht="15" customHeight="1">
      <c r="L739" s="28">
        <f t="shared" ref="L739:T739" si="47">L738/L732</f>
        <v>1.5816078989164286E-2</v>
      </c>
      <c r="M739" s="28">
        <f t="shared" si="47"/>
        <v>2.0151186295423423E-2</v>
      </c>
      <c r="N739" s="117">
        <f t="shared" si="47"/>
        <v>1.8144535760691815E-2</v>
      </c>
      <c r="O739" s="117">
        <f t="shared" si="47"/>
        <v>0.20330604732322607</v>
      </c>
      <c r="P739" s="28">
        <f t="shared" si="47"/>
        <v>1.7660328076458832E-2</v>
      </c>
      <c r="Q739" s="28">
        <f t="shared" si="47"/>
        <v>2.9979851105145578E-2</v>
      </c>
      <c r="R739" s="28">
        <f t="shared" si="47"/>
        <v>3.2656067209368582E-2</v>
      </c>
      <c r="S739" s="28">
        <f t="shared" si="47"/>
        <v>1.7516029417985583E-2</v>
      </c>
      <c r="T739" s="28">
        <f t="shared" si="47"/>
        <v>2.1161537227309735E-2</v>
      </c>
    </row>
    <row r="740" spans="1:20" ht="15" customHeight="1">
      <c r="L740" s="27"/>
      <c r="M740" s="27"/>
      <c r="N740" s="116"/>
      <c r="O740" s="116"/>
      <c r="P740" s="27"/>
      <c r="Q740" s="27"/>
      <c r="R740" s="27"/>
      <c r="S740" s="27"/>
      <c r="T740" s="27"/>
    </row>
    <row r="741" spans="1:20" ht="15" customHeight="1"/>
    <row r="742" spans="1:20" ht="15" customHeight="1"/>
    <row r="743" spans="1:20" ht="15" customHeight="1">
      <c r="A743" s="5" t="s">
        <v>916</v>
      </c>
    </row>
    <row r="744" spans="1:20" ht="15" customHeight="1"/>
    <row r="745" spans="1:20" ht="15" customHeight="1">
      <c r="A745" s="1" t="s">
        <v>509</v>
      </c>
      <c r="B745" s="70"/>
      <c r="C745" s="70"/>
      <c r="D745" s="71" t="s">
        <v>510</v>
      </c>
      <c r="E745" s="70"/>
      <c r="F745" s="70"/>
      <c r="G745" s="70"/>
      <c r="H745" s="70"/>
      <c r="I745" s="70"/>
      <c r="J745" s="70"/>
      <c r="K745" s="70"/>
      <c r="L745" s="11">
        <v>0</v>
      </c>
      <c r="M745" s="15">
        <v>0</v>
      </c>
      <c r="N745" s="95">
        <v>133866</v>
      </c>
      <c r="O745" s="95">
        <v>133524</v>
      </c>
      <c r="P745" s="15">
        <v>133454</v>
      </c>
      <c r="Q745" s="15">
        <v>138041</v>
      </c>
      <c r="R745" s="15">
        <v>130423</v>
      </c>
      <c r="S745" s="15">
        <v>0</v>
      </c>
      <c r="T745" s="15">
        <v>0</v>
      </c>
    </row>
    <row r="746" spans="1:20" s="284" customFormat="1" ht="15" customHeight="1">
      <c r="A746" s="1" t="s">
        <v>1456</v>
      </c>
      <c r="B746" s="283"/>
      <c r="C746" s="283"/>
      <c r="D746" s="1" t="s">
        <v>1452</v>
      </c>
      <c r="E746" s="283"/>
      <c r="G746" s="283"/>
      <c r="H746" s="283"/>
      <c r="I746" s="283"/>
      <c r="J746" s="283"/>
      <c r="K746" s="283"/>
      <c r="L746" s="11">
        <v>0</v>
      </c>
      <c r="M746" s="15">
        <v>0</v>
      </c>
      <c r="N746" s="95">
        <v>0</v>
      </c>
      <c r="O746" s="95">
        <v>0</v>
      </c>
      <c r="P746" s="15">
        <v>0</v>
      </c>
      <c r="Q746" s="15">
        <v>0</v>
      </c>
      <c r="R746" s="15">
        <v>0</v>
      </c>
      <c r="S746" s="15">
        <v>0</v>
      </c>
      <c r="T746" s="15">
        <v>0</v>
      </c>
    </row>
    <row r="747" spans="1:20" ht="15" customHeight="1">
      <c r="A747" s="1" t="s">
        <v>511</v>
      </c>
      <c r="B747" s="70"/>
      <c r="C747" s="70"/>
      <c r="D747" s="1" t="s">
        <v>512</v>
      </c>
      <c r="E747" s="70"/>
      <c r="F747" s="70"/>
      <c r="G747" s="70"/>
      <c r="H747" s="70"/>
      <c r="I747" s="70"/>
      <c r="J747" s="70"/>
      <c r="K747" s="70"/>
      <c r="L747" s="11">
        <v>1591745</v>
      </c>
      <c r="M747" s="12">
        <v>1698753</v>
      </c>
      <c r="N747" s="94">
        <v>1674750</v>
      </c>
      <c r="O747" s="94">
        <v>1674750</v>
      </c>
      <c r="P747" s="15">
        <v>1699871</v>
      </c>
      <c r="Q747" s="15">
        <v>1725369</v>
      </c>
      <c r="R747" s="15">
        <v>1725369</v>
      </c>
      <c r="S747" s="15">
        <v>1725369</v>
      </c>
      <c r="T747" s="15">
        <v>1725369</v>
      </c>
    </row>
    <row r="748" spans="1:20" ht="15" customHeight="1">
      <c r="A748" s="1" t="s">
        <v>513</v>
      </c>
      <c r="D748" s="1" t="s">
        <v>514</v>
      </c>
      <c r="L748" s="11">
        <v>879</v>
      </c>
      <c r="M748" s="12">
        <v>882</v>
      </c>
      <c r="N748" s="94">
        <v>500</v>
      </c>
      <c r="O748" s="94">
        <v>500</v>
      </c>
      <c r="P748" s="15">
        <v>500</v>
      </c>
      <c r="Q748" s="15">
        <v>500</v>
      </c>
      <c r="R748" s="15">
        <v>500</v>
      </c>
      <c r="S748" s="15">
        <v>500</v>
      </c>
      <c r="T748" s="15">
        <v>500</v>
      </c>
    </row>
    <row r="749" spans="1:20" ht="15" customHeight="1">
      <c r="A749" s="1" t="s">
        <v>515</v>
      </c>
      <c r="B749" s="70"/>
      <c r="C749" s="70"/>
      <c r="D749" s="1" t="s">
        <v>516</v>
      </c>
      <c r="E749" s="70"/>
      <c r="F749" s="70"/>
      <c r="G749" s="70"/>
      <c r="H749" s="70"/>
      <c r="I749" s="70"/>
      <c r="J749" s="70"/>
      <c r="K749" s="70"/>
      <c r="L749" s="11">
        <v>44255</v>
      </c>
      <c r="M749" s="12">
        <v>22040</v>
      </c>
      <c r="N749" s="94">
        <v>25000</v>
      </c>
      <c r="O749" s="94">
        <v>25000</v>
      </c>
      <c r="P749" s="15">
        <v>26250</v>
      </c>
      <c r="Q749" s="15">
        <v>27563</v>
      </c>
      <c r="R749" s="15">
        <v>27563</v>
      </c>
      <c r="S749" s="15">
        <v>27563</v>
      </c>
      <c r="T749" s="15">
        <v>27563</v>
      </c>
    </row>
    <row r="750" spans="1:20" ht="15" customHeight="1">
      <c r="A750" s="1" t="s">
        <v>517</v>
      </c>
      <c r="D750" s="1" t="s">
        <v>518</v>
      </c>
      <c r="L750" s="11">
        <v>0</v>
      </c>
      <c r="M750" s="15">
        <v>685188</v>
      </c>
      <c r="N750" s="95">
        <v>600000</v>
      </c>
      <c r="O750" s="95">
        <v>675000</v>
      </c>
      <c r="P750" s="15">
        <v>675000</v>
      </c>
      <c r="Q750" s="15">
        <v>675000</v>
      </c>
      <c r="R750" s="15">
        <v>675000</v>
      </c>
      <c r="S750" s="15">
        <v>675000</v>
      </c>
      <c r="T750" s="15">
        <v>675000</v>
      </c>
    </row>
    <row r="751" spans="1:20" ht="15" customHeight="1">
      <c r="A751" s="1" t="s">
        <v>519</v>
      </c>
      <c r="B751" s="70"/>
      <c r="C751" s="70"/>
      <c r="D751" s="13" t="s">
        <v>520</v>
      </c>
      <c r="E751" s="70"/>
      <c r="F751" s="70"/>
      <c r="G751" s="70"/>
      <c r="H751" s="70"/>
      <c r="I751" s="70"/>
      <c r="J751" s="70"/>
      <c r="K751" s="70"/>
      <c r="L751" s="11">
        <v>201466</v>
      </c>
      <c r="M751" s="15">
        <v>96140</v>
      </c>
      <c r="N751" s="95">
        <v>125000</v>
      </c>
      <c r="O751" s="95">
        <v>110000</v>
      </c>
      <c r="P751" s="15">
        <v>126250</v>
      </c>
      <c r="Q751" s="15">
        <v>127513</v>
      </c>
      <c r="R751" s="15">
        <v>127513</v>
      </c>
      <c r="S751" s="15">
        <v>127513</v>
      </c>
      <c r="T751" s="15">
        <v>127513</v>
      </c>
    </row>
    <row r="752" spans="1:20" ht="15" customHeight="1">
      <c r="A752" s="1" t="s">
        <v>521</v>
      </c>
      <c r="B752" s="70"/>
      <c r="C752" s="70"/>
      <c r="D752" s="13" t="s">
        <v>522</v>
      </c>
      <c r="E752" s="70"/>
      <c r="F752" s="70"/>
      <c r="G752" s="70"/>
      <c r="H752" s="70"/>
      <c r="I752" s="70"/>
      <c r="J752" s="70"/>
      <c r="K752" s="70"/>
      <c r="L752" s="11">
        <v>6071</v>
      </c>
      <c r="M752" s="15">
        <v>0</v>
      </c>
      <c r="N752" s="95">
        <v>0</v>
      </c>
      <c r="O752" s="95">
        <v>0</v>
      </c>
      <c r="P752" s="15">
        <v>0</v>
      </c>
      <c r="Q752" s="15">
        <v>0</v>
      </c>
      <c r="R752" s="15">
        <v>0</v>
      </c>
      <c r="S752" s="15">
        <v>0</v>
      </c>
      <c r="T752" s="15">
        <v>0</v>
      </c>
    </row>
    <row r="753" spans="1:20" ht="15" customHeight="1">
      <c r="A753" s="1" t="s">
        <v>523</v>
      </c>
      <c r="B753" s="70"/>
      <c r="C753" s="70"/>
      <c r="D753" s="353" t="s">
        <v>7</v>
      </c>
      <c r="E753" s="353"/>
      <c r="F753" s="353"/>
      <c r="G753" s="353"/>
      <c r="H753" s="353"/>
      <c r="I753" s="353"/>
      <c r="J753" s="353"/>
      <c r="K753" s="353"/>
      <c r="L753" s="11">
        <v>3204</v>
      </c>
      <c r="M753" s="12">
        <v>1888</v>
      </c>
      <c r="N753" s="94">
        <v>2000</v>
      </c>
      <c r="O753" s="94">
        <v>225</v>
      </c>
      <c r="P753" s="12">
        <v>300</v>
      </c>
      <c r="Q753" s="12">
        <v>300</v>
      </c>
      <c r="R753" s="12">
        <v>300</v>
      </c>
      <c r="S753" s="12">
        <v>300</v>
      </c>
      <c r="T753" s="12">
        <v>300</v>
      </c>
    </row>
    <row r="754" spans="1:20" ht="15" customHeight="1">
      <c r="A754" s="1" t="s">
        <v>966</v>
      </c>
      <c r="B754" s="70"/>
      <c r="C754" s="70"/>
      <c r="D754" s="1" t="s">
        <v>367</v>
      </c>
      <c r="E754" s="70"/>
      <c r="F754" s="70"/>
      <c r="G754" s="70"/>
      <c r="H754" s="70"/>
      <c r="I754" s="70"/>
      <c r="J754" s="70"/>
      <c r="K754" s="70"/>
      <c r="L754" s="11">
        <v>0</v>
      </c>
      <c r="M754" s="12">
        <v>0</v>
      </c>
      <c r="N754" s="94">
        <v>0</v>
      </c>
      <c r="O754" s="94">
        <v>0</v>
      </c>
      <c r="P754" s="15">
        <v>7225</v>
      </c>
      <c r="Q754" s="15">
        <v>7730</v>
      </c>
      <c r="R754" s="15">
        <v>8272</v>
      </c>
      <c r="S754" s="15">
        <v>8851</v>
      </c>
      <c r="T754" s="15">
        <v>9470</v>
      </c>
    </row>
    <row r="755" spans="1:20" ht="15" customHeight="1">
      <c r="A755" s="1" t="s">
        <v>976</v>
      </c>
      <c r="B755" s="70"/>
      <c r="C755" s="70"/>
      <c r="D755" s="1" t="s">
        <v>360</v>
      </c>
      <c r="E755" s="70"/>
      <c r="F755" s="70"/>
      <c r="G755" s="70"/>
      <c r="H755" s="70"/>
      <c r="I755" s="70"/>
      <c r="J755" s="70"/>
      <c r="K755" s="70"/>
      <c r="L755" s="16">
        <v>0</v>
      </c>
      <c r="M755" s="12">
        <v>0</v>
      </c>
      <c r="N755" s="94">
        <v>0</v>
      </c>
      <c r="O755" s="94">
        <v>0</v>
      </c>
      <c r="P755" s="16">
        <v>241</v>
      </c>
      <c r="Q755" s="16">
        <v>247</v>
      </c>
      <c r="R755" s="16">
        <v>250</v>
      </c>
      <c r="S755" s="16">
        <v>250</v>
      </c>
      <c r="T755" s="16">
        <v>250</v>
      </c>
    </row>
    <row r="756" spans="1:20" ht="15" customHeight="1">
      <c r="A756" s="1" t="s">
        <v>1060</v>
      </c>
      <c r="B756" s="70"/>
      <c r="C756" s="70"/>
      <c r="D756" s="1" t="s">
        <v>84</v>
      </c>
      <c r="E756" s="70"/>
      <c r="F756" s="70"/>
      <c r="G756" s="70"/>
      <c r="H756" s="70"/>
      <c r="I756" s="70"/>
      <c r="J756" s="70"/>
      <c r="K756" s="70"/>
      <c r="L756" s="16">
        <v>0</v>
      </c>
      <c r="M756" s="15">
        <v>0</v>
      </c>
      <c r="N756" s="95">
        <v>0</v>
      </c>
      <c r="O756" s="95">
        <v>1771</v>
      </c>
      <c r="P756" s="16">
        <v>0</v>
      </c>
      <c r="Q756" s="16">
        <v>0</v>
      </c>
      <c r="R756" s="16">
        <v>0</v>
      </c>
      <c r="S756" s="16">
        <v>0</v>
      </c>
      <c r="T756" s="16">
        <v>0</v>
      </c>
    </row>
    <row r="757" spans="1:20" ht="15" customHeight="1">
      <c r="A757" s="1" t="s">
        <v>1480</v>
      </c>
      <c r="D757" s="1" t="s">
        <v>1481</v>
      </c>
      <c r="G757" s="9"/>
      <c r="H757" s="9"/>
      <c r="I757" s="9"/>
      <c r="J757" s="9"/>
      <c r="K757" s="9"/>
      <c r="L757" s="10">
        <v>27249</v>
      </c>
      <c r="M757" s="10">
        <v>32038</v>
      </c>
      <c r="N757" s="121">
        <v>50000</v>
      </c>
      <c r="O757" s="121">
        <v>35000</v>
      </c>
      <c r="P757" s="10">
        <v>50000</v>
      </c>
      <c r="Q757" s="10">
        <v>50000</v>
      </c>
      <c r="R757" s="10">
        <v>50000</v>
      </c>
      <c r="S757" s="10">
        <v>50000</v>
      </c>
      <c r="T757" s="10">
        <v>50000</v>
      </c>
    </row>
    <row r="758" spans="1:20" s="316" customFormat="1" ht="15" customHeight="1">
      <c r="A758" s="1"/>
      <c r="D758" s="81" t="s">
        <v>1533</v>
      </c>
      <c r="E758" s="37"/>
      <c r="F758" s="37"/>
      <c r="G758" s="33"/>
      <c r="H758" s="33"/>
      <c r="I758" s="33"/>
      <c r="J758" s="33"/>
      <c r="K758" s="33"/>
      <c r="L758" s="10"/>
      <c r="M758" s="10"/>
      <c r="N758" s="121"/>
      <c r="O758" s="121"/>
      <c r="P758" s="10"/>
      <c r="Q758" s="10"/>
      <c r="R758" s="10"/>
      <c r="S758" s="10"/>
      <c r="T758" s="10"/>
    </row>
    <row r="759" spans="1:20" s="316" customFormat="1" ht="15" customHeight="1">
      <c r="A759" s="1"/>
      <c r="D759" s="81" t="s">
        <v>1534</v>
      </c>
      <c r="E759" s="37"/>
      <c r="F759" s="37"/>
      <c r="G759" s="33"/>
      <c r="H759" s="33"/>
      <c r="I759" s="33"/>
      <c r="J759" s="33"/>
      <c r="K759" s="33"/>
      <c r="L759" s="10"/>
      <c r="M759" s="10"/>
      <c r="N759" s="121"/>
      <c r="O759" s="121"/>
      <c r="P759" s="10"/>
      <c r="Q759" s="10"/>
      <c r="R759" s="10"/>
      <c r="S759" s="10"/>
      <c r="T759" s="10"/>
    </row>
    <row r="760" spans="1:20" s="316" customFormat="1" ht="15" customHeight="1">
      <c r="A760" s="1"/>
      <c r="D760" s="81" t="s">
        <v>1535</v>
      </c>
      <c r="E760" s="37"/>
      <c r="F760" s="37"/>
      <c r="G760" s="33"/>
      <c r="H760" s="33"/>
      <c r="I760" s="33"/>
      <c r="J760" s="33"/>
      <c r="K760" s="33"/>
      <c r="L760" s="10"/>
      <c r="M760" s="10"/>
      <c r="N760" s="121"/>
      <c r="O760" s="121"/>
      <c r="P760" s="10"/>
      <c r="Q760" s="10"/>
      <c r="R760" s="10"/>
      <c r="S760" s="10"/>
      <c r="T760" s="10"/>
    </row>
    <row r="761" spans="1:20" ht="15" customHeight="1">
      <c r="A761" s="1" t="s">
        <v>1115</v>
      </c>
      <c r="B761" s="70"/>
      <c r="C761" s="70"/>
      <c r="D761" s="1" t="s">
        <v>374</v>
      </c>
      <c r="E761" s="70"/>
      <c r="F761" s="70"/>
      <c r="G761" s="70"/>
      <c r="H761" s="70"/>
      <c r="I761" s="70"/>
      <c r="J761" s="70"/>
      <c r="K761" s="70"/>
      <c r="L761" s="11">
        <v>3690</v>
      </c>
      <c r="M761" s="14">
        <v>4437</v>
      </c>
      <c r="N761" s="95">
        <v>0</v>
      </c>
      <c r="O761" s="95">
        <v>3517</v>
      </c>
      <c r="P761" s="16">
        <v>0</v>
      </c>
      <c r="Q761" s="16">
        <v>0</v>
      </c>
      <c r="R761" s="16">
        <v>0</v>
      </c>
      <c r="S761" s="16">
        <v>0</v>
      </c>
      <c r="T761" s="16">
        <v>0</v>
      </c>
    </row>
    <row r="762" spans="1:20" ht="15" customHeight="1">
      <c r="A762" s="1" t="s">
        <v>524</v>
      </c>
      <c r="D762" s="1" t="s">
        <v>8</v>
      </c>
      <c r="L762" s="11">
        <v>471</v>
      </c>
      <c r="M762" s="12">
        <v>4318</v>
      </c>
      <c r="N762" s="94">
        <v>0</v>
      </c>
      <c r="O762" s="94">
        <v>63</v>
      </c>
      <c r="P762" s="12">
        <v>0</v>
      </c>
      <c r="Q762" s="12">
        <v>0</v>
      </c>
      <c r="R762" s="12">
        <v>0</v>
      </c>
      <c r="S762" s="12">
        <v>0</v>
      </c>
      <c r="T762" s="12">
        <v>0</v>
      </c>
    </row>
    <row r="763" spans="1:20" ht="15" customHeight="1">
      <c r="A763" s="1" t="s">
        <v>525</v>
      </c>
      <c r="B763" s="70"/>
      <c r="C763" s="70"/>
      <c r="D763" s="1" t="s">
        <v>314</v>
      </c>
      <c r="E763" s="70"/>
      <c r="F763" s="70"/>
      <c r="G763" s="70"/>
      <c r="H763" s="70"/>
      <c r="I763" s="70"/>
      <c r="J763" s="70"/>
      <c r="K763" s="70"/>
      <c r="L763" s="62">
        <v>81750</v>
      </c>
      <c r="M763" s="65">
        <v>82850</v>
      </c>
      <c r="N763" s="123">
        <v>83863</v>
      </c>
      <c r="O763" s="123">
        <v>83863</v>
      </c>
      <c r="P763" s="65">
        <v>82288</v>
      </c>
      <c r="Q763" s="65">
        <v>82988</v>
      </c>
      <c r="R763" s="65">
        <v>83588</v>
      </c>
      <c r="S763" s="65">
        <v>84088</v>
      </c>
      <c r="T763" s="65">
        <v>84488</v>
      </c>
    </row>
    <row r="764" spans="1:20" s="132" customFormat="1" ht="15" customHeight="1">
      <c r="A764" s="1"/>
      <c r="B764" s="131"/>
      <c r="C764" s="131"/>
      <c r="D764" s="81" t="s">
        <v>1244</v>
      </c>
      <c r="E764" s="131"/>
      <c r="F764" s="131"/>
      <c r="G764" s="131"/>
      <c r="H764" s="131"/>
      <c r="I764" s="131"/>
      <c r="J764" s="131"/>
      <c r="K764" s="131"/>
      <c r="L764" s="62"/>
      <c r="M764" s="63"/>
      <c r="N764" s="101"/>
      <c r="O764" s="101"/>
      <c r="P764" s="63"/>
      <c r="Q764" s="63"/>
      <c r="R764" s="63"/>
      <c r="S764" s="63"/>
      <c r="T764" s="63"/>
    </row>
    <row r="765" spans="1:20" ht="15" customHeight="1"/>
    <row r="766" spans="1:20" ht="15" customHeight="1">
      <c r="K766" s="6" t="s">
        <v>882</v>
      </c>
      <c r="L766" s="17">
        <f>SUM(L745:L765)</f>
        <v>1960780</v>
      </c>
      <c r="M766" s="17">
        <f t="shared" ref="M766:T766" si="48">SUM(M745:M765)</f>
        <v>2628534</v>
      </c>
      <c r="N766" s="100">
        <f t="shared" si="48"/>
        <v>2694979</v>
      </c>
      <c r="O766" s="100">
        <f t="shared" si="48"/>
        <v>2743213</v>
      </c>
      <c r="P766" s="17">
        <f>SUM(P745:P765)</f>
        <v>2801379</v>
      </c>
      <c r="Q766" s="17">
        <f t="shared" si="48"/>
        <v>2835251</v>
      </c>
      <c r="R766" s="17">
        <f t="shared" si="48"/>
        <v>2828778</v>
      </c>
      <c r="S766" s="17">
        <f t="shared" si="48"/>
        <v>2699434</v>
      </c>
      <c r="T766" s="17">
        <f t="shared" si="48"/>
        <v>2700453</v>
      </c>
    </row>
    <row r="767" spans="1:20" ht="15" customHeight="1"/>
    <row r="768" spans="1:20" ht="15" customHeight="1"/>
    <row r="769" spans="1:20" ht="15" customHeight="1">
      <c r="A769" s="1" t="s">
        <v>526</v>
      </c>
      <c r="B769" s="70"/>
      <c r="C769" s="70"/>
      <c r="D769" s="1" t="s">
        <v>9</v>
      </c>
      <c r="E769" s="70"/>
      <c r="F769" s="70"/>
      <c r="G769" s="70"/>
      <c r="H769" s="70"/>
      <c r="I769" s="70"/>
      <c r="J769" s="70"/>
      <c r="K769" s="70"/>
      <c r="L769" s="2">
        <v>343217</v>
      </c>
      <c r="M769" s="19">
        <v>342790</v>
      </c>
      <c r="N769" s="98">
        <v>365000</v>
      </c>
      <c r="O769" s="98">
        <v>345000</v>
      </c>
      <c r="P769" s="19">
        <v>370000</v>
      </c>
      <c r="Q769" s="19">
        <v>360000</v>
      </c>
      <c r="R769" s="19">
        <v>360000</v>
      </c>
      <c r="S769" s="19">
        <v>360000</v>
      </c>
      <c r="T769" s="19">
        <v>360000</v>
      </c>
    </row>
    <row r="770" spans="1:20" ht="15" customHeight="1">
      <c r="A770" s="1" t="s">
        <v>527</v>
      </c>
      <c r="B770" s="70"/>
      <c r="C770" s="70"/>
      <c r="D770" s="1" t="s">
        <v>25</v>
      </c>
      <c r="E770" s="70"/>
      <c r="F770" s="70"/>
      <c r="G770" s="70"/>
      <c r="H770" s="70"/>
      <c r="I770" s="70"/>
      <c r="J770" s="70"/>
      <c r="K770" s="70"/>
      <c r="L770" s="2">
        <v>3636</v>
      </c>
      <c r="M770" s="19">
        <v>3945</v>
      </c>
      <c r="N770" s="98">
        <v>12000</v>
      </c>
      <c r="O770" s="98">
        <v>9000</v>
      </c>
      <c r="P770" s="19">
        <v>12000</v>
      </c>
      <c r="Q770" s="19">
        <v>12000</v>
      </c>
      <c r="R770" s="19">
        <v>12000</v>
      </c>
      <c r="S770" s="19">
        <v>12000</v>
      </c>
      <c r="T770" s="19">
        <v>12000</v>
      </c>
    </row>
    <row r="771" spans="1:20" ht="15" customHeight="1">
      <c r="A771" s="1" t="s">
        <v>528</v>
      </c>
      <c r="B771" s="70"/>
      <c r="C771" s="70"/>
      <c r="D771" s="1" t="s">
        <v>10</v>
      </c>
      <c r="E771" s="70"/>
      <c r="F771" s="70"/>
      <c r="G771" s="70"/>
      <c r="H771" s="70"/>
      <c r="I771" s="70"/>
      <c r="J771" s="70"/>
      <c r="K771" s="70"/>
      <c r="L771" s="2">
        <v>29845</v>
      </c>
      <c r="M771" s="19">
        <v>32128</v>
      </c>
      <c r="N771" s="98">
        <v>37500</v>
      </c>
      <c r="O771" s="98">
        <v>37500</v>
      </c>
      <c r="P771" s="19">
        <v>39852</v>
      </c>
      <c r="Q771" s="19">
        <v>37500</v>
      </c>
      <c r="R771" s="19">
        <v>37500</v>
      </c>
      <c r="S771" s="19">
        <v>37500</v>
      </c>
      <c r="T771" s="19">
        <v>37500</v>
      </c>
    </row>
    <row r="772" spans="1:20" ht="15" customHeight="1">
      <c r="A772" s="1" t="s">
        <v>529</v>
      </c>
      <c r="D772" s="1" t="s">
        <v>11</v>
      </c>
      <c r="L772" s="2">
        <v>25761</v>
      </c>
      <c r="M772" s="19">
        <v>25322</v>
      </c>
      <c r="N772" s="98">
        <v>28200</v>
      </c>
      <c r="O772" s="98">
        <v>28200</v>
      </c>
      <c r="P772" s="19">
        <v>28200</v>
      </c>
      <c r="Q772" s="19">
        <v>28200</v>
      </c>
      <c r="R772" s="19">
        <v>28200</v>
      </c>
      <c r="S772" s="19">
        <v>28200</v>
      </c>
      <c r="T772" s="19">
        <v>28200</v>
      </c>
    </row>
    <row r="773" spans="1:20" ht="15" customHeight="1">
      <c r="A773" s="1" t="s">
        <v>937</v>
      </c>
      <c r="D773" s="1" t="s">
        <v>20</v>
      </c>
      <c r="L773" s="11">
        <v>0</v>
      </c>
      <c r="M773" s="19">
        <v>0</v>
      </c>
      <c r="N773" s="98">
        <v>0</v>
      </c>
      <c r="O773" s="98">
        <v>0</v>
      </c>
      <c r="P773" s="19">
        <v>103966</v>
      </c>
      <c r="Q773" s="19">
        <v>114362</v>
      </c>
      <c r="R773" s="19">
        <v>125798</v>
      </c>
      <c r="S773" s="19">
        <v>138378</v>
      </c>
      <c r="T773" s="19">
        <v>152216</v>
      </c>
    </row>
    <row r="774" spans="1:20" ht="15" customHeight="1">
      <c r="A774" s="1" t="s">
        <v>938</v>
      </c>
      <c r="D774" s="1" t="s">
        <v>259</v>
      </c>
      <c r="L774" s="11">
        <v>0</v>
      </c>
      <c r="M774" s="19">
        <v>0</v>
      </c>
      <c r="N774" s="98">
        <v>0</v>
      </c>
      <c r="O774" s="98">
        <v>0</v>
      </c>
      <c r="P774" s="19">
        <v>1210</v>
      </c>
      <c r="Q774" s="19">
        <v>1222</v>
      </c>
      <c r="R774" s="19">
        <v>1234</v>
      </c>
      <c r="S774" s="19">
        <v>1246</v>
      </c>
      <c r="T774" s="19">
        <v>1259</v>
      </c>
    </row>
    <row r="775" spans="1:20" ht="15" customHeight="1">
      <c r="A775" s="1" t="s">
        <v>939</v>
      </c>
      <c r="D775" s="1" t="s">
        <v>949</v>
      </c>
      <c r="L775" s="11">
        <v>0</v>
      </c>
      <c r="M775" s="19">
        <v>0</v>
      </c>
      <c r="N775" s="98">
        <v>0</v>
      </c>
      <c r="O775" s="98">
        <v>0</v>
      </c>
      <c r="P775" s="19">
        <v>7201</v>
      </c>
      <c r="Q775" s="19">
        <v>7921</v>
      </c>
      <c r="R775" s="19">
        <v>8713</v>
      </c>
      <c r="S775" s="19">
        <v>9585</v>
      </c>
      <c r="T775" s="19">
        <v>10543</v>
      </c>
    </row>
    <row r="776" spans="1:20" ht="15" customHeight="1">
      <c r="A776" s="1" t="s">
        <v>957</v>
      </c>
      <c r="D776" s="1" t="s">
        <v>951</v>
      </c>
      <c r="L776" s="11">
        <v>0</v>
      </c>
      <c r="M776" s="19">
        <v>0</v>
      </c>
      <c r="N776" s="98">
        <v>0</v>
      </c>
      <c r="O776" s="98">
        <v>0</v>
      </c>
      <c r="P776" s="19">
        <v>829</v>
      </c>
      <c r="Q776" s="19">
        <v>912</v>
      </c>
      <c r="R776" s="19">
        <v>1003</v>
      </c>
      <c r="S776" s="19">
        <v>1103</v>
      </c>
      <c r="T776" s="19">
        <v>1213</v>
      </c>
    </row>
    <row r="777" spans="1:20" ht="15" customHeight="1">
      <c r="A777" s="1" t="s">
        <v>920</v>
      </c>
      <c r="D777" s="1" t="s">
        <v>257</v>
      </c>
      <c r="L777" s="2">
        <v>0</v>
      </c>
      <c r="M777" s="19">
        <v>0</v>
      </c>
      <c r="N777" s="98">
        <v>0</v>
      </c>
      <c r="O777" s="98">
        <v>0</v>
      </c>
      <c r="P777" s="19">
        <v>6000</v>
      </c>
      <c r="Q777" s="19">
        <v>6000</v>
      </c>
      <c r="R777" s="19">
        <v>6000</v>
      </c>
      <c r="S777" s="19">
        <v>6000</v>
      </c>
      <c r="T777" s="19">
        <v>6000</v>
      </c>
    </row>
    <row r="778" spans="1:20" ht="15" customHeight="1">
      <c r="A778" s="1" t="s">
        <v>918</v>
      </c>
      <c r="D778" s="1" t="s">
        <v>343</v>
      </c>
      <c r="L778" s="2">
        <v>0</v>
      </c>
      <c r="M778" s="19">
        <v>0</v>
      </c>
      <c r="N778" s="98">
        <v>0</v>
      </c>
      <c r="O778" s="98">
        <v>0</v>
      </c>
      <c r="P778" s="19">
        <v>32462</v>
      </c>
      <c r="Q778" s="19">
        <v>34410</v>
      </c>
      <c r="R778" s="19">
        <v>36474</v>
      </c>
      <c r="S778" s="19">
        <v>38663</v>
      </c>
      <c r="T778" s="19">
        <v>40983</v>
      </c>
    </row>
    <row r="779" spans="1:20" s="284" customFormat="1" ht="15" customHeight="1">
      <c r="A779" s="1" t="s">
        <v>1457</v>
      </c>
      <c r="D779" s="284" t="s">
        <v>1451</v>
      </c>
      <c r="L779" s="2">
        <v>0</v>
      </c>
      <c r="M779" s="19">
        <v>0</v>
      </c>
      <c r="N779" s="98">
        <v>0</v>
      </c>
      <c r="O779" s="98">
        <v>0</v>
      </c>
      <c r="P779" s="19">
        <v>0</v>
      </c>
      <c r="Q779" s="19">
        <v>0</v>
      </c>
      <c r="R779" s="19">
        <v>0</v>
      </c>
      <c r="S779" s="19">
        <v>0</v>
      </c>
      <c r="T779" s="19">
        <v>0</v>
      </c>
    </row>
    <row r="780" spans="1:20" ht="15" customHeight="1">
      <c r="A780" s="1" t="s">
        <v>530</v>
      </c>
      <c r="B780" s="70"/>
      <c r="C780" s="70"/>
      <c r="D780" s="1" t="s">
        <v>127</v>
      </c>
      <c r="E780" s="70"/>
      <c r="F780" s="70"/>
      <c r="G780" s="70"/>
      <c r="H780" s="70"/>
      <c r="I780" s="70"/>
      <c r="J780" s="70"/>
      <c r="K780" s="70"/>
      <c r="L780" s="2">
        <v>824</v>
      </c>
      <c r="M780" s="19">
        <v>1842</v>
      </c>
      <c r="N780" s="98">
        <v>2000</v>
      </c>
      <c r="O780" s="98">
        <v>1000</v>
      </c>
      <c r="P780" s="19">
        <v>2000</v>
      </c>
      <c r="Q780" s="19">
        <v>2000</v>
      </c>
      <c r="R780" s="19">
        <v>2000</v>
      </c>
      <c r="S780" s="19">
        <v>2000</v>
      </c>
      <c r="T780" s="19">
        <v>2000</v>
      </c>
    </row>
    <row r="781" spans="1:20" ht="15" customHeight="1">
      <c r="A781" s="1" t="s">
        <v>531</v>
      </c>
      <c r="D781" s="1" t="s">
        <v>12</v>
      </c>
      <c r="G781" s="70"/>
      <c r="H781" s="70"/>
      <c r="I781" s="70"/>
      <c r="J781" s="70"/>
      <c r="K781" s="70"/>
      <c r="L781" s="2">
        <v>1594</v>
      </c>
      <c r="M781" s="19">
        <v>390</v>
      </c>
      <c r="N781" s="98">
        <v>1600</v>
      </c>
      <c r="O781" s="98">
        <v>1000</v>
      </c>
      <c r="P781" s="19">
        <v>1600</v>
      </c>
      <c r="Q781" s="19">
        <v>1600</v>
      </c>
      <c r="R781" s="19">
        <v>1600</v>
      </c>
      <c r="S781" s="19">
        <v>1600</v>
      </c>
      <c r="T781" s="19">
        <v>1600</v>
      </c>
    </row>
    <row r="782" spans="1:20" ht="15" customHeight="1">
      <c r="A782" s="1" t="s">
        <v>532</v>
      </c>
      <c r="D782" s="1" t="s">
        <v>126</v>
      </c>
      <c r="G782" s="70"/>
      <c r="H782" s="70"/>
      <c r="I782" s="70"/>
      <c r="J782" s="70"/>
      <c r="K782" s="70"/>
      <c r="L782" s="2">
        <v>0</v>
      </c>
      <c r="M782" s="19">
        <v>934</v>
      </c>
      <c r="N782" s="98">
        <v>1000</v>
      </c>
      <c r="O782" s="98">
        <v>1172</v>
      </c>
      <c r="P782" s="19">
        <v>1000</v>
      </c>
      <c r="Q782" s="19">
        <v>1000</v>
      </c>
      <c r="R782" s="19">
        <v>1000</v>
      </c>
      <c r="S782" s="19">
        <v>1000</v>
      </c>
      <c r="T782" s="19">
        <v>1000</v>
      </c>
    </row>
    <row r="783" spans="1:20" ht="15" customHeight="1">
      <c r="A783" s="1" t="s">
        <v>533</v>
      </c>
      <c r="D783" s="1" t="s">
        <v>534</v>
      </c>
      <c r="G783" s="70"/>
      <c r="H783" s="70"/>
      <c r="I783" s="70"/>
      <c r="J783" s="70"/>
      <c r="K783" s="70"/>
      <c r="L783" s="2">
        <v>2332</v>
      </c>
      <c r="M783" s="2">
        <v>10265</v>
      </c>
      <c r="N783" s="103">
        <v>14000</v>
      </c>
      <c r="O783" s="103">
        <v>14000</v>
      </c>
      <c r="P783" s="2">
        <v>14000</v>
      </c>
      <c r="Q783" s="2">
        <v>14000</v>
      </c>
      <c r="R783" s="2">
        <v>14000</v>
      </c>
      <c r="S783" s="2">
        <v>14000</v>
      </c>
      <c r="T783" s="2">
        <v>14000</v>
      </c>
    </row>
    <row r="784" spans="1:20" ht="15" customHeight="1">
      <c r="A784" s="1" t="s">
        <v>535</v>
      </c>
      <c r="D784" s="1" t="s">
        <v>13</v>
      </c>
      <c r="G784" s="70"/>
      <c r="H784" s="70"/>
      <c r="I784" s="70"/>
      <c r="J784" s="70"/>
      <c r="K784" s="70"/>
      <c r="L784" s="2">
        <v>2319</v>
      </c>
      <c r="M784" s="19">
        <v>1164</v>
      </c>
      <c r="N784" s="98">
        <v>2500</v>
      </c>
      <c r="O784" s="98">
        <v>500</v>
      </c>
      <c r="P784" s="19">
        <v>2500</v>
      </c>
      <c r="Q784" s="19">
        <v>2500</v>
      </c>
      <c r="R784" s="19">
        <v>2500</v>
      </c>
      <c r="S784" s="19">
        <v>2500</v>
      </c>
      <c r="T784" s="19">
        <v>2500</v>
      </c>
    </row>
    <row r="785" spans="1:20" ht="15" customHeight="1">
      <c r="A785" s="1" t="s">
        <v>536</v>
      </c>
      <c r="D785" s="1" t="s">
        <v>336</v>
      </c>
      <c r="F785" s="70"/>
      <c r="L785" s="2">
        <v>25827</v>
      </c>
      <c r="M785" s="19">
        <v>15598</v>
      </c>
      <c r="N785" s="98">
        <v>24500</v>
      </c>
      <c r="O785" s="98">
        <v>24500</v>
      </c>
      <c r="P785" s="19">
        <v>24500</v>
      </c>
      <c r="Q785" s="19">
        <v>24500</v>
      </c>
      <c r="R785" s="19">
        <v>24500</v>
      </c>
      <c r="S785" s="19">
        <v>24500</v>
      </c>
      <c r="T785" s="19">
        <v>24500</v>
      </c>
    </row>
    <row r="786" spans="1:20" s="248" customFormat="1" ht="15" customHeight="1">
      <c r="A786" s="1" t="s">
        <v>1165</v>
      </c>
      <c r="D786" s="1" t="s">
        <v>1166</v>
      </c>
      <c r="F786" s="247"/>
      <c r="L786" s="2">
        <v>70428</v>
      </c>
      <c r="M786" s="19">
        <v>64626</v>
      </c>
      <c r="N786" s="98">
        <v>0</v>
      </c>
      <c r="O786" s="98">
        <v>0</v>
      </c>
      <c r="P786" s="19">
        <v>100000</v>
      </c>
      <c r="Q786" s="19">
        <v>100000</v>
      </c>
      <c r="R786" s="19">
        <v>100000</v>
      </c>
      <c r="S786" s="19">
        <v>100000</v>
      </c>
      <c r="T786" s="19">
        <v>100000</v>
      </c>
    </row>
    <row r="787" spans="1:20" s="316" customFormat="1" ht="15" customHeight="1">
      <c r="A787" s="1"/>
      <c r="D787" s="81" t="s">
        <v>1536</v>
      </c>
      <c r="E787" s="37"/>
      <c r="F787" s="35"/>
      <c r="G787" s="37"/>
      <c r="H787" s="37"/>
      <c r="I787" s="37"/>
      <c r="J787" s="37"/>
      <c r="K787" s="37"/>
      <c r="L787" s="2"/>
      <c r="M787" s="19"/>
      <c r="N787" s="98"/>
      <c r="O787" s="98"/>
      <c r="P787" s="19"/>
      <c r="Q787" s="19"/>
      <c r="R787" s="19"/>
      <c r="S787" s="19"/>
      <c r="T787" s="19"/>
    </row>
    <row r="788" spans="1:20" ht="15" customHeight="1">
      <c r="A788" s="1" t="s">
        <v>1139</v>
      </c>
      <c r="D788" s="1" t="s">
        <v>64</v>
      </c>
      <c r="F788" s="70"/>
      <c r="L788" s="2">
        <v>0</v>
      </c>
      <c r="M788" s="19">
        <v>4123</v>
      </c>
      <c r="N788" s="98">
        <v>0</v>
      </c>
      <c r="O788" s="98">
        <v>6200</v>
      </c>
      <c r="P788" s="19">
        <v>6200</v>
      </c>
      <c r="Q788" s="19">
        <v>6200</v>
      </c>
      <c r="R788" s="19">
        <v>6200</v>
      </c>
      <c r="S788" s="19">
        <v>6200</v>
      </c>
      <c r="T788" s="19">
        <v>6200</v>
      </c>
    </row>
    <row r="789" spans="1:20" s="78" customFormat="1" ht="15" customHeight="1">
      <c r="A789" s="1"/>
      <c r="D789" s="321" t="s">
        <v>1243</v>
      </c>
      <c r="F789" s="77"/>
      <c r="L789" s="2"/>
      <c r="M789" s="3"/>
      <c r="N789" s="106"/>
      <c r="O789" s="106"/>
      <c r="P789" s="3"/>
      <c r="Q789" s="3"/>
      <c r="R789" s="3"/>
      <c r="S789" s="3"/>
      <c r="T789" s="3"/>
    </row>
    <row r="790" spans="1:20" s="86" customFormat="1" ht="15" customHeight="1">
      <c r="A790" s="1"/>
      <c r="D790" s="321" t="s">
        <v>1567</v>
      </c>
      <c r="F790" s="85"/>
      <c r="L790" s="2"/>
      <c r="M790" s="3"/>
      <c r="N790" s="106"/>
      <c r="O790" s="106"/>
      <c r="P790" s="3"/>
      <c r="Q790" s="3"/>
      <c r="R790" s="3"/>
      <c r="S790" s="3"/>
      <c r="T790" s="3"/>
    </row>
    <row r="791" spans="1:20" ht="15" customHeight="1">
      <c r="A791" s="1" t="s">
        <v>537</v>
      </c>
      <c r="B791" s="70"/>
      <c r="C791" s="70"/>
      <c r="D791" s="1" t="s">
        <v>125</v>
      </c>
      <c r="E791" s="70"/>
      <c r="F791" s="70"/>
      <c r="L791" s="2">
        <v>16030</v>
      </c>
      <c r="M791" s="2">
        <v>16716</v>
      </c>
      <c r="N791" s="103">
        <v>22000</v>
      </c>
      <c r="O791" s="103">
        <v>16000</v>
      </c>
      <c r="P791" s="2">
        <v>22000</v>
      </c>
      <c r="Q791" s="2">
        <v>22000</v>
      </c>
      <c r="R791" s="2">
        <v>22000</v>
      </c>
      <c r="S791" s="2">
        <v>22000</v>
      </c>
      <c r="T791" s="2">
        <v>22000</v>
      </c>
    </row>
    <row r="792" spans="1:20" ht="15" customHeight="1">
      <c r="A792" s="1" t="s">
        <v>538</v>
      </c>
      <c r="D792" s="1" t="s">
        <v>17</v>
      </c>
      <c r="L792" s="2">
        <v>788</v>
      </c>
      <c r="M792" s="19">
        <v>899</v>
      </c>
      <c r="N792" s="98">
        <v>1250</v>
      </c>
      <c r="O792" s="98">
        <v>700</v>
      </c>
      <c r="P792" s="19">
        <v>1250</v>
      </c>
      <c r="Q792" s="19">
        <v>1250</v>
      </c>
      <c r="R792" s="19">
        <v>1250</v>
      </c>
      <c r="S792" s="19">
        <v>1250</v>
      </c>
      <c r="T792" s="19">
        <v>1250</v>
      </c>
    </row>
    <row r="793" spans="1:20" ht="15" customHeight="1">
      <c r="A793" s="1" t="s">
        <v>539</v>
      </c>
      <c r="D793" s="1" t="s">
        <v>14</v>
      </c>
      <c r="G793" s="70"/>
      <c r="H793" s="70"/>
      <c r="I793" s="70"/>
      <c r="J793" s="70"/>
      <c r="K793" s="70"/>
      <c r="L793" s="2">
        <v>3387</v>
      </c>
      <c r="M793" s="2">
        <v>3695</v>
      </c>
      <c r="N793" s="103">
        <v>6000</v>
      </c>
      <c r="O793" s="103">
        <v>7200</v>
      </c>
      <c r="P793" s="2">
        <v>8800</v>
      </c>
      <c r="Q793" s="2">
        <v>8800</v>
      </c>
      <c r="R793" s="2">
        <v>8800</v>
      </c>
      <c r="S793" s="2">
        <v>8800</v>
      </c>
      <c r="T793" s="2">
        <v>8800</v>
      </c>
    </row>
    <row r="794" spans="1:20" ht="15" customHeight="1">
      <c r="A794" s="1" t="s">
        <v>540</v>
      </c>
      <c r="D794" s="1" t="s">
        <v>200</v>
      </c>
      <c r="G794" s="70"/>
      <c r="H794" s="70"/>
      <c r="I794" s="70"/>
      <c r="J794" s="70"/>
      <c r="K794" s="70"/>
      <c r="L794" s="2">
        <v>0</v>
      </c>
      <c r="M794" s="19">
        <v>0</v>
      </c>
      <c r="N794" s="98">
        <v>2000</v>
      </c>
      <c r="O794" s="98">
        <v>2000</v>
      </c>
      <c r="P794" s="19">
        <v>2000</v>
      </c>
      <c r="Q794" s="19">
        <v>2000</v>
      </c>
      <c r="R794" s="19">
        <v>2000</v>
      </c>
      <c r="S794" s="19">
        <v>2000</v>
      </c>
      <c r="T794" s="19">
        <v>2000</v>
      </c>
    </row>
    <row r="795" spans="1:20" ht="15" customHeight="1">
      <c r="A795" s="1" t="s">
        <v>541</v>
      </c>
      <c r="B795" s="70"/>
      <c r="C795" s="70"/>
      <c r="D795" s="1" t="s">
        <v>29</v>
      </c>
      <c r="E795" s="70"/>
      <c r="F795" s="70"/>
      <c r="G795" s="70"/>
      <c r="H795" s="70"/>
      <c r="I795" s="70"/>
      <c r="J795" s="70"/>
      <c r="K795" s="70"/>
      <c r="L795" s="2">
        <v>276289</v>
      </c>
      <c r="M795" s="19">
        <v>262977</v>
      </c>
      <c r="N795" s="98">
        <v>304500</v>
      </c>
      <c r="O795" s="98">
        <v>285000</v>
      </c>
      <c r="P795" s="3">
        <v>299250</v>
      </c>
      <c r="Q795" s="3">
        <v>314213</v>
      </c>
      <c r="R795" s="3">
        <v>329923</v>
      </c>
      <c r="S795" s="3">
        <v>346419</v>
      </c>
      <c r="T795" s="3">
        <v>363740</v>
      </c>
    </row>
    <row r="796" spans="1:20" s="130" customFormat="1" ht="15" customHeight="1">
      <c r="A796" s="1"/>
      <c r="B796" s="129"/>
      <c r="C796" s="129"/>
      <c r="D796" s="81" t="s">
        <v>1231</v>
      </c>
      <c r="E796" s="129"/>
      <c r="F796" s="129"/>
      <c r="G796" s="129"/>
      <c r="H796" s="129"/>
      <c r="I796" s="129"/>
      <c r="J796" s="129"/>
      <c r="K796" s="129"/>
      <c r="L796" s="2"/>
      <c r="M796" s="3"/>
      <c r="N796" s="106"/>
      <c r="O796" s="106"/>
      <c r="P796" s="3"/>
      <c r="Q796" s="3"/>
      <c r="R796" s="3"/>
      <c r="S796" s="3"/>
      <c r="T796" s="3"/>
    </row>
    <row r="797" spans="1:20" ht="15" customHeight="1">
      <c r="A797" s="1" t="s">
        <v>542</v>
      </c>
      <c r="D797" s="1" t="s">
        <v>543</v>
      </c>
      <c r="L797" s="22">
        <v>2979</v>
      </c>
      <c r="M797" s="22">
        <v>2422</v>
      </c>
      <c r="N797" s="112">
        <v>3500</v>
      </c>
      <c r="O797" s="112">
        <v>4000</v>
      </c>
      <c r="P797" s="22">
        <v>3500</v>
      </c>
      <c r="Q797" s="22">
        <v>4000</v>
      </c>
      <c r="R797" s="22">
        <v>4000</v>
      </c>
      <c r="S797" s="22">
        <v>4000</v>
      </c>
      <c r="T797" s="22">
        <v>4000</v>
      </c>
    </row>
    <row r="798" spans="1:20" ht="15" customHeight="1">
      <c r="A798" s="1" t="s">
        <v>544</v>
      </c>
      <c r="B798" s="70"/>
      <c r="C798" s="70"/>
      <c r="D798" s="1" t="s">
        <v>119</v>
      </c>
      <c r="E798" s="70"/>
      <c r="F798" s="70"/>
      <c r="L798" s="22">
        <v>0</v>
      </c>
      <c r="M798" s="22">
        <v>0</v>
      </c>
      <c r="N798" s="112">
        <v>1000</v>
      </c>
      <c r="O798" s="112">
        <v>500</v>
      </c>
      <c r="P798" s="22">
        <v>1000</v>
      </c>
      <c r="Q798" s="22">
        <v>1000</v>
      </c>
      <c r="R798" s="22">
        <v>1000</v>
      </c>
      <c r="S798" s="22">
        <v>1000</v>
      </c>
      <c r="T798" s="22">
        <v>1000</v>
      </c>
    </row>
    <row r="799" spans="1:20" ht="15" customHeight="1">
      <c r="A799" s="1" t="s">
        <v>545</v>
      </c>
      <c r="B799" s="70"/>
      <c r="C799" s="70"/>
      <c r="D799" s="1" t="s">
        <v>21</v>
      </c>
      <c r="E799" s="70"/>
      <c r="F799" s="70"/>
      <c r="G799" s="70"/>
      <c r="H799" s="70"/>
      <c r="I799" s="70"/>
      <c r="J799" s="70"/>
      <c r="K799" s="70"/>
      <c r="L799" s="20">
        <v>6279</v>
      </c>
      <c r="M799" s="20">
        <v>3855</v>
      </c>
      <c r="N799" s="107">
        <v>10000</v>
      </c>
      <c r="O799" s="107">
        <v>10000</v>
      </c>
      <c r="P799" s="20">
        <v>10000</v>
      </c>
      <c r="Q799" s="20">
        <v>10000</v>
      </c>
      <c r="R799" s="20">
        <v>10000</v>
      </c>
      <c r="S799" s="20">
        <v>10000</v>
      </c>
      <c r="T799" s="20">
        <v>10000</v>
      </c>
    </row>
    <row r="800" spans="1:20" ht="15" customHeight="1">
      <c r="A800" s="1" t="s">
        <v>1135</v>
      </c>
      <c r="B800" s="70"/>
      <c r="C800" s="70"/>
      <c r="D800" s="1" t="s">
        <v>502</v>
      </c>
      <c r="E800" s="70"/>
      <c r="F800" s="70"/>
      <c r="G800" s="70"/>
      <c r="H800" s="70"/>
      <c r="I800" s="70"/>
      <c r="J800" s="70"/>
      <c r="K800" s="70"/>
      <c r="L800" s="20">
        <v>0</v>
      </c>
      <c r="M800" s="20">
        <v>1552</v>
      </c>
      <c r="N800" s="107">
        <v>0</v>
      </c>
      <c r="O800" s="107">
        <v>1600</v>
      </c>
      <c r="P800" s="20">
        <v>1600</v>
      </c>
      <c r="Q800" s="20">
        <v>1400</v>
      </c>
      <c r="R800" s="20">
        <v>1400</v>
      </c>
      <c r="S800" s="20">
        <v>1400</v>
      </c>
      <c r="T800" s="20">
        <v>1400</v>
      </c>
    </row>
    <row r="801" spans="1:20" s="86" customFormat="1" ht="15" customHeight="1">
      <c r="A801" s="1"/>
      <c r="B801" s="85"/>
      <c r="C801" s="85"/>
      <c r="D801" s="81" t="s">
        <v>1568</v>
      </c>
      <c r="E801" s="85"/>
      <c r="F801" s="85"/>
      <c r="G801" s="85"/>
      <c r="H801" s="85"/>
      <c r="I801" s="85"/>
      <c r="J801" s="85"/>
      <c r="K801" s="85"/>
      <c r="L801" s="20"/>
      <c r="M801" s="20"/>
      <c r="N801" s="107"/>
      <c r="O801" s="107"/>
      <c r="P801" s="20"/>
      <c r="Q801" s="20"/>
      <c r="R801" s="20"/>
      <c r="S801" s="20"/>
      <c r="T801" s="20"/>
    </row>
    <row r="802" spans="1:20" ht="15" customHeight="1">
      <c r="A802" s="1" t="s">
        <v>546</v>
      </c>
      <c r="B802" s="70"/>
      <c r="C802" s="70"/>
      <c r="D802" s="1" t="s">
        <v>30</v>
      </c>
      <c r="E802" s="70"/>
      <c r="F802" s="70"/>
      <c r="G802" s="70"/>
      <c r="H802" s="70"/>
      <c r="I802" s="70"/>
      <c r="J802" s="70"/>
      <c r="K802" s="70"/>
      <c r="L802" s="20">
        <v>0</v>
      </c>
      <c r="M802" s="20">
        <v>10424</v>
      </c>
      <c r="N802" s="107">
        <v>6000</v>
      </c>
      <c r="O802" s="107">
        <v>0</v>
      </c>
      <c r="P802" s="20">
        <v>0</v>
      </c>
      <c r="Q802" s="20">
        <v>0</v>
      </c>
      <c r="R802" s="20">
        <v>0</v>
      </c>
      <c r="S802" s="20">
        <v>0</v>
      </c>
      <c r="T802" s="20">
        <v>0</v>
      </c>
    </row>
    <row r="803" spans="1:20" ht="15" customHeight="1">
      <c r="A803" s="1" t="s">
        <v>547</v>
      </c>
      <c r="B803" s="70"/>
      <c r="C803" s="70"/>
      <c r="D803" s="1" t="s">
        <v>133</v>
      </c>
      <c r="E803" s="70"/>
      <c r="F803" s="70"/>
      <c r="G803" s="70"/>
      <c r="H803" s="70"/>
      <c r="I803" s="70"/>
      <c r="J803" s="70"/>
      <c r="K803" s="70"/>
      <c r="L803" s="2">
        <v>2391</v>
      </c>
      <c r="M803" s="19">
        <v>2206</v>
      </c>
      <c r="N803" s="98">
        <v>5000</v>
      </c>
      <c r="O803" s="98">
        <v>3500</v>
      </c>
      <c r="P803" s="3">
        <v>4000</v>
      </c>
      <c r="Q803" s="3">
        <v>4000</v>
      </c>
      <c r="R803" s="3">
        <v>4000</v>
      </c>
      <c r="S803" s="3">
        <v>4000</v>
      </c>
      <c r="T803" s="3">
        <v>4000</v>
      </c>
    </row>
    <row r="804" spans="1:20" ht="15" customHeight="1">
      <c r="A804" s="1" t="s">
        <v>548</v>
      </c>
      <c r="B804" s="70"/>
      <c r="C804" s="70"/>
      <c r="D804" s="1" t="s">
        <v>18</v>
      </c>
      <c r="E804" s="70"/>
      <c r="F804" s="70"/>
      <c r="G804" s="70"/>
      <c r="H804" s="70"/>
      <c r="I804" s="70"/>
      <c r="J804" s="70"/>
      <c r="K804" s="70"/>
      <c r="L804" s="2">
        <v>18788</v>
      </c>
      <c r="M804" s="19">
        <v>21468</v>
      </c>
      <c r="N804" s="98">
        <v>20500</v>
      </c>
      <c r="O804" s="98">
        <v>17500</v>
      </c>
      <c r="P804" s="19">
        <v>21425</v>
      </c>
      <c r="Q804" s="19">
        <v>22396</v>
      </c>
      <c r="R804" s="19">
        <v>22396</v>
      </c>
      <c r="S804" s="19">
        <v>22396</v>
      </c>
      <c r="T804" s="19">
        <v>22396</v>
      </c>
    </row>
    <row r="805" spans="1:20" ht="15" customHeight="1">
      <c r="A805" s="1" t="s">
        <v>549</v>
      </c>
      <c r="B805" s="70"/>
      <c r="C805" s="70"/>
      <c r="D805" s="1" t="s">
        <v>28</v>
      </c>
      <c r="E805" s="70"/>
      <c r="F805" s="70"/>
      <c r="G805" s="70"/>
      <c r="H805" s="70"/>
      <c r="I805" s="70"/>
      <c r="J805" s="70"/>
      <c r="K805" s="70"/>
      <c r="L805" s="2">
        <v>1093</v>
      </c>
      <c r="M805" s="19">
        <v>412</v>
      </c>
      <c r="N805" s="98">
        <v>2000</v>
      </c>
      <c r="O805" s="98">
        <v>2000</v>
      </c>
      <c r="P805" s="19">
        <v>4000</v>
      </c>
      <c r="Q805" s="19">
        <v>2000</v>
      </c>
      <c r="R805" s="19">
        <v>2000</v>
      </c>
      <c r="S805" s="19">
        <v>2000</v>
      </c>
      <c r="T805" s="19">
        <v>2000</v>
      </c>
    </row>
    <row r="806" spans="1:20" s="78" customFormat="1" ht="15" customHeight="1">
      <c r="A806" s="1"/>
      <c r="B806" s="77"/>
      <c r="C806" s="77"/>
      <c r="D806" s="37" t="s">
        <v>1118</v>
      </c>
      <c r="E806" s="77"/>
      <c r="F806" s="77"/>
      <c r="G806" s="77"/>
      <c r="H806" s="77"/>
      <c r="I806" s="77"/>
      <c r="J806" s="77"/>
      <c r="K806" s="77"/>
      <c r="L806" s="2"/>
      <c r="M806" s="19"/>
      <c r="N806" s="98"/>
      <c r="O806" s="98"/>
      <c r="P806" s="19"/>
      <c r="Q806" s="19"/>
      <c r="R806" s="19"/>
      <c r="S806" s="19"/>
      <c r="T806" s="19"/>
    </row>
    <row r="807" spans="1:20" ht="15" customHeight="1">
      <c r="A807" s="1" t="s">
        <v>550</v>
      </c>
      <c r="B807" s="70"/>
      <c r="C807" s="70"/>
      <c r="D807" s="1" t="s">
        <v>347</v>
      </c>
      <c r="E807" s="70"/>
      <c r="F807" s="70"/>
      <c r="G807" s="70"/>
      <c r="H807" s="70"/>
      <c r="I807" s="70"/>
      <c r="J807" s="70"/>
      <c r="K807" s="70"/>
      <c r="L807" s="2">
        <v>0</v>
      </c>
      <c r="M807" s="19">
        <v>338</v>
      </c>
      <c r="N807" s="98">
        <v>1600</v>
      </c>
      <c r="O807" s="98">
        <v>1600</v>
      </c>
      <c r="P807" s="19">
        <v>6000</v>
      </c>
      <c r="Q807" s="19">
        <v>6000</v>
      </c>
      <c r="R807" s="19">
        <v>6000</v>
      </c>
      <c r="S807" s="19">
        <v>6000</v>
      </c>
      <c r="T807" s="19">
        <v>6000</v>
      </c>
    </row>
    <row r="808" spans="1:20" s="78" customFormat="1" ht="15" customHeight="1">
      <c r="A808" s="1"/>
      <c r="B808" s="77"/>
      <c r="C808" s="77"/>
      <c r="D808" s="324" t="s">
        <v>1122</v>
      </c>
      <c r="E808" s="77"/>
      <c r="F808" s="77"/>
      <c r="G808" s="77"/>
      <c r="H808" s="77"/>
      <c r="I808" s="77"/>
      <c r="J808" s="77"/>
      <c r="K808" s="77"/>
      <c r="L808" s="2"/>
      <c r="M808" s="19"/>
      <c r="N808" s="98"/>
      <c r="O808" s="98"/>
      <c r="P808" s="3"/>
      <c r="Q808" s="3"/>
      <c r="R808" s="3"/>
      <c r="S808" s="3"/>
      <c r="T808" s="3"/>
    </row>
    <row r="809" spans="1:20" s="248" customFormat="1" ht="15" customHeight="1">
      <c r="A809" s="1" t="s">
        <v>551</v>
      </c>
      <c r="B809" s="247"/>
      <c r="C809" s="247"/>
      <c r="D809" s="1" t="s">
        <v>552</v>
      </c>
      <c r="E809" s="247"/>
      <c r="F809" s="247"/>
      <c r="G809" s="247"/>
      <c r="H809" s="247"/>
      <c r="I809" s="247"/>
      <c r="J809" s="247"/>
      <c r="K809" s="247"/>
      <c r="L809" s="2">
        <v>157095</v>
      </c>
      <c r="M809" s="19">
        <v>176761</v>
      </c>
      <c r="N809" s="98">
        <v>240000</v>
      </c>
      <c r="O809" s="98">
        <v>230000</v>
      </c>
      <c r="P809" s="3">
        <v>165000</v>
      </c>
      <c r="Q809" s="3">
        <v>155000</v>
      </c>
      <c r="R809" s="3">
        <v>155000</v>
      </c>
      <c r="S809" s="3">
        <v>155000</v>
      </c>
      <c r="T809" s="3">
        <v>155000</v>
      </c>
    </row>
    <row r="810" spans="1:20" s="78" customFormat="1" ht="15" customHeight="1">
      <c r="A810" s="1"/>
      <c r="B810" s="77"/>
      <c r="C810" s="77"/>
      <c r="D810" s="37" t="s">
        <v>1119</v>
      </c>
      <c r="E810" s="77"/>
      <c r="F810" s="77"/>
      <c r="G810" s="77"/>
      <c r="H810" s="77"/>
      <c r="I810" s="77"/>
      <c r="J810" s="77"/>
      <c r="K810" s="77"/>
      <c r="L810" s="2"/>
      <c r="M810" s="19"/>
      <c r="N810" s="98"/>
      <c r="O810" s="98"/>
      <c r="P810" s="3"/>
      <c r="Q810" s="3"/>
      <c r="R810" s="3"/>
      <c r="S810" s="3"/>
      <c r="T810" s="3"/>
    </row>
    <row r="811" spans="1:20" ht="15" customHeight="1">
      <c r="A811" s="1" t="s">
        <v>553</v>
      </c>
      <c r="B811" s="70"/>
      <c r="C811" s="70"/>
      <c r="D811" s="1" t="s">
        <v>26</v>
      </c>
      <c r="E811" s="70"/>
      <c r="F811" s="70"/>
      <c r="G811" s="70"/>
      <c r="H811" s="70"/>
      <c r="I811" s="70"/>
      <c r="J811" s="70"/>
      <c r="K811" s="70"/>
      <c r="L811" s="2">
        <v>3284</v>
      </c>
      <c r="M811" s="19">
        <v>995</v>
      </c>
      <c r="N811" s="98">
        <v>9500</v>
      </c>
      <c r="O811" s="98">
        <v>9500</v>
      </c>
      <c r="P811" s="19">
        <v>9500</v>
      </c>
      <c r="Q811" s="19">
        <v>9500</v>
      </c>
      <c r="R811" s="19">
        <v>9500</v>
      </c>
      <c r="S811" s="19">
        <v>9500</v>
      </c>
      <c r="T811" s="19">
        <v>9500</v>
      </c>
    </row>
    <row r="812" spans="1:20" ht="15" customHeight="1">
      <c r="A812" s="1" t="s">
        <v>554</v>
      </c>
      <c r="D812" s="1" t="s">
        <v>555</v>
      </c>
      <c r="L812" s="2">
        <v>51393</v>
      </c>
      <c r="M812" s="19">
        <v>32136</v>
      </c>
      <c r="N812" s="98">
        <v>46000</v>
      </c>
      <c r="O812" s="98">
        <v>30000</v>
      </c>
      <c r="P812" s="19">
        <v>46000</v>
      </c>
      <c r="Q812" s="19">
        <v>46000</v>
      </c>
      <c r="R812" s="19">
        <v>46000</v>
      </c>
      <c r="S812" s="19">
        <v>46000</v>
      </c>
      <c r="T812" s="19">
        <v>46000</v>
      </c>
    </row>
    <row r="813" spans="1:20" ht="15" customHeight="1">
      <c r="A813" s="1" t="s">
        <v>556</v>
      </c>
      <c r="B813" s="70"/>
      <c r="C813" s="70"/>
      <c r="D813" s="1" t="s">
        <v>209</v>
      </c>
      <c r="E813" s="70"/>
      <c r="F813" s="70"/>
      <c r="G813" s="70"/>
      <c r="H813" s="70"/>
      <c r="I813" s="70"/>
      <c r="J813" s="70"/>
      <c r="K813" s="70"/>
      <c r="L813" s="2">
        <v>26134</v>
      </c>
      <c r="M813" s="19">
        <v>30008</v>
      </c>
      <c r="N813" s="98">
        <v>35700</v>
      </c>
      <c r="O813" s="98">
        <v>35700</v>
      </c>
      <c r="P813" s="3">
        <v>38199</v>
      </c>
      <c r="Q813" s="3">
        <v>40873</v>
      </c>
      <c r="R813" s="3">
        <v>43734</v>
      </c>
      <c r="S813" s="3">
        <v>46795</v>
      </c>
      <c r="T813" s="3">
        <v>50071</v>
      </c>
    </row>
    <row r="814" spans="1:20" s="291" customFormat="1" ht="15" customHeight="1">
      <c r="A814" s="1"/>
      <c r="B814" s="290"/>
      <c r="C814" s="290"/>
      <c r="D814" s="37" t="s">
        <v>1235</v>
      </c>
      <c r="E814" s="290"/>
      <c r="F814" s="290"/>
      <c r="G814" s="290"/>
      <c r="H814" s="290"/>
      <c r="I814" s="290"/>
      <c r="J814" s="290"/>
      <c r="K814" s="290"/>
      <c r="L814" s="2"/>
      <c r="M814" s="19"/>
      <c r="N814" s="98"/>
      <c r="O814" s="98"/>
      <c r="P814" s="3"/>
      <c r="Q814" s="3"/>
      <c r="R814" s="3"/>
      <c r="S814" s="3"/>
      <c r="T814" s="3"/>
    </row>
    <row r="815" spans="1:20" ht="15" customHeight="1">
      <c r="A815" s="1" t="s">
        <v>557</v>
      </c>
      <c r="B815" s="9"/>
      <c r="C815" s="9"/>
      <c r="D815" s="1" t="s">
        <v>483</v>
      </c>
      <c r="E815" s="70"/>
      <c r="F815" s="9"/>
      <c r="G815" s="9"/>
      <c r="H815" s="9"/>
      <c r="I815" s="9"/>
      <c r="J815" s="9"/>
      <c r="K815" s="9"/>
      <c r="L815" s="2">
        <v>176448</v>
      </c>
      <c r="M815" s="19">
        <v>0</v>
      </c>
      <c r="N815" s="98">
        <v>0</v>
      </c>
      <c r="O815" s="98">
        <v>0</v>
      </c>
      <c r="P815" s="19">
        <v>0</v>
      </c>
      <c r="Q815" s="19">
        <v>0</v>
      </c>
      <c r="R815" s="19">
        <v>0</v>
      </c>
      <c r="S815" s="19">
        <v>0</v>
      </c>
      <c r="T815" s="19">
        <v>0</v>
      </c>
    </row>
    <row r="816" spans="1:20" ht="15" customHeight="1">
      <c r="A816" s="1" t="s">
        <v>1125</v>
      </c>
      <c r="B816" s="33"/>
      <c r="C816" s="33"/>
      <c r="D816" s="1" t="s">
        <v>438</v>
      </c>
      <c r="E816" s="35"/>
      <c r="F816" s="33"/>
      <c r="G816" s="33"/>
      <c r="H816" s="33"/>
      <c r="I816" s="33"/>
      <c r="J816" s="33"/>
      <c r="K816" s="33"/>
      <c r="L816" s="11">
        <v>0</v>
      </c>
      <c r="M816" s="15">
        <v>0</v>
      </c>
      <c r="N816" s="95">
        <v>0</v>
      </c>
      <c r="O816" s="95">
        <v>0</v>
      </c>
      <c r="P816" s="15">
        <v>16000</v>
      </c>
      <c r="Q816" s="15">
        <v>10000</v>
      </c>
      <c r="R816" s="15">
        <v>10000</v>
      </c>
      <c r="S816" s="15">
        <v>10000</v>
      </c>
      <c r="T816" s="15">
        <v>10000</v>
      </c>
    </row>
    <row r="817" spans="1:23" s="78" customFormat="1" ht="15" customHeight="1">
      <c r="A817" s="1"/>
      <c r="B817" s="33"/>
      <c r="C817" s="33"/>
      <c r="D817" s="81" t="s">
        <v>1120</v>
      </c>
      <c r="E817" s="35"/>
      <c r="F817" s="33"/>
      <c r="G817" s="33"/>
      <c r="H817" s="33"/>
      <c r="I817" s="33"/>
      <c r="J817" s="33"/>
      <c r="K817" s="33"/>
      <c r="L817" s="11"/>
      <c r="M817" s="15"/>
      <c r="N817" s="95"/>
      <c r="O817" s="95"/>
      <c r="P817" s="15"/>
      <c r="Q817" s="15"/>
      <c r="R817" s="15"/>
      <c r="S817" s="15"/>
      <c r="T817" s="15"/>
      <c r="U817" s="1"/>
    </row>
    <row r="818" spans="1:23" ht="15" customHeight="1">
      <c r="A818" s="1" t="s">
        <v>558</v>
      </c>
      <c r="B818" s="33"/>
      <c r="C818" s="33"/>
      <c r="D818" s="1" t="s">
        <v>418</v>
      </c>
      <c r="E818" s="35"/>
      <c r="F818" s="33"/>
      <c r="G818" s="33"/>
      <c r="H818" s="33"/>
      <c r="I818" s="33"/>
      <c r="J818" s="33"/>
      <c r="K818" s="33"/>
      <c r="L818" s="2">
        <v>0</v>
      </c>
      <c r="M818" s="21">
        <v>0</v>
      </c>
      <c r="N818" s="110">
        <v>96000</v>
      </c>
      <c r="O818" s="110">
        <v>116000</v>
      </c>
      <c r="P818" s="21">
        <v>116000</v>
      </c>
      <c r="Q818" s="21">
        <v>116000</v>
      </c>
      <c r="R818" s="21">
        <v>116000</v>
      </c>
      <c r="S818" s="21">
        <v>116000</v>
      </c>
      <c r="T818" s="21">
        <v>116000</v>
      </c>
      <c r="U818" s="21"/>
      <c r="V818" s="21"/>
      <c r="W818" s="21"/>
    </row>
    <row r="819" spans="1:23" ht="15" customHeight="1">
      <c r="A819" s="1" t="s">
        <v>559</v>
      </c>
      <c r="D819" s="1" t="s">
        <v>132</v>
      </c>
      <c r="L819" s="11">
        <v>-66431</v>
      </c>
      <c r="M819" s="12">
        <v>0</v>
      </c>
      <c r="N819" s="94">
        <v>0</v>
      </c>
      <c r="O819" s="94">
        <v>0</v>
      </c>
      <c r="P819" s="12">
        <v>0</v>
      </c>
      <c r="Q819" s="12">
        <v>0</v>
      </c>
      <c r="R819" s="12">
        <v>0</v>
      </c>
      <c r="S819" s="12">
        <v>0</v>
      </c>
      <c r="T819" s="12">
        <v>0</v>
      </c>
    </row>
    <row r="820" spans="1:23" ht="15" customHeight="1">
      <c r="A820" s="1" t="s">
        <v>560</v>
      </c>
      <c r="D820" s="1" t="s">
        <v>561</v>
      </c>
      <c r="L820" s="11">
        <v>114944</v>
      </c>
      <c r="M820" s="12">
        <v>275865</v>
      </c>
      <c r="N820" s="94">
        <v>275868</v>
      </c>
      <c r="O820" s="94">
        <v>275868</v>
      </c>
      <c r="P820" s="12">
        <v>160923</v>
      </c>
      <c r="Q820" s="12">
        <v>0</v>
      </c>
      <c r="R820" s="12">
        <v>0</v>
      </c>
      <c r="S820" s="12">
        <v>0</v>
      </c>
      <c r="T820" s="12">
        <v>0</v>
      </c>
    </row>
    <row r="821" spans="1:23" s="316" customFormat="1" ht="15" customHeight="1">
      <c r="A821" s="1"/>
      <c r="D821" s="81" t="s">
        <v>1569</v>
      </c>
      <c r="E821" s="37"/>
      <c r="F821" s="37"/>
      <c r="G821" s="37"/>
      <c r="H821" s="37"/>
      <c r="I821" s="37"/>
      <c r="J821" s="37"/>
      <c r="K821" s="37"/>
      <c r="L821" s="11"/>
      <c r="M821" s="15"/>
      <c r="N821" s="95"/>
      <c r="O821" s="95"/>
      <c r="P821" s="15"/>
      <c r="Q821" s="15"/>
      <c r="R821" s="15"/>
      <c r="S821" s="15"/>
      <c r="T821" s="15"/>
    </row>
    <row r="822" spans="1:23" ht="15" customHeight="1">
      <c r="A822" s="6" t="s">
        <v>562</v>
      </c>
      <c r="B822" s="6"/>
      <c r="C822" s="6"/>
      <c r="D822" s="6"/>
      <c r="E822" s="6"/>
      <c r="F822" s="6"/>
      <c r="G822" s="6"/>
      <c r="H822" s="6"/>
      <c r="I822" s="6"/>
      <c r="J822" s="6"/>
      <c r="K822" s="6"/>
      <c r="L822" s="6"/>
      <c r="M822" s="57"/>
      <c r="N822" s="125"/>
      <c r="O822" s="125"/>
    </row>
    <row r="823" spans="1:23" ht="15" customHeight="1">
      <c r="A823" s="1" t="s">
        <v>563</v>
      </c>
      <c r="B823" s="70"/>
      <c r="C823" s="70"/>
      <c r="D823" s="1" t="s">
        <v>453</v>
      </c>
      <c r="E823" s="70"/>
      <c r="F823" s="70"/>
      <c r="G823" s="70"/>
      <c r="H823" s="70"/>
      <c r="I823" s="70"/>
      <c r="J823" s="70"/>
      <c r="K823" s="70"/>
      <c r="L823" s="2">
        <v>10000</v>
      </c>
      <c r="M823" s="19">
        <v>10000</v>
      </c>
      <c r="N823" s="98">
        <v>10000</v>
      </c>
      <c r="O823" s="98">
        <v>10000</v>
      </c>
      <c r="P823" s="19">
        <v>10000</v>
      </c>
      <c r="Q823" s="19">
        <v>15000</v>
      </c>
      <c r="R823" s="19">
        <v>15000</v>
      </c>
      <c r="S823" s="19">
        <v>15000</v>
      </c>
      <c r="T823" s="19">
        <v>15000</v>
      </c>
    </row>
    <row r="824" spans="1:23" ht="15" customHeight="1">
      <c r="A824" s="1" t="s">
        <v>564</v>
      </c>
      <c r="B824" s="70"/>
      <c r="C824" s="70"/>
      <c r="D824" s="1" t="s">
        <v>455</v>
      </c>
      <c r="E824" s="70"/>
      <c r="F824" s="70"/>
      <c r="G824" s="70"/>
      <c r="H824" s="70"/>
      <c r="I824" s="70"/>
      <c r="J824" s="70"/>
      <c r="K824" s="70"/>
      <c r="L824" s="2">
        <v>124666</v>
      </c>
      <c r="M824" s="21">
        <v>124266</v>
      </c>
      <c r="N824" s="110">
        <v>123866</v>
      </c>
      <c r="O824" s="110">
        <v>123866</v>
      </c>
      <c r="P824" s="19">
        <v>123454</v>
      </c>
      <c r="Q824" s="19">
        <v>123041</v>
      </c>
      <c r="R824" s="19">
        <v>122423</v>
      </c>
      <c r="S824" s="19">
        <v>121793</v>
      </c>
      <c r="T824" s="19">
        <v>121163</v>
      </c>
    </row>
    <row r="825" spans="1:23" ht="15" customHeight="1">
      <c r="A825" s="6" t="s">
        <v>565</v>
      </c>
      <c r="B825" s="6"/>
      <c r="C825" s="6"/>
      <c r="D825" s="6"/>
      <c r="E825" s="6"/>
      <c r="F825" s="6"/>
      <c r="G825" s="6"/>
      <c r="H825" s="6"/>
      <c r="I825" s="6"/>
      <c r="J825" s="6"/>
      <c r="K825" s="6"/>
      <c r="L825" s="6"/>
      <c r="M825" s="57"/>
      <c r="N825" s="125"/>
      <c r="O825" s="125"/>
    </row>
    <row r="826" spans="1:23" ht="15" customHeight="1">
      <c r="A826" s="1" t="s">
        <v>566</v>
      </c>
      <c r="B826" s="70"/>
      <c r="C826" s="70"/>
      <c r="D826" s="1" t="s">
        <v>453</v>
      </c>
      <c r="E826" s="70"/>
      <c r="F826" s="70"/>
      <c r="G826" s="70"/>
      <c r="H826" s="70"/>
      <c r="I826" s="70"/>
      <c r="J826" s="70"/>
      <c r="K826" s="70"/>
      <c r="L826" s="2">
        <v>145000</v>
      </c>
      <c r="M826" s="19">
        <v>215000</v>
      </c>
      <c r="N826" s="98">
        <v>285000</v>
      </c>
      <c r="O826" s="98">
        <v>285000</v>
      </c>
      <c r="P826" s="19">
        <v>365000</v>
      </c>
      <c r="Q826" s="19">
        <v>0</v>
      </c>
      <c r="R826" s="19">
        <v>0</v>
      </c>
      <c r="S826" s="19">
        <v>0</v>
      </c>
      <c r="T826" s="19">
        <v>0</v>
      </c>
    </row>
    <row r="827" spans="1:23" ht="15" customHeight="1">
      <c r="A827" s="1" t="s">
        <v>567</v>
      </c>
      <c r="B827" s="70"/>
      <c r="C827" s="70"/>
      <c r="D827" s="1" t="s">
        <v>455</v>
      </c>
      <c r="E827" s="70"/>
      <c r="F827" s="70"/>
      <c r="G827" s="70"/>
      <c r="H827" s="70"/>
      <c r="I827" s="70"/>
      <c r="J827" s="70"/>
      <c r="K827" s="70"/>
      <c r="L827" s="2">
        <v>0</v>
      </c>
      <c r="M827" s="21">
        <v>0</v>
      </c>
      <c r="N827" s="110">
        <v>0</v>
      </c>
      <c r="O827" s="110">
        <v>0</v>
      </c>
      <c r="P827" s="21">
        <v>0</v>
      </c>
      <c r="Q827" s="21">
        <v>0</v>
      </c>
      <c r="R827" s="21">
        <v>0</v>
      </c>
      <c r="S827" s="21">
        <v>0</v>
      </c>
      <c r="T827" s="21">
        <v>0</v>
      </c>
    </row>
    <row r="828" spans="1:23" ht="15" customHeight="1">
      <c r="A828" s="6" t="s">
        <v>568</v>
      </c>
      <c r="B828" s="6"/>
      <c r="C828" s="6"/>
      <c r="D828" s="6"/>
      <c r="E828" s="6"/>
      <c r="F828" s="6"/>
      <c r="G828" s="6"/>
      <c r="H828" s="6"/>
      <c r="I828" s="6"/>
      <c r="J828" s="6"/>
      <c r="K828" s="6"/>
      <c r="L828" s="6"/>
      <c r="M828" s="57"/>
      <c r="N828" s="125"/>
      <c r="O828" s="125"/>
    </row>
    <row r="829" spans="1:23" ht="15" customHeight="1">
      <c r="A829" s="1" t="s">
        <v>569</v>
      </c>
      <c r="B829" s="70"/>
      <c r="C829" s="70"/>
      <c r="D829" s="1" t="s">
        <v>453</v>
      </c>
      <c r="E829" s="70"/>
      <c r="F829" s="70"/>
      <c r="G829" s="70"/>
      <c r="H829" s="70"/>
      <c r="I829" s="70"/>
      <c r="J829" s="70"/>
      <c r="K829" s="70"/>
      <c r="L829" s="2">
        <v>0</v>
      </c>
      <c r="M829" s="19">
        <v>0</v>
      </c>
      <c r="N829" s="98">
        <v>0</v>
      </c>
      <c r="O829" s="98">
        <v>0</v>
      </c>
      <c r="P829" s="19">
        <v>0</v>
      </c>
      <c r="Q829" s="19">
        <v>100000</v>
      </c>
      <c r="R829" s="19">
        <v>100000</v>
      </c>
      <c r="S829" s="19">
        <v>100000</v>
      </c>
      <c r="T829" s="19">
        <v>100000</v>
      </c>
    </row>
    <row r="830" spans="1:23" ht="15" customHeight="1">
      <c r="A830" s="1" t="s">
        <v>570</v>
      </c>
      <c r="B830" s="70"/>
      <c r="C830" s="70"/>
      <c r="D830" s="1" t="s">
        <v>455</v>
      </c>
      <c r="E830" s="70"/>
      <c r="F830" s="70"/>
      <c r="G830" s="70"/>
      <c r="H830" s="70"/>
      <c r="I830" s="70"/>
      <c r="J830" s="70"/>
      <c r="K830" s="70"/>
      <c r="L830" s="2">
        <v>33150</v>
      </c>
      <c r="M830" s="21">
        <v>33150</v>
      </c>
      <c r="N830" s="110">
        <v>33150</v>
      </c>
      <c r="O830" s="110">
        <v>33150</v>
      </c>
      <c r="P830" s="19">
        <v>33150</v>
      </c>
      <c r="Q830" s="19">
        <v>33150</v>
      </c>
      <c r="R830" s="19">
        <v>29350</v>
      </c>
      <c r="S830" s="19">
        <v>25450</v>
      </c>
      <c r="T830" s="19">
        <v>21450</v>
      </c>
    </row>
    <row r="831" spans="1:23" ht="15" customHeight="1">
      <c r="A831" s="6" t="s">
        <v>571</v>
      </c>
      <c r="B831" s="6"/>
      <c r="C831" s="6"/>
      <c r="D831" s="6"/>
      <c r="E831" s="6"/>
      <c r="F831" s="6"/>
      <c r="G831" s="6"/>
      <c r="H831" s="6"/>
      <c r="I831" s="6"/>
      <c r="J831" s="6"/>
      <c r="K831" s="6"/>
      <c r="L831" s="6"/>
      <c r="M831" s="57"/>
      <c r="N831" s="125"/>
      <c r="O831" s="125"/>
    </row>
    <row r="832" spans="1:23" ht="15" customHeight="1">
      <c r="A832" s="1" t="s">
        <v>572</v>
      </c>
      <c r="B832" s="70"/>
      <c r="C832" s="70"/>
      <c r="D832" s="1" t="s">
        <v>453</v>
      </c>
      <c r="E832" s="70"/>
      <c r="F832" s="70"/>
      <c r="G832" s="70"/>
      <c r="H832" s="70"/>
      <c r="I832" s="70"/>
      <c r="J832" s="70"/>
      <c r="K832" s="70"/>
      <c r="L832" s="2">
        <v>10000</v>
      </c>
      <c r="M832" s="19">
        <v>70000</v>
      </c>
      <c r="N832" s="98">
        <v>70000</v>
      </c>
      <c r="O832" s="98">
        <v>70000</v>
      </c>
      <c r="P832" s="19">
        <v>355000</v>
      </c>
      <c r="Q832" s="19">
        <v>405000</v>
      </c>
      <c r="R832" s="19">
        <v>420000</v>
      </c>
      <c r="S832" s="19">
        <v>435000</v>
      </c>
      <c r="T832" s="19">
        <v>460000</v>
      </c>
    </row>
    <row r="833" spans="1:20" ht="15" customHeight="1">
      <c r="A833" s="1" t="s">
        <v>573</v>
      </c>
      <c r="B833" s="70"/>
      <c r="C833" s="70"/>
      <c r="D833" s="1" t="s">
        <v>455</v>
      </c>
      <c r="E833" s="70"/>
      <c r="F833" s="70"/>
      <c r="G833" s="70"/>
      <c r="H833" s="70"/>
      <c r="I833" s="70"/>
      <c r="J833" s="70"/>
      <c r="K833" s="70"/>
      <c r="L833" s="2">
        <v>91706</v>
      </c>
      <c r="M833" s="21">
        <v>91306</v>
      </c>
      <c r="N833" s="110">
        <v>88506</v>
      </c>
      <c r="O833" s="110">
        <v>88506</v>
      </c>
      <c r="P833" s="19">
        <v>219806</v>
      </c>
      <c r="Q833" s="19">
        <v>205606</v>
      </c>
      <c r="R833" s="19">
        <v>189406</v>
      </c>
      <c r="S833" s="19">
        <v>172606</v>
      </c>
      <c r="T833" s="19">
        <v>155206</v>
      </c>
    </row>
    <row r="834" spans="1:20" ht="15" customHeight="1">
      <c r="A834" s="6" t="s">
        <v>574</v>
      </c>
      <c r="B834" s="6"/>
      <c r="C834" s="6"/>
      <c r="D834" s="6"/>
      <c r="E834" s="6"/>
      <c r="F834" s="6"/>
      <c r="G834" s="6"/>
      <c r="H834" s="6"/>
      <c r="I834" s="6"/>
      <c r="J834" s="6"/>
      <c r="K834" s="6"/>
      <c r="L834" s="6"/>
      <c r="M834" s="57"/>
      <c r="N834" s="125"/>
      <c r="O834" s="125"/>
    </row>
    <row r="835" spans="1:20" ht="15" customHeight="1">
      <c r="A835" s="1" t="s">
        <v>575</v>
      </c>
      <c r="B835" s="70"/>
      <c r="C835" s="70"/>
      <c r="D835" s="1" t="s">
        <v>453</v>
      </c>
      <c r="E835" s="70"/>
      <c r="F835" s="70"/>
      <c r="G835" s="70"/>
      <c r="H835" s="70"/>
      <c r="I835" s="70"/>
      <c r="J835" s="70"/>
      <c r="K835" s="70"/>
      <c r="L835" s="2">
        <v>80000</v>
      </c>
      <c r="M835" s="19">
        <v>85000</v>
      </c>
      <c r="N835" s="98">
        <v>90000</v>
      </c>
      <c r="O835" s="98">
        <v>90000</v>
      </c>
      <c r="P835" s="19">
        <v>90000</v>
      </c>
      <c r="Q835" s="19">
        <v>95000</v>
      </c>
      <c r="R835" s="19">
        <v>100000</v>
      </c>
      <c r="S835" s="19">
        <v>105000</v>
      </c>
      <c r="T835" s="19">
        <v>110000</v>
      </c>
    </row>
    <row r="836" spans="1:20" ht="15" customHeight="1">
      <c r="A836" s="1" t="s">
        <v>576</v>
      </c>
      <c r="B836" s="70"/>
      <c r="C836" s="70"/>
      <c r="D836" s="1" t="s">
        <v>455</v>
      </c>
      <c r="E836" s="70"/>
      <c r="F836" s="70"/>
      <c r="G836" s="70"/>
      <c r="H836" s="70"/>
      <c r="I836" s="70"/>
      <c r="J836" s="70"/>
      <c r="K836" s="70"/>
      <c r="L836" s="2">
        <v>83500</v>
      </c>
      <c r="M836" s="21">
        <v>80700</v>
      </c>
      <c r="N836" s="110">
        <v>77725</v>
      </c>
      <c r="O836" s="110">
        <v>77725</v>
      </c>
      <c r="P836" s="19">
        <v>74575</v>
      </c>
      <c r="Q836" s="19">
        <v>70975</v>
      </c>
      <c r="R836" s="19">
        <v>67175</v>
      </c>
      <c r="S836" s="19">
        <v>63175</v>
      </c>
      <c r="T836" s="19">
        <v>58975</v>
      </c>
    </row>
    <row r="837" spans="1:20" ht="15" customHeight="1">
      <c r="A837" s="6" t="s">
        <v>577</v>
      </c>
      <c r="B837" s="6"/>
      <c r="C837" s="6"/>
      <c r="D837" s="6"/>
      <c r="E837" s="6"/>
      <c r="F837" s="6"/>
      <c r="G837" s="6"/>
      <c r="H837" s="6"/>
      <c r="I837" s="6"/>
      <c r="J837" s="6"/>
      <c r="K837" s="6"/>
      <c r="L837" s="6"/>
      <c r="M837" s="57"/>
      <c r="N837" s="125"/>
      <c r="O837" s="125"/>
    </row>
    <row r="838" spans="1:20" ht="15" customHeight="1">
      <c r="A838" s="1" t="s">
        <v>578</v>
      </c>
      <c r="B838" s="70"/>
      <c r="C838" s="70"/>
      <c r="D838" s="1" t="s">
        <v>453</v>
      </c>
      <c r="E838" s="70"/>
      <c r="F838" s="70"/>
      <c r="G838" s="70"/>
      <c r="H838" s="70"/>
      <c r="I838" s="70"/>
      <c r="J838" s="70"/>
      <c r="K838" s="70"/>
      <c r="L838" s="2">
        <v>81451</v>
      </c>
      <c r="M838" s="19">
        <v>83500</v>
      </c>
      <c r="N838" s="98">
        <v>85600</v>
      </c>
      <c r="O838" s="98">
        <v>85600</v>
      </c>
      <c r="P838" s="19">
        <v>87754</v>
      </c>
      <c r="Q838" s="19">
        <v>89961</v>
      </c>
      <c r="R838" s="19">
        <v>92224</v>
      </c>
      <c r="S838" s="19">
        <v>94544</v>
      </c>
      <c r="T838" s="19">
        <v>96923</v>
      </c>
    </row>
    <row r="839" spans="1:20" ht="15" customHeight="1">
      <c r="A839" s="1" t="s">
        <v>579</v>
      </c>
      <c r="B839" s="70"/>
      <c r="C839" s="70"/>
      <c r="D839" s="1" t="s">
        <v>455</v>
      </c>
      <c r="E839" s="70"/>
      <c r="F839" s="70"/>
      <c r="G839" s="70"/>
      <c r="H839" s="70"/>
      <c r="I839" s="70"/>
      <c r="J839" s="70"/>
      <c r="K839" s="70"/>
      <c r="L839" s="2">
        <v>43580</v>
      </c>
      <c r="M839" s="21">
        <v>41531</v>
      </c>
      <c r="N839" s="110">
        <v>39430</v>
      </c>
      <c r="O839" s="110">
        <v>39430</v>
      </c>
      <c r="P839" s="19">
        <v>37277</v>
      </c>
      <c r="Q839" s="19">
        <v>35069</v>
      </c>
      <c r="R839" s="19">
        <v>32806</v>
      </c>
      <c r="S839" s="19">
        <v>30486</v>
      </c>
      <c r="T839" s="19">
        <v>28108</v>
      </c>
    </row>
    <row r="840" spans="1:20" ht="15" customHeight="1">
      <c r="A840" s="1" t="s">
        <v>580</v>
      </c>
      <c r="B840" s="70"/>
      <c r="C840" s="70"/>
      <c r="D840" s="1" t="s">
        <v>581</v>
      </c>
      <c r="E840" s="70"/>
      <c r="F840" s="70"/>
      <c r="G840" s="70"/>
      <c r="H840" s="70"/>
      <c r="I840" s="70"/>
      <c r="J840" s="70"/>
      <c r="K840" s="70"/>
      <c r="L840" s="49">
        <v>75569</v>
      </c>
      <c r="M840" s="51">
        <v>91863</v>
      </c>
      <c r="N840" s="109">
        <v>91863</v>
      </c>
      <c r="O840" s="109">
        <v>91863</v>
      </c>
      <c r="P840" s="49">
        <v>0</v>
      </c>
      <c r="Q840" s="49">
        <v>0</v>
      </c>
      <c r="R840" s="49">
        <v>0</v>
      </c>
      <c r="S840" s="49">
        <v>0</v>
      </c>
      <c r="T840" s="49">
        <v>0</v>
      </c>
    </row>
    <row r="841" spans="1:20" ht="15" customHeight="1"/>
    <row r="842" spans="1:20" ht="15" customHeight="1">
      <c r="K842" s="6" t="s">
        <v>888</v>
      </c>
      <c r="L842" s="29">
        <f>SUM(L769:L841)</f>
        <v>2075296</v>
      </c>
      <c r="M842" s="29">
        <f t="shared" ref="M842:T842" si="49">SUM(M769:M841)</f>
        <v>2272172</v>
      </c>
      <c r="N842" s="119">
        <f t="shared" si="49"/>
        <v>2571858</v>
      </c>
      <c r="O842" s="119">
        <f t="shared" si="49"/>
        <v>2511880</v>
      </c>
      <c r="P842" s="29">
        <f t="shared" si="49"/>
        <v>3085983</v>
      </c>
      <c r="Q842" s="29">
        <f t="shared" si="49"/>
        <v>2703561</v>
      </c>
      <c r="R842" s="29">
        <f>SUM(R769:R841)</f>
        <v>2732109</v>
      </c>
      <c r="S842" s="29">
        <f t="shared" si="49"/>
        <v>2762089</v>
      </c>
      <c r="T842" s="29">
        <f t="shared" si="49"/>
        <v>2803696</v>
      </c>
    </row>
    <row r="843" spans="1:20" ht="15" customHeight="1"/>
    <row r="844" spans="1:20" ht="15" customHeight="1"/>
    <row r="845" spans="1:20" ht="15" customHeight="1">
      <c r="K845" s="6" t="s">
        <v>887</v>
      </c>
      <c r="L845" s="27">
        <f t="shared" ref="L845:T845" si="50">L766-L842</f>
        <v>-114516</v>
      </c>
      <c r="M845" s="27">
        <f t="shared" si="50"/>
        <v>356362</v>
      </c>
      <c r="N845" s="116">
        <f t="shared" si="50"/>
        <v>123121</v>
      </c>
      <c r="O845" s="116">
        <f t="shared" si="50"/>
        <v>231333</v>
      </c>
      <c r="P845" s="27">
        <f t="shared" si="50"/>
        <v>-284604</v>
      </c>
      <c r="Q845" s="27">
        <f t="shared" si="50"/>
        <v>131690</v>
      </c>
      <c r="R845" s="27">
        <f t="shared" si="50"/>
        <v>96669</v>
      </c>
      <c r="S845" s="27">
        <f t="shared" si="50"/>
        <v>-62655</v>
      </c>
      <c r="T845" s="27">
        <f t="shared" si="50"/>
        <v>-103243</v>
      </c>
    </row>
    <row r="846" spans="1:20" ht="15" customHeight="1">
      <c r="L846" s="27"/>
      <c r="M846" s="27"/>
      <c r="N846" s="116"/>
      <c r="O846" s="116"/>
      <c r="P846" s="27"/>
      <c r="Q846" s="27"/>
      <c r="R846" s="27"/>
      <c r="S846" s="27"/>
      <c r="T846" s="27"/>
    </row>
    <row r="847" spans="1:20" ht="15" customHeight="1">
      <c r="L847" s="27"/>
      <c r="M847" s="27"/>
      <c r="N847" s="116"/>
      <c r="O847" s="116"/>
      <c r="P847" s="27"/>
      <c r="Q847" s="27"/>
      <c r="R847" s="27"/>
      <c r="S847" s="27"/>
      <c r="T847" s="27"/>
    </row>
    <row r="848" spans="1:20" ht="15" customHeight="1">
      <c r="J848" s="36" t="s">
        <v>903</v>
      </c>
      <c r="L848" s="27">
        <v>339359</v>
      </c>
      <c r="M848" s="27">
        <v>695723</v>
      </c>
      <c r="N848" s="116">
        <v>683405</v>
      </c>
      <c r="O848" s="116">
        <f>M848+O845</f>
        <v>927056</v>
      </c>
      <c r="P848" s="27">
        <f>O848+P845</f>
        <v>642452</v>
      </c>
      <c r="Q848" s="27">
        <f>P848+Q845</f>
        <v>774142</v>
      </c>
      <c r="R848" s="27">
        <f>Q848+R845</f>
        <v>870811</v>
      </c>
      <c r="S848" s="27">
        <f>R848+S845</f>
        <v>808156</v>
      </c>
      <c r="T848" s="27">
        <f>S848+T845</f>
        <v>704913</v>
      </c>
    </row>
    <row r="849" spans="1:20" ht="15" customHeight="1">
      <c r="L849" s="28">
        <f>L848/L842</f>
        <v>0.16352317934405503</v>
      </c>
      <c r="M849" s="28">
        <f t="shared" ref="M849:T849" si="51">M848/M842</f>
        <v>0.30619292905642709</v>
      </c>
      <c r="N849" s="117">
        <f t="shared" si="51"/>
        <v>0.26572423516383875</v>
      </c>
      <c r="O849" s="117">
        <f t="shared" si="51"/>
        <v>0.36906858607895282</v>
      </c>
      <c r="P849" s="28">
        <f t="shared" si="51"/>
        <v>0.20818390768840916</v>
      </c>
      <c r="Q849" s="28">
        <f t="shared" si="51"/>
        <v>0.28634160649602508</v>
      </c>
      <c r="R849" s="28">
        <f t="shared" si="51"/>
        <v>0.31873215892923745</v>
      </c>
      <c r="S849" s="28">
        <f t="shared" si="51"/>
        <v>0.29258868921312819</v>
      </c>
      <c r="T849" s="28">
        <f t="shared" si="51"/>
        <v>0.25142276480759684</v>
      </c>
    </row>
    <row r="850" spans="1:20" ht="15" customHeight="1">
      <c r="L850" s="27"/>
      <c r="M850" s="27"/>
      <c r="N850" s="116"/>
      <c r="O850" s="116"/>
      <c r="P850" s="27"/>
      <c r="Q850" s="27"/>
      <c r="R850" s="27"/>
      <c r="S850" s="27"/>
      <c r="T850" s="27"/>
    </row>
    <row r="851" spans="1:20" ht="15" customHeight="1">
      <c r="L851" s="27"/>
      <c r="M851" s="27"/>
      <c r="N851" s="116"/>
      <c r="O851" s="116"/>
      <c r="P851" s="27"/>
      <c r="Q851" s="27"/>
      <c r="R851" s="27"/>
      <c r="S851" s="27"/>
      <c r="T851" s="27"/>
    </row>
    <row r="852" spans="1:20" ht="15" customHeight="1"/>
    <row r="853" spans="1:20" ht="15" customHeight="1">
      <c r="A853" s="5" t="s">
        <v>917</v>
      </c>
    </row>
    <row r="854" spans="1:20" ht="15" customHeight="1"/>
    <row r="855" spans="1:20" ht="15" customHeight="1">
      <c r="A855" s="1" t="s">
        <v>582</v>
      </c>
      <c r="B855" s="70"/>
      <c r="C855" s="70"/>
      <c r="D855" s="71" t="s">
        <v>583</v>
      </c>
      <c r="E855" s="70"/>
      <c r="F855" s="70"/>
      <c r="G855" s="70"/>
      <c r="H855" s="70"/>
      <c r="I855" s="70"/>
      <c r="J855" s="70"/>
      <c r="K855" s="70"/>
      <c r="L855" s="10">
        <v>0</v>
      </c>
      <c r="M855" s="10">
        <v>0</v>
      </c>
      <c r="N855" s="95">
        <v>258650</v>
      </c>
      <c r="O855" s="95">
        <v>257989</v>
      </c>
      <c r="P855" s="10">
        <v>263850</v>
      </c>
      <c r="Q855" s="10">
        <v>123780</v>
      </c>
      <c r="R855" s="10">
        <v>0</v>
      </c>
      <c r="S855" s="10">
        <v>0</v>
      </c>
      <c r="T855" s="10">
        <v>0</v>
      </c>
    </row>
    <row r="856" spans="1:20" ht="15" customHeight="1">
      <c r="A856" s="1" t="s">
        <v>584</v>
      </c>
      <c r="B856" s="70"/>
      <c r="C856" s="70"/>
      <c r="D856" s="71" t="s">
        <v>585</v>
      </c>
      <c r="E856" s="70"/>
      <c r="F856" s="70"/>
      <c r="G856" s="70"/>
      <c r="H856" s="70"/>
      <c r="I856" s="70"/>
      <c r="J856" s="70"/>
      <c r="K856" s="70"/>
      <c r="L856" s="10">
        <v>0</v>
      </c>
      <c r="M856" s="10">
        <v>0</v>
      </c>
      <c r="N856" s="95">
        <v>1385950</v>
      </c>
      <c r="O856" s="95">
        <v>1382408</v>
      </c>
      <c r="P856" s="10">
        <v>0</v>
      </c>
      <c r="Q856" s="10">
        <v>0</v>
      </c>
      <c r="R856" s="10">
        <v>0</v>
      </c>
      <c r="S856" s="10">
        <v>0</v>
      </c>
      <c r="T856" s="10">
        <v>0</v>
      </c>
    </row>
    <row r="857" spans="1:20" ht="15" customHeight="1">
      <c r="A857" s="1" t="s">
        <v>586</v>
      </c>
      <c r="B857" s="70"/>
      <c r="C857" s="70"/>
      <c r="D857" s="71" t="s">
        <v>587</v>
      </c>
      <c r="E857" s="70"/>
      <c r="F857" s="70"/>
      <c r="G857" s="70"/>
      <c r="H857" s="70"/>
      <c r="I857" s="70"/>
      <c r="J857" s="70"/>
      <c r="K857" s="70"/>
      <c r="L857" s="10">
        <v>0</v>
      </c>
      <c r="M857" s="10">
        <v>0</v>
      </c>
      <c r="N857" s="95">
        <v>110090</v>
      </c>
      <c r="O857" s="95">
        <v>109809</v>
      </c>
      <c r="P857" s="10">
        <v>0</v>
      </c>
      <c r="Q857" s="10">
        <v>0</v>
      </c>
      <c r="R857" s="10">
        <v>0</v>
      </c>
      <c r="S857" s="10">
        <v>0</v>
      </c>
      <c r="T857" s="10">
        <v>0</v>
      </c>
    </row>
    <row r="858" spans="1:20" s="284" customFormat="1" ht="15" customHeight="1">
      <c r="A858" s="1" t="s">
        <v>1458</v>
      </c>
      <c r="B858" s="283"/>
      <c r="C858" s="283"/>
      <c r="D858" s="1" t="s">
        <v>1452</v>
      </c>
      <c r="E858" s="283"/>
      <c r="F858" s="283"/>
      <c r="G858" s="283"/>
      <c r="H858" s="283"/>
      <c r="I858" s="283"/>
      <c r="J858" s="283"/>
      <c r="K858" s="283"/>
      <c r="L858" s="10">
        <v>0</v>
      </c>
      <c r="M858" s="10">
        <v>0</v>
      </c>
      <c r="N858" s="95">
        <v>0</v>
      </c>
      <c r="O858" s="95">
        <v>0</v>
      </c>
      <c r="P858" s="10">
        <v>0</v>
      </c>
      <c r="Q858" s="10">
        <v>0</v>
      </c>
      <c r="R858" s="10">
        <v>0</v>
      </c>
      <c r="S858" s="10">
        <v>0</v>
      </c>
      <c r="T858" s="10">
        <v>0</v>
      </c>
    </row>
    <row r="859" spans="1:20" ht="15" customHeight="1">
      <c r="A859" s="1" t="s">
        <v>588</v>
      </c>
      <c r="D859" s="1" t="s">
        <v>589</v>
      </c>
      <c r="G859" s="70"/>
      <c r="H859" s="70"/>
      <c r="I859" s="70"/>
      <c r="J859" s="70"/>
      <c r="K859" s="70"/>
      <c r="L859" s="11">
        <v>723012</v>
      </c>
      <c r="M859" s="15">
        <v>731743</v>
      </c>
      <c r="N859" s="95">
        <v>714000</v>
      </c>
      <c r="O859" s="95">
        <v>714000</v>
      </c>
      <c r="P859" s="15">
        <v>728280</v>
      </c>
      <c r="Q859" s="15">
        <v>742846</v>
      </c>
      <c r="R859" s="15">
        <v>742846</v>
      </c>
      <c r="S859" s="15">
        <v>742846</v>
      </c>
      <c r="T859" s="15">
        <v>742846</v>
      </c>
    </row>
    <row r="860" spans="1:20" ht="15" customHeight="1">
      <c r="A860" s="1" t="s">
        <v>590</v>
      </c>
      <c r="B860" s="70"/>
      <c r="C860" s="70"/>
      <c r="D860" s="1" t="s">
        <v>591</v>
      </c>
      <c r="E860" s="70"/>
      <c r="F860" s="70"/>
      <c r="G860" s="70"/>
      <c r="H860" s="70"/>
      <c r="I860" s="70"/>
      <c r="J860" s="70"/>
      <c r="K860" s="70"/>
      <c r="L860" s="11">
        <v>23400</v>
      </c>
      <c r="M860" s="15">
        <v>4000</v>
      </c>
      <c r="N860" s="95">
        <v>5000</v>
      </c>
      <c r="O860" s="95">
        <v>5000</v>
      </c>
      <c r="P860" s="15">
        <v>5100</v>
      </c>
      <c r="Q860" s="15">
        <v>5202</v>
      </c>
      <c r="R860" s="15">
        <v>5202</v>
      </c>
      <c r="S860" s="15">
        <v>5202</v>
      </c>
      <c r="T860" s="15">
        <v>5202</v>
      </c>
    </row>
    <row r="861" spans="1:20" s="316" customFormat="1" ht="15" customHeight="1">
      <c r="A861" s="1"/>
      <c r="B861" s="315"/>
      <c r="C861" s="315"/>
      <c r="D861" s="81" t="s">
        <v>1537</v>
      </c>
      <c r="E861" s="35"/>
      <c r="F861" s="35"/>
      <c r="G861" s="35"/>
      <c r="H861" s="35"/>
      <c r="I861" s="35"/>
      <c r="J861" s="35"/>
      <c r="K861" s="35"/>
      <c r="L861" s="11"/>
      <c r="M861" s="15"/>
      <c r="N861" s="95"/>
      <c r="O861" s="95"/>
      <c r="P861" s="15"/>
      <c r="Q861" s="15"/>
      <c r="R861" s="15"/>
      <c r="S861" s="15"/>
      <c r="T861" s="15"/>
    </row>
    <row r="862" spans="1:20" ht="15" customHeight="1">
      <c r="A862" s="1" t="s">
        <v>592</v>
      </c>
      <c r="B862" s="70"/>
      <c r="C862" s="70"/>
      <c r="D862" s="1" t="s">
        <v>593</v>
      </c>
      <c r="E862" s="70"/>
      <c r="F862" s="70"/>
      <c r="G862" s="70"/>
      <c r="H862" s="70"/>
      <c r="I862" s="70"/>
      <c r="J862" s="70"/>
      <c r="K862" s="70"/>
      <c r="L862" s="11">
        <v>60400</v>
      </c>
      <c r="M862" s="15">
        <v>38000</v>
      </c>
      <c r="N862" s="95">
        <v>30000</v>
      </c>
      <c r="O862" s="95">
        <v>38000</v>
      </c>
      <c r="P862" s="15">
        <v>35000</v>
      </c>
      <c r="Q862" s="15">
        <v>35000</v>
      </c>
      <c r="R862" s="15">
        <v>35000</v>
      </c>
      <c r="S862" s="15">
        <v>35000</v>
      </c>
      <c r="T862" s="15">
        <v>35000</v>
      </c>
    </row>
    <row r="863" spans="1:20" s="316" customFormat="1" ht="15" customHeight="1">
      <c r="A863" s="1"/>
      <c r="B863" s="315"/>
      <c r="C863" s="315"/>
      <c r="D863" s="81" t="s">
        <v>1538</v>
      </c>
      <c r="E863" s="35"/>
      <c r="F863" s="35"/>
      <c r="G863" s="35"/>
      <c r="H863" s="35"/>
      <c r="I863" s="35"/>
      <c r="J863" s="35"/>
      <c r="K863" s="35"/>
      <c r="L863" s="11"/>
      <c r="M863" s="15"/>
      <c r="N863" s="95"/>
      <c r="O863" s="95"/>
      <c r="P863" s="15"/>
      <c r="Q863" s="15"/>
      <c r="R863" s="15"/>
      <c r="S863" s="15"/>
      <c r="T863" s="15"/>
    </row>
    <row r="864" spans="1:20" ht="15" customHeight="1">
      <c r="A864" s="1" t="s">
        <v>594</v>
      </c>
      <c r="B864" s="70"/>
      <c r="C864" s="70"/>
      <c r="D864" s="1" t="s">
        <v>595</v>
      </c>
      <c r="E864" s="70"/>
      <c r="F864" s="70"/>
      <c r="G864" s="70"/>
      <c r="H864" s="70"/>
      <c r="I864" s="70"/>
      <c r="J864" s="70"/>
      <c r="K864" s="70"/>
      <c r="L864" s="11">
        <v>1176889</v>
      </c>
      <c r="M864" s="15">
        <v>698000</v>
      </c>
      <c r="N864" s="95">
        <v>600000</v>
      </c>
      <c r="O864" s="95">
        <v>600000</v>
      </c>
      <c r="P864" s="15">
        <v>600000</v>
      </c>
      <c r="Q864" s="15">
        <v>0</v>
      </c>
      <c r="R864" s="15">
        <v>0</v>
      </c>
      <c r="S864" s="15">
        <v>0</v>
      </c>
      <c r="T864" s="15">
        <v>0</v>
      </c>
    </row>
    <row r="865" spans="1:20" s="316" customFormat="1" ht="15" customHeight="1">
      <c r="A865" s="1"/>
      <c r="B865" s="315"/>
      <c r="C865" s="315"/>
      <c r="D865" s="81" t="s">
        <v>1539</v>
      </c>
      <c r="E865" s="35"/>
      <c r="F865" s="35"/>
      <c r="G865" s="35"/>
      <c r="H865" s="35"/>
      <c r="I865" s="35"/>
      <c r="J865" s="35"/>
      <c r="K865" s="35"/>
      <c r="L865" s="11"/>
      <c r="M865" s="15"/>
      <c r="N865" s="95"/>
      <c r="O865" s="95"/>
      <c r="P865" s="15"/>
      <c r="Q865" s="15"/>
      <c r="R865" s="15"/>
      <c r="S865" s="15"/>
      <c r="T865" s="15"/>
    </row>
    <row r="866" spans="1:20" ht="15" customHeight="1">
      <c r="A866" s="1" t="s">
        <v>596</v>
      </c>
      <c r="B866" s="70"/>
      <c r="C866" s="70"/>
      <c r="D866" s="1" t="s">
        <v>597</v>
      </c>
      <c r="E866" s="70"/>
      <c r="F866" s="70"/>
      <c r="G866" s="70"/>
      <c r="H866" s="70"/>
      <c r="I866" s="70"/>
      <c r="J866" s="70"/>
      <c r="K866" s="70"/>
      <c r="L866" s="11">
        <v>0</v>
      </c>
      <c r="M866" s="15">
        <v>0</v>
      </c>
      <c r="N866" s="95">
        <v>0</v>
      </c>
      <c r="O866" s="95">
        <v>0</v>
      </c>
      <c r="P866" s="15">
        <v>0</v>
      </c>
      <c r="Q866" s="15">
        <v>600000</v>
      </c>
      <c r="R866" s="15">
        <v>600000</v>
      </c>
      <c r="S866" s="15">
        <v>600000</v>
      </c>
      <c r="T866" s="15">
        <v>600000</v>
      </c>
    </row>
    <row r="867" spans="1:20" ht="15" customHeight="1">
      <c r="A867" s="1" t="s">
        <v>598</v>
      </c>
      <c r="B867" s="70"/>
      <c r="C867" s="70"/>
      <c r="D867" s="1" t="s">
        <v>599</v>
      </c>
      <c r="E867" s="70"/>
      <c r="F867" s="70"/>
      <c r="G867" s="70"/>
      <c r="H867" s="70"/>
      <c r="I867" s="70"/>
      <c r="J867" s="70"/>
      <c r="K867" s="70"/>
      <c r="L867" s="11">
        <v>0</v>
      </c>
      <c r="M867" s="15">
        <v>238</v>
      </c>
      <c r="N867" s="95">
        <v>0</v>
      </c>
      <c r="O867" s="95">
        <v>0</v>
      </c>
      <c r="P867" s="15">
        <v>0</v>
      </c>
      <c r="Q867" s="15">
        <v>0</v>
      </c>
      <c r="R867" s="15">
        <v>0</v>
      </c>
      <c r="S867" s="15">
        <v>0</v>
      </c>
      <c r="T867" s="15">
        <v>0</v>
      </c>
    </row>
    <row r="868" spans="1:20" ht="15" customHeight="1">
      <c r="A868" s="1" t="s">
        <v>600</v>
      </c>
      <c r="B868" s="70"/>
      <c r="C868" s="70"/>
      <c r="D868" s="1" t="s">
        <v>601</v>
      </c>
      <c r="E868" s="70"/>
      <c r="F868" s="70"/>
      <c r="G868" s="70"/>
      <c r="H868" s="70"/>
      <c r="I868" s="70"/>
      <c r="J868" s="70"/>
      <c r="K868" s="70"/>
      <c r="L868" s="11">
        <v>-7499</v>
      </c>
      <c r="M868" s="15">
        <v>0</v>
      </c>
      <c r="N868" s="95">
        <v>0</v>
      </c>
      <c r="O868" s="95">
        <v>0</v>
      </c>
      <c r="P868" s="15">
        <v>0</v>
      </c>
      <c r="Q868" s="15">
        <v>0</v>
      </c>
      <c r="R868" s="15">
        <v>0</v>
      </c>
      <c r="S868" s="15">
        <v>0</v>
      </c>
      <c r="T868" s="15">
        <v>0</v>
      </c>
    </row>
    <row r="869" spans="1:20" ht="15" customHeight="1">
      <c r="A869" s="1" t="s">
        <v>602</v>
      </c>
      <c r="B869" s="70"/>
      <c r="C869" s="70"/>
      <c r="D869" s="1" t="s">
        <v>522</v>
      </c>
      <c r="E869" s="70"/>
      <c r="F869" s="70"/>
      <c r="G869" s="70"/>
      <c r="H869" s="70"/>
      <c r="I869" s="70"/>
      <c r="J869" s="70"/>
      <c r="K869" s="70"/>
      <c r="L869" s="11">
        <v>9106</v>
      </c>
      <c r="M869" s="15">
        <v>0</v>
      </c>
      <c r="N869" s="95">
        <v>0</v>
      </c>
      <c r="O869" s="95">
        <v>0</v>
      </c>
      <c r="P869" s="15">
        <v>0</v>
      </c>
      <c r="Q869" s="15">
        <v>0</v>
      </c>
      <c r="R869" s="15">
        <v>0</v>
      </c>
      <c r="S869" s="15">
        <v>0</v>
      </c>
      <c r="T869" s="15">
        <v>0</v>
      </c>
    </row>
    <row r="870" spans="1:20" ht="15" customHeight="1">
      <c r="A870" s="1" t="s">
        <v>603</v>
      </c>
      <c r="B870" s="70"/>
      <c r="C870" s="70"/>
      <c r="D870" s="353" t="s">
        <v>7</v>
      </c>
      <c r="E870" s="353"/>
      <c r="F870" s="353"/>
      <c r="G870" s="353"/>
      <c r="H870" s="353"/>
      <c r="I870" s="353"/>
      <c r="J870" s="353"/>
      <c r="K870" s="353"/>
      <c r="L870" s="11">
        <v>2173</v>
      </c>
      <c r="M870" s="12">
        <v>1517</v>
      </c>
      <c r="N870" s="94">
        <v>1800</v>
      </c>
      <c r="O870" s="94">
        <v>3000</v>
      </c>
      <c r="P870" s="12">
        <v>3000</v>
      </c>
      <c r="Q870" s="12">
        <v>3000</v>
      </c>
      <c r="R870" s="12">
        <v>3000</v>
      </c>
      <c r="S870" s="12">
        <v>3000</v>
      </c>
      <c r="T870" s="12">
        <v>3000</v>
      </c>
    </row>
    <row r="871" spans="1:20" ht="15" customHeight="1">
      <c r="A871" s="1" t="s">
        <v>967</v>
      </c>
      <c r="B871" s="70"/>
      <c r="C871" s="70"/>
      <c r="D871" s="1" t="s">
        <v>367</v>
      </c>
      <c r="E871" s="70"/>
      <c r="F871" s="70"/>
      <c r="G871" s="70"/>
      <c r="H871" s="70"/>
      <c r="I871" s="70"/>
      <c r="J871" s="70"/>
      <c r="K871" s="70"/>
      <c r="L871" s="11">
        <v>0</v>
      </c>
      <c r="M871" s="12">
        <v>0</v>
      </c>
      <c r="N871" s="94">
        <v>0</v>
      </c>
      <c r="O871" s="94">
        <v>0</v>
      </c>
      <c r="P871" s="12">
        <v>4587</v>
      </c>
      <c r="Q871" s="12">
        <v>4908</v>
      </c>
      <c r="R871" s="12">
        <v>5251</v>
      </c>
      <c r="S871" s="12">
        <v>5619</v>
      </c>
      <c r="T871" s="12">
        <v>6012</v>
      </c>
    </row>
    <row r="872" spans="1:20" ht="15" customHeight="1">
      <c r="A872" s="1" t="s">
        <v>977</v>
      </c>
      <c r="B872" s="70"/>
      <c r="C872" s="70"/>
      <c r="D872" s="1" t="s">
        <v>360</v>
      </c>
      <c r="E872" s="70"/>
      <c r="F872" s="70"/>
      <c r="G872" s="70"/>
      <c r="H872" s="70"/>
      <c r="I872" s="70"/>
      <c r="J872" s="70"/>
      <c r="K872" s="70"/>
      <c r="L872" s="16">
        <v>0</v>
      </c>
      <c r="M872" s="12">
        <v>0</v>
      </c>
      <c r="N872" s="94">
        <v>0</v>
      </c>
      <c r="O872" s="94">
        <v>0</v>
      </c>
      <c r="P872" s="16">
        <v>0</v>
      </c>
      <c r="Q872" s="16">
        <v>0</v>
      </c>
      <c r="R872" s="16">
        <v>0</v>
      </c>
      <c r="S872" s="16">
        <v>0</v>
      </c>
      <c r="T872" s="16">
        <v>0</v>
      </c>
    </row>
    <row r="873" spans="1:20" ht="15" customHeight="1">
      <c r="A873" s="1" t="s">
        <v>604</v>
      </c>
      <c r="B873" s="70"/>
      <c r="C873" s="70"/>
      <c r="D873" s="353" t="s">
        <v>84</v>
      </c>
      <c r="E873" s="353"/>
      <c r="F873" s="353"/>
      <c r="G873" s="353"/>
      <c r="H873" s="353"/>
      <c r="I873" s="353"/>
      <c r="J873" s="353"/>
      <c r="K873" s="353"/>
      <c r="L873" s="11">
        <v>5708</v>
      </c>
      <c r="M873" s="12">
        <v>4576</v>
      </c>
      <c r="N873" s="94">
        <v>0</v>
      </c>
      <c r="O873" s="94">
        <v>155</v>
      </c>
      <c r="P873" s="12">
        <v>0</v>
      </c>
      <c r="Q873" s="12">
        <v>0</v>
      </c>
      <c r="R873" s="12"/>
      <c r="S873" s="12">
        <v>0</v>
      </c>
      <c r="T873" s="12">
        <v>0</v>
      </c>
    </row>
    <row r="874" spans="1:20" ht="15" customHeight="1">
      <c r="A874" s="1" t="s">
        <v>605</v>
      </c>
      <c r="B874" s="70"/>
      <c r="C874" s="70"/>
      <c r="D874" s="1" t="s">
        <v>397</v>
      </c>
      <c r="E874" s="70"/>
      <c r="F874" s="70"/>
      <c r="G874" s="70"/>
      <c r="H874" s="70"/>
      <c r="I874" s="70"/>
      <c r="J874" s="70"/>
      <c r="K874" s="70"/>
      <c r="L874" s="62">
        <v>0</v>
      </c>
      <c r="M874" s="64">
        <v>0</v>
      </c>
      <c r="N874" s="122">
        <v>0</v>
      </c>
      <c r="O874" s="122">
        <v>0</v>
      </c>
      <c r="P874" s="64">
        <v>0</v>
      </c>
      <c r="Q874" s="64">
        <v>1137220</v>
      </c>
      <c r="R874" s="64">
        <v>1133972</v>
      </c>
      <c r="S874" s="64">
        <v>1134654</v>
      </c>
      <c r="T874" s="64">
        <v>1134052</v>
      </c>
    </row>
    <row r="875" spans="1:20" s="86" customFormat="1" ht="15" customHeight="1">
      <c r="A875" s="1"/>
      <c r="B875" s="85"/>
      <c r="C875" s="85"/>
      <c r="D875" s="321" t="s">
        <v>1220</v>
      </c>
      <c r="E875" s="85"/>
      <c r="F875" s="85"/>
      <c r="G875" s="85"/>
      <c r="H875" s="85"/>
      <c r="I875" s="85"/>
      <c r="J875" s="85"/>
      <c r="K875" s="85"/>
      <c r="L875" s="62"/>
      <c r="M875" s="63"/>
      <c r="N875" s="101"/>
      <c r="O875" s="101"/>
      <c r="P875" s="63"/>
      <c r="Q875" s="63"/>
      <c r="R875" s="63"/>
      <c r="S875" s="63"/>
      <c r="T875" s="63"/>
    </row>
    <row r="876" spans="1:20" ht="15" customHeight="1"/>
    <row r="877" spans="1:20" ht="15" customHeight="1">
      <c r="K877" s="6" t="s">
        <v>882</v>
      </c>
      <c r="L877" s="17">
        <f>SUM(L855:L876)</f>
        <v>1993189</v>
      </c>
      <c r="M877" s="17">
        <f t="shared" ref="M877:T877" si="52">SUM(M855:M876)</f>
        <v>1478074</v>
      </c>
      <c r="N877" s="100">
        <f t="shared" si="52"/>
        <v>3105490</v>
      </c>
      <c r="O877" s="100">
        <f t="shared" si="52"/>
        <v>3110361</v>
      </c>
      <c r="P877" s="17">
        <f>SUM(P855:P876)</f>
        <v>1639817</v>
      </c>
      <c r="Q877" s="17">
        <f t="shared" si="52"/>
        <v>2651956</v>
      </c>
      <c r="R877" s="17">
        <f t="shared" si="52"/>
        <v>2525271</v>
      </c>
      <c r="S877" s="17">
        <f t="shared" si="52"/>
        <v>2526321</v>
      </c>
      <c r="T877" s="17">
        <f t="shared" si="52"/>
        <v>2526112</v>
      </c>
    </row>
    <row r="878" spans="1:20" ht="15" customHeight="1">
      <c r="L878" s="17"/>
      <c r="M878" s="17"/>
      <c r="N878" s="100"/>
      <c r="O878" s="100"/>
      <c r="P878" s="17"/>
      <c r="Q878" s="17"/>
      <c r="R878" s="17"/>
      <c r="S878" s="17"/>
      <c r="T878" s="17"/>
    </row>
    <row r="879" spans="1:20" ht="15" customHeight="1"/>
    <row r="880" spans="1:20" ht="15" customHeight="1">
      <c r="A880" s="1" t="s">
        <v>606</v>
      </c>
      <c r="B880" s="70"/>
      <c r="C880" s="70"/>
      <c r="D880" s="1" t="s">
        <v>9</v>
      </c>
      <c r="E880" s="70"/>
      <c r="F880" s="70"/>
      <c r="G880" s="70"/>
      <c r="H880" s="70"/>
      <c r="I880" s="70"/>
      <c r="J880" s="70"/>
      <c r="K880" s="70"/>
      <c r="L880" s="2">
        <v>265495</v>
      </c>
      <c r="M880" s="19">
        <v>241173</v>
      </c>
      <c r="N880" s="98">
        <v>256000</v>
      </c>
      <c r="O880" s="98">
        <v>235000</v>
      </c>
      <c r="P880" s="19">
        <v>210000</v>
      </c>
      <c r="Q880" s="19">
        <v>205000</v>
      </c>
      <c r="R880" s="19">
        <v>205000</v>
      </c>
      <c r="S880" s="19">
        <v>205000</v>
      </c>
      <c r="T880" s="19">
        <v>205000</v>
      </c>
    </row>
    <row r="881" spans="1:20" ht="15" customHeight="1">
      <c r="A881" s="1" t="s">
        <v>607</v>
      </c>
      <c r="B881" s="70"/>
      <c r="C881" s="70"/>
      <c r="D881" s="1" t="s">
        <v>25</v>
      </c>
      <c r="E881" s="70"/>
      <c r="F881" s="70"/>
      <c r="G881" s="70"/>
      <c r="H881" s="70"/>
      <c r="I881" s="70"/>
      <c r="J881" s="70"/>
      <c r="K881" s="70"/>
      <c r="L881" s="2">
        <v>449</v>
      </c>
      <c r="M881" s="19">
        <v>448</v>
      </c>
      <c r="N881" s="98">
        <v>2000</v>
      </c>
      <c r="O881" s="98">
        <v>1000</v>
      </c>
      <c r="P881" s="19">
        <v>2000</v>
      </c>
      <c r="Q881" s="19">
        <v>2000</v>
      </c>
      <c r="R881" s="19">
        <v>2000</v>
      </c>
      <c r="S881" s="19">
        <v>2000</v>
      </c>
      <c r="T881" s="19">
        <v>2000</v>
      </c>
    </row>
    <row r="882" spans="1:20" ht="15" customHeight="1">
      <c r="A882" s="1" t="s">
        <v>608</v>
      </c>
      <c r="B882" s="70"/>
      <c r="C882" s="70"/>
      <c r="D882" s="1" t="s">
        <v>10</v>
      </c>
      <c r="E882" s="70"/>
      <c r="F882" s="70"/>
      <c r="G882" s="70"/>
      <c r="H882" s="70"/>
      <c r="I882" s="70"/>
      <c r="J882" s="70"/>
      <c r="K882" s="70"/>
      <c r="L882" s="2">
        <v>21340</v>
      </c>
      <c r="M882" s="19">
        <v>22383</v>
      </c>
      <c r="N882" s="98">
        <v>25000</v>
      </c>
      <c r="O882" s="98">
        <v>23000</v>
      </c>
      <c r="P882" s="19">
        <v>21290</v>
      </c>
      <c r="Q882" s="19">
        <v>20000</v>
      </c>
      <c r="R882" s="19">
        <v>20000</v>
      </c>
      <c r="S882" s="19">
        <v>20000</v>
      </c>
      <c r="T882" s="19">
        <v>20000</v>
      </c>
    </row>
    <row r="883" spans="1:20" ht="15" customHeight="1">
      <c r="A883" s="1" t="s">
        <v>609</v>
      </c>
      <c r="D883" s="1" t="s">
        <v>11</v>
      </c>
      <c r="L883" s="2">
        <v>19293</v>
      </c>
      <c r="M883" s="19">
        <v>17663</v>
      </c>
      <c r="N883" s="98">
        <v>20230</v>
      </c>
      <c r="O883" s="98">
        <v>18000</v>
      </c>
      <c r="P883" s="19">
        <v>18000</v>
      </c>
      <c r="Q883" s="19">
        <v>18000</v>
      </c>
      <c r="R883" s="19">
        <v>18000</v>
      </c>
      <c r="S883" s="19">
        <v>18000</v>
      </c>
      <c r="T883" s="19">
        <v>18000</v>
      </c>
    </row>
    <row r="884" spans="1:20" ht="15" customHeight="1">
      <c r="A884" s="1" t="s">
        <v>940</v>
      </c>
      <c r="D884" s="1" t="s">
        <v>20</v>
      </c>
      <c r="L884" s="11">
        <v>0</v>
      </c>
      <c r="M884" s="19">
        <v>0</v>
      </c>
      <c r="N884" s="98">
        <v>0</v>
      </c>
      <c r="O884" s="98">
        <v>0</v>
      </c>
      <c r="P884" s="19">
        <v>63595</v>
      </c>
      <c r="Q884" s="19">
        <v>69955</v>
      </c>
      <c r="R884" s="19">
        <v>76950</v>
      </c>
      <c r="S884" s="19">
        <v>84645</v>
      </c>
      <c r="T884" s="19">
        <v>93110</v>
      </c>
    </row>
    <row r="885" spans="1:20" ht="15" customHeight="1">
      <c r="A885" s="1" t="s">
        <v>941</v>
      </c>
      <c r="D885" s="1" t="s">
        <v>259</v>
      </c>
      <c r="L885" s="11">
        <v>0</v>
      </c>
      <c r="M885" s="19">
        <v>0</v>
      </c>
      <c r="N885" s="98">
        <v>0</v>
      </c>
      <c r="O885" s="98">
        <v>0</v>
      </c>
      <c r="P885" s="19">
        <v>537</v>
      </c>
      <c r="Q885" s="19">
        <v>543</v>
      </c>
      <c r="R885" s="19">
        <v>548</v>
      </c>
      <c r="S885" s="19">
        <v>554</v>
      </c>
      <c r="T885" s="19">
        <v>559</v>
      </c>
    </row>
    <row r="886" spans="1:20" ht="15" customHeight="1">
      <c r="A886" s="1" t="s">
        <v>942</v>
      </c>
      <c r="D886" s="1" t="s">
        <v>949</v>
      </c>
      <c r="L886" s="11">
        <v>0</v>
      </c>
      <c r="M886" s="19">
        <v>0</v>
      </c>
      <c r="N886" s="98">
        <v>0</v>
      </c>
      <c r="O886" s="98">
        <v>0</v>
      </c>
      <c r="P886" s="19">
        <v>4687</v>
      </c>
      <c r="Q886" s="19">
        <v>5156</v>
      </c>
      <c r="R886" s="19">
        <v>5672</v>
      </c>
      <c r="S886" s="19">
        <v>6238</v>
      </c>
      <c r="T886" s="19">
        <v>6862</v>
      </c>
    </row>
    <row r="887" spans="1:20" ht="15" customHeight="1">
      <c r="A887" s="1" t="s">
        <v>958</v>
      </c>
      <c r="D887" s="1" t="s">
        <v>951</v>
      </c>
      <c r="L887" s="11">
        <v>0</v>
      </c>
      <c r="M887" s="19">
        <v>0</v>
      </c>
      <c r="N887" s="98">
        <v>0</v>
      </c>
      <c r="O887" s="98">
        <v>0</v>
      </c>
      <c r="P887" s="19">
        <v>532</v>
      </c>
      <c r="Q887" s="19">
        <v>585</v>
      </c>
      <c r="R887" s="19">
        <v>644</v>
      </c>
      <c r="S887" s="19">
        <v>708</v>
      </c>
      <c r="T887" s="19">
        <v>779</v>
      </c>
    </row>
    <row r="888" spans="1:20" ht="15" customHeight="1">
      <c r="A888" s="1" t="s">
        <v>921</v>
      </c>
      <c r="D888" s="1" t="s">
        <v>257</v>
      </c>
      <c r="L888" s="2">
        <v>0</v>
      </c>
      <c r="M888" s="19">
        <v>0</v>
      </c>
      <c r="N888" s="98">
        <v>0</v>
      </c>
      <c r="O888" s="98">
        <v>0</v>
      </c>
      <c r="P888" s="19">
        <v>2571</v>
      </c>
      <c r="Q888" s="19">
        <v>2571</v>
      </c>
      <c r="R888" s="19">
        <v>2571</v>
      </c>
      <c r="S888" s="19">
        <v>2571</v>
      </c>
      <c r="T888" s="19">
        <v>2571</v>
      </c>
    </row>
    <row r="889" spans="1:20" ht="15" customHeight="1">
      <c r="A889" s="1" t="s">
        <v>919</v>
      </c>
      <c r="D889" s="1" t="s">
        <v>343</v>
      </c>
      <c r="L889" s="2">
        <v>0</v>
      </c>
      <c r="M889" s="19">
        <v>0</v>
      </c>
      <c r="N889" s="98">
        <v>0</v>
      </c>
      <c r="O889" s="98">
        <v>0</v>
      </c>
      <c r="P889" s="19">
        <v>21590</v>
      </c>
      <c r="Q889" s="19">
        <v>22885</v>
      </c>
      <c r="R889" s="19">
        <v>24259</v>
      </c>
      <c r="S889" s="19">
        <v>25714</v>
      </c>
      <c r="T889" s="19">
        <v>27257</v>
      </c>
    </row>
    <row r="890" spans="1:20" s="284" customFormat="1" ht="15" customHeight="1">
      <c r="A890" s="1" t="s">
        <v>1459</v>
      </c>
      <c r="D890" s="284" t="s">
        <v>1451</v>
      </c>
      <c r="L890" s="2">
        <v>0</v>
      </c>
      <c r="M890" s="19">
        <v>0</v>
      </c>
      <c r="N890" s="98">
        <v>0</v>
      </c>
      <c r="O890" s="98">
        <v>0</v>
      </c>
      <c r="P890" s="19">
        <v>0</v>
      </c>
      <c r="Q890" s="19">
        <v>0</v>
      </c>
      <c r="R890" s="19">
        <v>0</v>
      </c>
      <c r="S890" s="19">
        <v>0</v>
      </c>
      <c r="T890" s="19">
        <v>0</v>
      </c>
    </row>
    <row r="891" spans="1:20" ht="15" customHeight="1">
      <c r="A891" s="1" t="s">
        <v>610</v>
      </c>
      <c r="B891" s="70"/>
      <c r="C891" s="70"/>
      <c r="D891" s="1" t="s">
        <v>127</v>
      </c>
      <c r="E891" s="70"/>
      <c r="F891" s="70"/>
      <c r="G891" s="70"/>
      <c r="H891" s="70"/>
      <c r="I891" s="70"/>
      <c r="J891" s="70"/>
      <c r="K891" s="70"/>
      <c r="L891" s="2">
        <v>0</v>
      </c>
      <c r="M891" s="19">
        <v>0</v>
      </c>
      <c r="N891" s="98">
        <v>500</v>
      </c>
      <c r="O891" s="98">
        <v>100</v>
      </c>
      <c r="P891" s="19">
        <v>500</v>
      </c>
      <c r="Q891" s="19">
        <v>500</v>
      </c>
      <c r="R891" s="19">
        <v>500</v>
      </c>
      <c r="S891" s="19">
        <v>500</v>
      </c>
      <c r="T891" s="19">
        <v>500</v>
      </c>
    </row>
    <row r="892" spans="1:20" ht="15" customHeight="1">
      <c r="A892" s="1" t="s">
        <v>611</v>
      </c>
      <c r="D892" s="1" t="s">
        <v>12</v>
      </c>
      <c r="G892" s="70"/>
      <c r="H892" s="70"/>
      <c r="I892" s="70"/>
      <c r="J892" s="70"/>
      <c r="K892" s="70"/>
      <c r="L892" s="2">
        <v>0</v>
      </c>
      <c r="M892" s="19">
        <v>0</v>
      </c>
      <c r="N892" s="98">
        <v>500</v>
      </c>
      <c r="O892" s="98">
        <v>100</v>
      </c>
      <c r="P892" s="19">
        <v>500</v>
      </c>
      <c r="Q892" s="19">
        <v>500</v>
      </c>
      <c r="R892" s="19">
        <v>500</v>
      </c>
      <c r="S892" s="19">
        <v>500</v>
      </c>
      <c r="T892" s="19">
        <v>500</v>
      </c>
    </row>
    <row r="893" spans="1:20" ht="15" customHeight="1">
      <c r="A893" s="1" t="s">
        <v>1124</v>
      </c>
      <c r="D893" s="1" t="s">
        <v>13</v>
      </c>
      <c r="G893" s="70"/>
      <c r="H893" s="70"/>
      <c r="I893" s="70"/>
      <c r="J893" s="70"/>
      <c r="K893" s="70"/>
      <c r="L893" s="2">
        <v>0</v>
      </c>
      <c r="M893" s="19">
        <v>0</v>
      </c>
      <c r="N893" s="98">
        <v>0</v>
      </c>
      <c r="O893" s="98">
        <v>0</v>
      </c>
      <c r="P893" s="19">
        <v>100</v>
      </c>
      <c r="Q893" s="19">
        <v>100</v>
      </c>
      <c r="R893" s="19">
        <v>100</v>
      </c>
      <c r="S893" s="19">
        <v>100</v>
      </c>
      <c r="T893" s="19">
        <v>100</v>
      </c>
    </row>
    <row r="894" spans="1:20" ht="15" customHeight="1">
      <c r="A894" s="1" t="s">
        <v>612</v>
      </c>
      <c r="D894" s="1" t="s">
        <v>336</v>
      </c>
      <c r="F894" s="70"/>
      <c r="L894" s="2">
        <v>1282</v>
      </c>
      <c r="M894" s="19">
        <v>1399</v>
      </c>
      <c r="N894" s="98">
        <v>1800</v>
      </c>
      <c r="O894" s="98">
        <v>1800</v>
      </c>
      <c r="P894" s="19">
        <v>1800</v>
      </c>
      <c r="Q894" s="19">
        <v>1800</v>
      </c>
      <c r="R894" s="19">
        <v>1800</v>
      </c>
      <c r="S894" s="19">
        <v>1800</v>
      </c>
      <c r="T894" s="19">
        <v>1800</v>
      </c>
    </row>
    <row r="895" spans="1:20" s="248" customFormat="1" ht="15" customHeight="1">
      <c r="A895" s="1" t="s">
        <v>1167</v>
      </c>
      <c r="D895" s="1" t="s">
        <v>1168</v>
      </c>
      <c r="F895" s="247"/>
      <c r="L895" s="2">
        <v>5483</v>
      </c>
      <c r="M895" s="19">
        <v>5623</v>
      </c>
      <c r="N895" s="98">
        <v>0</v>
      </c>
      <c r="O895" s="98">
        <v>0</v>
      </c>
      <c r="P895" s="19">
        <v>15000</v>
      </c>
      <c r="Q895" s="19">
        <v>15000</v>
      </c>
      <c r="R895" s="19">
        <v>15000</v>
      </c>
      <c r="S895" s="19">
        <v>15000</v>
      </c>
      <c r="T895" s="19">
        <v>15000</v>
      </c>
    </row>
    <row r="896" spans="1:20" ht="15" customHeight="1">
      <c r="A896" s="1" t="s">
        <v>613</v>
      </c>
      <c r="D896" s="1" t="s">
        <v>14</v>
      </c>
      <c r="G896" s="70"/>
      <c r="H896" s="70"/>
      <c r="I896" s="70"/>
      <c r="J896" s="70"/>
      <c r="K896" s="70"/>
      <c r="L896" s="2">
        <v>4408</v>
      </c>
      <c r="M896" s="19">
        <v>4022</v>
      </c>
      <c r="N896" s="98">
        <v>5000</v>
      </c>
      <c r="O896" s="98">
        <v>5000</v>
      </c>
      <c r="P896" s="19">
        <v>5000</v>
      </c>
      <c r="Q896" s="19">
        <v>5000</v>
      </c>
      <c r="R896" s="19">
        <v>5000</v>
      </c>
      <c r="S896" s="19">
        <v>5000</v>
      </c>
      <c r="T896" s="19">
        <v>5000</v>
      </c>
    </row>
    <row r="897" spans="1:20" ht="15" customHeight="1">
      <c r="A897" s="1" t="s">
        <v>614</v>
      </c>
      <c r="B897" s="70"/>
      <c r="C897" s="70"/>
      <c r="D897" s="1" t="s">
        <v>29</v>
      </c>
      <c r="E897" s="70"/>
      <c r="F897" s="70"/>
      <c r="G897" s="70"/>
      <c r="H897" s="70"/>
      <c r="I897" s="70"/>
      <c r="J897" s="70"/>
      <c r="K897" s="70"/>
      <c r="L897" s="2">
        <v>13607</v>
      </c>
      <c r="M897" s="19">
        <v>21071</v>
      </c>
      <c r="N897" s="98">
        <v>40000</v>
      </c>
      <c r="O897" s="98">
        <v>40000</v>
      </c>
      <c r="P897" s="3">
        <v>42000</v>
      </c>
      <c r="Q897" s="3">
        <v>44100</v>
      </c>
      <c r="R897" s="3">
        <v>46305</v>
      </c>
      <c r="S897" s="3">
        <v>48620</v>
      </c>
      <c r="T897" s="3">
        <v>51051</v>
      </c>
    </row>
    <row r="898" spans="1:20" s="130" customFormat="1" ht="15" customHeight="1">
      <c r="A898" s="1"/>
      <c r="B898" s="129"/>
      <c r="C898" s="129"/>
      <c r="D898" s="81" t="s">
        <v>1231</v>
      </c>
      <c r="E898" s="129"/>
      <c r="F898" s="129"/>
      <c r="G898" s="129"/>
      <c r="H898" s="129"/>
      <c r="I898" s="129"/>
      <c r="J898" s="129"/>
      <c r="K898" s="129"/>
      <c r="L898" s="2"/>
      <c r="M898" s="3"/>
      <c r="N898" s="106"/>
      <c r="O898" s="106"/>
      <c r="P898" s="3"/>
      <c r="Q898" s="3"/>
      <c r="R898" s="3"/>
      <c r="S898" s="3"/>
      <c r="T898" s="3"/>
    </row>
    <row r="899" spans="1:20" ht="15" customHeight="1">
      <c r="A899" s="1" t="s">
        <v>615</v>
      </c>
      <c r="B899" s="70"/>
      <c r="C899" s="70"/>
      <c r="D899" s="1" t="s">
        <v>119</v>
      </c>
      <c r="E899" s="70"/>
      <c r="F899" s="70"/>
      <c r="L899" s="22">
        <v>0</v>
      </c>
      <c r="M899" s="22">
        <v>0</v>
      </c>
      <c r="N899" s="112">
        <v>1000</v>
      </c>
      <c r="O899" s="112">
        <v>1000</v>
      </c>
      <c r="P899" s="22">
        <v>1500</v>
      </c>
      <c r="Q899" s="22">
        <v>1500</v>
      </c>
      <c r="R899" s="22">
        <v>1500</v>
      </c>
      <c r="S899" s="22">
        <v>1500</v>
      </c>
      <c r="T899" s="22">
        <v>1500</v>
      </c>
    </row>
    <row r="900" spans="1:20" ht="15" customHeight="1">
      <c r="A900" s="1" t="s">
        <v>616</v>
      </c>
      <c r="B900" s="70"/>
      <c r="C900" s="70"/>
      <c r="D900" s="1" t="s">
        <v>21</v>
      </c>
      <c r="E900" s="70"/>
      <c r="F900" s="70"/>
      <c r="G900" s="70"/>
      <c r="H900" s="70"/>
      <c r="I900" s="70"/>
      <c r="J900" s="70"/>
      <c r="K900" s="70"/>
      <c r="L900" s="20">
        <v>6725</v>
      </c>
      <c r="M900" s="20">
        <v>4908</v>
      </c>
      <c r="N900" s="107">
        <v>4000</v>
      </c>
      <c r="O900" s="107">
        <v>4000</v>
      </c>
      <c r="P900" s="20">
        <v>4000</v>
      </c>
      <c r="Q900" s="20">
        <v>4000</v>
      </c>
      <c r="R900" s="20">
        <v>4000</v>
      </c>
      <c r="S900" s="20">
        <v>4000</v>
      </c>
      <c r="T900" s="20">
        <v>4000</v>
      </c>
    </row>
    <row r="901" spans="1:20" ht="15" customHeight="1">
      <c r="A901" s="1" t="s">
        <v>1137</v>
      </c>
      <c r="B901" s="70"/>
      <c r="C901" s="70"/>
      <c r="D901" s="1" t="s">
        <v>502</v>
      </c>
      <c r="E901" s="70"/>
      <c r="F901" s="70"/>
      <c r="G901" s="70"/>
      <c r="H901" s="70"/>
      <c r="I901" s="70"/>
      <c r="J901" s="70"/>
      <c r="K901" s="70"/>
      <c r="L901" s="20">
        <v>0</v>
      </c>
      <c r="M901" s="20">
        <v>0</v>
      </c>
      <c r="N901" s="107">
        <v>0</v>
      </c>
      <c r="O901" s="107">
        <v>3000</v>
      </c>
      <c r="P901" s="20">
        <v>3000</v>
      </c>
      <c r="Q901" s="20">
        <v>3000</v>
      </c>
      <c r="R901" s="20">
        <v>3000</v>
      </c>
      <c r="S901" s="20">
        <v>2700</v>
      </c>
      <c r="T901" s="20">
        <v>2700</v>
      </c>
    </row>
    <row r="902" spans="1:20" s="86" customFormat="1" ht="15" customHeight="1">
      <c r="A902" s="1"/>
      <c r="B902" s="85"/>
      <c r="C902" s="85"/>
      <c r="D902" s="81" t="s">
        <v>1568</v>
      </c>
      <c r="E902" s="85"/>
      <c r="F902" s="85"/>
      <c r="G902" s="85"/>
      <c r="H902" s="85"/>
      <c r="I902" s="85"/>
      <c r="J902" s="85"/>
      <c r="K902" s="85"/>
      <c r="L902" s="20"/>
      <c r="M902" s="20"/>
      <c r="N902" s="107"/>
      <c r="O902" s="107"/>
      <c r="P902" s="20"/>
      <c r="Q902" s="20"/>
      <c r="R902" s="20"/>
      <c r="S902" s="20"/>
      <c r="T902" s="20"/>
    </row>
    <row r="903" spans="1:20" ht="15" customHeight="1">
      <c r="A903" s="1" t="s">
        <v>1136</v>
      </c>
      <c r="B903" s="70"/>
      <c r="C903" s="70"/>
      <c r="D903" s="1" t="s">
        <v>30</v>
      </c>
      <c r="E903" s="70"/>
      <c r="F903" s="70"/>
      <c r="G903" s="70"/>
      <c r="H903" s="70"/>
      <c r="I903" s="70"/>
      <c r="J903" s="70"/>
      <c r="K903" s="70"/>
      <c r="L903" s="2">
        <v>0</v>
      </c>
      <c r="M903" s="19">
        <v>15859</v>
      </c>
      <c r="N903" s="98">
        <v>1500</v>
      </c>
      <c r="O903" s="98">
        <v>0</v>
      </c>
      <c r="P903" s="19">
        <v>0</v>
      </c>
      <c r="Q903" s="19">
        <v>0</v>
      </c>
      <c r="R903" s="19">
        <v>0</v>
      </c>
      <c r="S903" s="19">
        <v>0</v>
      </c>
      <c r="T903" s="19">
        <v>0</v>
      </c>
    </row>
    <row r="904" spans="1:20" ht="15" customHeight="1">
      <c r="A904" s="1" t="s">
        <v>617</v>
      </c>
      <c r="B904" s="70"/>
      <c r="C904" s="70"/>
      <c r="D904" s="1" t="s">
        <v>133</v>
      </c>
      <c r="E904" s="70"/>
      <c r="F904" s="70"/>
      <c r="G904" s="70"/>
      <c r="H904" s="70"/>
      <c r="I904" s="70"/>
      <c r="J904" s="70"/>
      <c r="K904" s="70"/>
      <c r="L904" s="2">
        <v>1683</v>
      </c>
      <c r="M904" s="19">
        <v>1830</v>
      </c>
      <c r="N904" s="98">
        <v>2500</v>
      </c>
      <c r="O904" s="98">
        <v>2500</v>
      </c>
      <c r="P904" s="19">
        <v>2500</v>
      </c>
      <c r="Q904" s="19">
        <v>2500</v>
      </c>
      <c r="R904" s="19">
        <v>2500</v>
      </c>
      <c r="S904" s="19">
        <v>2500</v>
      </c>
      <c r="T904" s="19">
        <v>2500</v>
      </c>
    </row>
    <row r="905" spans="1:20" ht="15" customHeight="1">
      <c r="A905" s="1" t="s">
        <v>618</v>
      </c>
      <c r="B905" s="70"/>
      <c r="C905" s="70"/>
      <c r="D905" s="1" t="s">
        <v>15</v>
      </c>
      <c r="E905" s="70"/>
      <c r="F905" s="70"/>
      <c r="G905" s="70"/>
      <c r="H905" s="70"/>
      <c r="I905" s="70"/>
      <c r="J905" s="70"/>
      <c r="K905" s="70"/>
      <c r="L905" s="2">
        <v>1565</v>
      </c>
      <c r="M905" s="19">
        <v>1072</v>
      </c>
      <c r="N905" s="98">
        <v>2000</v>
      </c>
      <c r="O905" s="98">
        <v>2000</v>
      </c>
      <c r="P905" s="19">
        <v>2000</v>
      </c>
      <c r="Q905" s="19">
        <v>2000</v>
      </c>
      <c r="R905" s="19">
        <v>2000</v>
      </c>
      <c r="S905" s="19">
        <v>2000</v>
      </c>
      <c r="T905" s="19">
        <v>2000</v>
      </c>
    </row>
    <row r="906" spans="1:20" s="248" customFormat="1" ht="15" customHeight="1">
      <c r="A906" s="1" t="s">
        <v>619</v>
      </c>
      <c r="B906" s="247"/>
      <c r="C906" s="247"/>
      <c r="D906" s="1" t="s">
        <v>620</v>
      </c>
      <c r="E906" s="247"/>
      <c r="F906" s="247"/>
      <c r="G906" s="247"/>
      <c r="H906" s="247"/>
      <c r="I906" s="247"/>
      <c r="J906" s="247"/>
      <c r="K906" s="247"/>
      <c r="L906" s="2">
        <v>2231</v>
      </c>
      <c r="M906" s="2">
        <v>4747</v>
      </c>
      <c r="N906" s="98">
        <v>15000</v>
      </c>
      <c r="O906" s="98">
        <v>25000</v>
      </c>
      <c r="P906" s="2">
        <v>10000</v>
      </c>
      <c r="Q906" s="2">
        <v>10000</v>
      </c>
      <c r="R906" s="2">
        <v>10000</v>
      </c>
      <c r="S906" s="2">
        <v>10000</v>
      </c>
      <c r="T906" s="2">
        <v>10000</v>
      </c>
    </row>
    <row r="907" spans="1:20" s="248" customFormat="1" ht="15" customHeight="1">
      <c r="A907" s="1" t="s">
        <v>621</v>
      </c>
      <c r="B907" s="247"/>
      <c r="C907" s="247"/>
      <c r="D907" s="1" t="s">
        <v>18</v>
      </c>
      <c r="E907" s="247"/>
      <c r="F907" s="247"/>
      <c r="G907" s="247"/>
      <c r="H907" s="247"/>
      <c r="I907" s="247"/>
      <c r="J907" s="247"/>
      <c r="K907" s="247"/>
      <c r="L907" s="2">
        <v>1879</v>
      </c>
      <c r="M907" s="19">
        <v>1891</v>
      </c>
      <c r="N907" s="98">
        <v>4500</v>
      </c>
      <c r="O907" s="98">
        <v>4500</v>
      </c>
      <c r="P907" s="19">
        <v>4500</v>
      </c>
      <c r="Q907" s="19">
        <v>4500</v>
      </c>
      <c r="R907" s="19">
        <v>4500</v>
      </c>
      <c r="S907" s="19">
        <v>4500</v>
      </c>
      <c r="T907" s="19">
        <v>4500</v>
      </c>
    </row>
    <row r="908" spans="1:20" ht="15" customHeight="1">
      <c r="A908" s="1" t="s">
        <v>622</v>
      </c>
      <c r="B908" s="70"/>
      <c r="C908" s="70"/>
      <c r="D908" s="1" t="s">
        <v>28</v>
      </c>
      <c r="E908" s="70"/>
      <c r="F908" s="70"/>
      <c r="G908" s="70"/>
      <c r="H908" s="70"/>
      <c r="I908" s="70"/>
      <c r="J908" s="70"/>
      <c r="K908" s="70"/>
      <c r="L908" s="2">
        <v>641</v>
      </c>
      <c r="M908" s="19">
        <v>1354</v>
      </c>
      <c r="N908" s="98">
        <v>2500</v>
      </c>
      <c r="O908" s="98">
        <v>2500</v>
      </c>
      <c r="P908" s="19">
        <v>4500</v>
      </c>
      <c r="Q908" s="19">
        <v>2500</v>
      </c>
      <c r="R908" s="19">
        <v>2500</v>
      </c>
      <c r="S908" s="19">
        <v>2500</v>
      </c>
      <c r="T908" s="19">
        <v>2500</v>
      </c>
    </row>
    <row r="909" spans="1:20" s="78" customFormat="1" ht="15" customHeight="1">
      <c r="A909" s="1"/>
      <c r="B909" s="77"/>
      <c r="C909" s="77"/>
      <c r="D909" s="37" t="s">
        <v>1121</v>
      </c>
      <c r="E909" s="77"/>
      <c r="F909" s="77"/>
      <c r="G909" s="77"/>
      <c r="H909" s="77"/>
      <c r="I909" s="77"/>
      <c r="J909" s="77"/>
      <c r="K909" s="77"/>
      <c r="L909" s="2"/>
      <c r="M909" s="19"/>
      <c r="N909" s="98"/>
      <c r="O909" s="98"/>
      <c r="P909" s="19"/>
      <c r="Q909" s="19"/>
      <c r="R909" s="19"/>
      <c r="S909" s="19"/>
      <c r="T909" s="19"/>
    </row>
    <row r="910" spans="1:20" ht="15" customHeight="1">
      <c r="A910" s="1" t="s">
        <v>623</v>
      </c>
      <c r="B910" s="70"/>
      <c r="C910" s="70"/>
      <c r="D910" s="1" t="s">
        <v>347</v>
      </c>
      <c r="E910" s="70"/>
      <c r="F910" s="70"/>
      <c r="G910" s="35"/>
      <c r="H910" s="35"/>
      <c r="I910" s="35"/>
      <c r="J910" s="35"/>
      <c r="K910" s="35"/>
      <c r="L910" s="2">
        <v>0</v>
      </c>
      <c r="M910" s="19">
        <v>879</v>
      </c>
      <c r="N910" s="98">
        <v>1200</v>
      </c>
      <c r="O910" s="98">
        <v>1200</v>
      </c>
      <c r="P910" s="19">
        <v>3000</v>
      </c>
      <c r="Q910" s="19">
        <v>1200</v>
      </c>
      <c r="R910" s="19">
        <v>1200</v>
      </c>
      <c r="S910" s="19">
        <v>1200</v>
      </c>
      <c r="T910" s="19">
        <v>1200</v>
      </c>
    </row>
    <row r="911" spans="1:20" s="80" customFormat="1" ht="15" customHeight="1">
      <c r="A911" s="1"/>
      <c r="B911" s="79"/>
      <c r="C911" s="79"/>
      <c r="D911" s="37" t="s">
        <v>1218</v>
      </c>
      <c r="E911" s="79"/>
      <c r="F911" s="79"/>
      <c r="G911" s="35"/>
      <c r="H911" s="35"/>
      <c r="I911" s="35"/>
      <c r="J911" s="35"/>
      <c r="K911" s="35"/>
      <c r="L911" s="2"/>
      <c r="M911" s="3"/>
      <c r="N911" s="106"/>
      <c r="O911" s="106"/>
      <c r="P911" s="3"/>
      <c r="Q911" s="3"/>
      <c r="R911" s="3"/>
      <c r="S911" s="3"/>
      <c r="T911" s="3"/>
    </row>
    <row r="912" spans="1:20" ht="15" customHeight="1">
      <c r="A912" s="1" t="s">
        <v>624</v>
      </c>
      <c r="B912" s="70"/>
      <c r="C912" s="70"/>
      <c r="D912" s="1" t="s">
        <v>26</v>
      </c>
      <c r="E912" s="70"/>
      <c r="F912" s="70"/>
      <c r="G912" s="70"/>
      <c r="H912" s="70"/>
      <c r="I912" s="70"/>
      <c r="J912" s="70"/>
      <c r="K912" s="70"/>
      <c r="L912" s="2">
        <v>7611</v>
      </c>
      <c r="M912" s="2">
        <v>10954</v>
      </c>
      <c r="N912" s="103">
        <v>25000</v>
      </c>
      <c r="O912" s="103">
        <v>15000</v>
      </c>
      <c r="P912" s="2">
        <v>10000</v>
      </c>
      <c r="Q912" s="2">
        <v>26750</v>
      </c>
      <c r="R912" s="2">
        <v>28623</v>
      </c>
      <c r="S912" s="2">
        <v>30626</v>
      </c>
      <c r="T912" s="2">
        <v>32770</v>
      </c>
    </row>
    <row r="913" spans="1:23" ht="15" customHeight="1">
      <c r="A913" s="1" t="s">
        <v>625</v>
      </c>
      <c r="B913" s="70"/>
      <c r="C913" s="70"/>
      <c r="D913" s="1" t="s">
        <v>209</v>
      </c>
      <c r="E913" s="70"/>
      <c r="F913" s="70"/>
      <c r="G913" s="70"/>
      <c r="H913" s="70"/>
      <c r="I913" s="70"/>
      <c r="J913" s="70"/>
      <c r="K913" s="70"/>
      <c r="L913" s="2">
        <v>26069</v>
      </c>
      <c r="M913" s="19">
        <v>28692</v>
      </c>
      <c r="N913" s="98">
        <v>27300</v>
      </c>
      <c r="O913" s="98">
        <v>27300</v>
      </c>
      <c r="P913" s="3">
        <v>29211</v>
      </c>
      <c r="Q913" s="3">
        <v>31256</v>
      </c>
      <c r="R913" s="3">
        <v>33444</v>
      </c>
      <c r="S913" s="3">
        <v>35785</v>
      </c>
      <c r="T913" s="3">
        <v>38290</v>
      </c>
    </row>
    <row r="914" spans="1:23" s="291" customFormat="1" ht="15" customHeight="1">
      <c r="A914" s="1"/>
      <c r="B914" s="290"/>
      <c r="C914" s="290"/>
      <c r="D914" s="37" t="s">
        <v>1235</v>
      </c>
      <c r="E914" s="290"/>
      <c r="F914" s="290"/>
      <c r="G914" s="290"/>
      <c r="H914" s="290"/>
      <c r="I914" s="290"/>
      <c r="J914" s="290"/>
      <c r="K914" s="290"/>
      <c r="L914" s="2"/>
      <c r="M914" s="19"/>
      <c r="N914" s="98"/>
      <c r="O914" s="98"/>
      <c r="P914" s="3"/>
      <c r="Q914" s="3"/>
      <c r="R914" s="3"/>
      <c r="S914" s="3"/>
      <c r="T914" s="3"/>
    </row>
    <row r="915" spans="1:23" ht="15" customHeight="1">
      <c r="A915" s="1" t="s">
        <v>626</v>
      </c>
      <c r="D915" s="1" t="s">
        <v>418</v>
      </c>
      <c r="L915" s="11">
        <v>0</v>
      </c>
      <c r="M915" s="12">
        <v>0</v>
      </c>
      <c r="N915" s="94">
        <v>24600</v>
      </c>
      <c r="O915" s="94">
        <v>60000</v>
      </c>
      <c r="P915" s="12">
        <v>60000</v>
      </c>
      <c r="Q915" s="12">
        <v>60000</v>
      </c>
      <c r="R915" s="12">
        <v>60000</v>
      </c>
      <c r="S915" s="12">
        <v>60000</v>
      </c>
      <c r="T915" s="12">
        <v>60000</v>
      </c>
      <c r="U915" s="12"/>
      <c r="V915" s="12"/>
      <c r="W915" s="12"/>
    </row>
    <row r="916" spans="1:23" ht="15" customHeight="1">
      <c r="A916" s="1" t="s">
        <v>627</v>
      </c>
      <c r="D916" s="1" t="s">
        <v>132</v>
      </c>
      <c r="L916" s="11">
        <v>18356</v>
      </c>
      <c r="M916" s="12">
        <v>0</v>
      </c>
      <c r="N916" s="94">
        <v>0</v>
      </c>
      <c r="O916" s="94">
        <v>0</v>
      </c>
      <c r="P916" s="12">
        <v>0</v>
      </c>
      <c r="Q916" s="12">
        <v>0</v>
      </c>
      <c r="R916" s="12">
        <v>0</v>
      </c>
      <c r="S916" s="12">
        <v>0</v>
      </c>
      <c r="T916" s="12">
        <v>0</v>
      </c>
    </row>
    <row r="917" spans="1:23" ht="15" customHeight="1">
      <c r="A917" s="1" t="s">
        <v>628</v>
      </c>
      <c r="D917" s="1" t="s">
        <v>1489</v>
      </c>
      <c r="L917" s="11">
        <v>30996</v>
      </c>
      <c r="M917" s="12">
        <v>30996</v>
      </c>
      <c r="N917" s="94">
        <v>30996</v>
      </c>
      <c r="O917" s="94">
        <v>30996</v>
      </c>
      <c r="P917" s="12">
        <v>30996</v>
      </c>
      <c r="Q917" s="12">
        <v>30996</v>
      </c>
      <c r="R917" s="12">
        <v>30996</v>
      </c>
      <c r="S917" s="12">
        <v>30996</v>
      </c>
      <c r="T917" s="12">
        <v>30996</v>
      </c>
    </row>
    <row r="918" spans="1:23" ht="15" customHeight="1">
      <c r="A918" s="1" t="s">
        <v>990</v>
      </c>
      <c r="D918" s="1" t="s">
        <v>991</v>
      </c>
      <c r="L918" s="11">
        <v>0</v>
      </c>
      <c r="M918" s="12">
        <v>0</v>
      </c>
      <c r="N918" s="94">
        <v>0</v>
      </c>
      <c r="O918" s="94">
        <v>0</v>
      </c>
      <c r="P918" s="15">
        <v>150000</v>
      </c>
      <c r="Q918" s="15">
        <v>0</v>
      </c>
      <c r="R918" s="15">
        <v>0</v>
      </c>
      <c r="S918" s="15">
        <v>0</v>
      </c>
      <c r="T918" s="15">
        <v>0</v>
      </c>
    </row>
    <row r="919" spans="1:23" ht="15" customHeight="1">
      <c r="A919" s="6" t="s">
        <v>629</v>
      </c>
      <c r="B919" s="6"/>
      <c r="C919" s="6"/>
      <c r="D919" s="6"/>
      <c r="E919" s="6"/>
      <c r="F919" s="6"/>
      <c r="G919" s="6"/>
      <c r="H919" s="6"/>
      <c r="I919" s="6"/>
      <c r="J919" s="6"/>
      <c r="K919" s="6"/>
      <c r="L919" s="6"/>
      <c r="M919" s="57"/>
      <c r="N919" s="125"/>
      <c r="O919" s="125"/>
    </row>
    <row r="920" spans="1:23" ht="15" customHeight="1">
      <c r="A920" s="1" t="s">
        <v>630</v>
      </c>
      <c r="B920" s="70"/>
      <c r="C920" s="70"/>
      <c r="D920" s="1" t="s">
        <v>453</v>
      </c>
      <c r="E920" s="70"/>
      <c r="F920" s="70"/>
      <c r="G920" s="70"/>
      <c r="H920" s="70"/>
      <c r="I920" s="70"/>
      <c r="J920" s="70"/>
      <c r="K920" s="70"/>
      <c r="L920" s="2">
        <v>145000</v>
      </c>
      <c r="M920" s="19">
        <v>155000</v>
      </c>
      <c r="N920" s="98">
        <v>160000</v>
      </c>
      <c r="O920" s="98">
        <v>160000</v>
      </c>
      <c r="P920" s="19">
        <v>170000</v>
      </c>
      <c r="Q920" s="19">
        <v>280000</v>
      </c>
      <c r="R920" s="19">
        <v>375000</v>
      </c>
      <c r="S920" s="19">
        <v>395000</v>
      </c>
      <c r="T920" s="19">
        <v>410000</v>
      </c>
    </row>
    <row r="921" spans="1:23" ht="15" customHeight="1">
      <c r="A921" s="1" t="s">
        <v>631</v>
      </c>
      <c r="B921" s="70"/>
      <c r="C921" s="70"/>
      <c r="D921" s="1" t="s">
        <v>455</v>
      </c>
      <c r="E921" s="70"/>
      <c r="F921" s="70"/>
      <c r="G921" s="70"/>
      <c r="H921" s="70"/>
      <c r="I921" s="70"/>
      <c r="J921" s="70"/>
      <c r="K921" s="70"/>
      <c r="L921" s="2">
        <v>107288</v>
      </c>
      <c r="M921" s="21">
        <v>103300</v>
      </c>
      <c r="N921" s="110">
        <v>98650</v>
      </c>
      <c r="O921" s="110">
        <v>98650</v>
      </c>
      <c r="P921" s="19">
        <v>93850</v>
      </c>
      <c r="Q921" s="19">
        <v>88750</v>
      </c>
      <c r="R921" s="19">
        <v>78950</v>
      </c>
      <c r="S921" s="19">
        <v>65825</v>
      </c>
      <c r="T921" s="19">
        <v>52000</v>
      </c>
    </row>
    <row r="922" spans="1:23" ht="15" customHeight="1">
      <c r="A922" s="6" t="s">
        <v>632</v>
      </c>
      <c r="B922" s="6"/>
      <c r="C922" s="6"/>
      <c r="D922" s="6"/>
      <c r="E922" s="6"/>
      <c r="F922" s="6"/>
      <c r="G922" s="6"/>
      <c r="H922" s="6"/>
      <c r="I922" s="6"/>
      <c r="J922" s="6"/>
      <c r="K922" s="6"/>
      <c r="L922" s="6"/>
      <c r="M922" s="57"/>
      <c r="N922" s="125"/>
      <c r="O922" s="125"/>
    </row>
    <row r="923" spans="1:23" ht="15" customHeight="1">
      <c r="A923" s="1" t="s">
        <v>633</v>
      </c>
      <c r="B923" s="70"/>
      <c r="C923" s="70"/>
      <c r="D923" s="1" t="s">
        <v>453</v>
      </c>
      <c r="E923" s="70"/>
      <c r="F923" s="70"/>
      <c r="G923" s="70"/>
      <c r="H923" s="70"/>
      <c r="I923" s="70"/>
      <c r="J923" s="70"/>
      <c r="K923" s="70"/>
      <c r="L923" s="2">
        <v>85000</v>
      </c>
      <c r="M923" s="19">
        <v>90000</v>
      </c>
      <c r="N923" s="98">
        <v>95000</v>
      </c>
      <c r="O923" s="98">
        <v>95000</v>
      </c>
      <c r="P923" s="19">
        <v>100000</v>
      </c>
      <c r="Q923" s="19">
        <v>100000</v>
      </c>
      <c r="R923" s="19">
        <v>105000</v>
      </c>
      <c r="S923" s="19">
        <v>110000</v>
      </c>
      <c r="T923" s="19">
        <v>115000</v>
      </c>
    </row>
    <row r="924" spans="1:23" ht="15" customHeight="1">
      <c r="A924" s="1" t="s">
        <v>634</v>
      </c>
      <c r="B924" s="70"/>
      <c r="C924" s="70"/>
      <c r="D924" s="1" t="s">
        <v>455</v>
      </c>
      <c r="E924" s="70"/>
      <c r="F924" s="70"/>
      <c r="G924" s="70"/>
      <c r="H924" s="70"/>
      <c r="I924" s="70"/>
      <c r="J924" s="70"/>
      <c r="K924" s="70"/>
      <c r="L924" s="2">
        <v>76713</v>
      </c>
      <c r="M924" s="21">
        <v>73653</v>
      </c>
      <c r="N924" s="110">
        <v>70143</v>
      </c>
      <c r="O924" s="110">
        <v>70143</v>
      </c>
      <c r="P924" s="19">
        <v>66248</v>
      </c>
      <c r="Q924" s="19">
        <v>62048</v>
      </c>
      <c r="R924" s="19">
        <v>57648</v>
      </c>
      <c r="S924" s="19">
        <v>52870</v>
      </c>
      <c r="T924" s="19">
        <v>47755</v>
      </c>
    </row>
    <row r="925" spans="1:23" ht="15" customHeight="1">
      <c r="A925" s="6" t="s">
        <v>635</v>
      </c>
      <c r="B925" s="6"/>
      <c r="C925" s="6"/>
      <c r="D925" s="6"/>
      <c r="E925" s="6"/>
      <c r="F925" s="6"/>
      <c r="G925" s="6"/>
      <c r="H925" s="6"/>
      <c r="I925" s="6"/>
      <c r="J925" s="6"/>
      <c r="K925" s="6"/>
      <c r="L925" s="6"/>
      <c r="M925" s="57"/>
      <c r="N925" s="125"/>
      <c r="O925" s="125"/>
    </row>
    <row r="926" spans="1:23" ht="15" customHeight="1">
      <c r="A926" s="1" t="s">
        <v>636</v>
      </c>
      <c r="B926" s="70"/>
      <c r="C926" s="70"/>
      <c r="D926" s="1" t="s">
        <v>453</v>
      </c>
      <c r="E926" s="70"/>
      <c r="F926" s="70"/>
      <c r="G926" s="70"/>
      <c r="H926" s="70"/>
      <c r="I926" s="70"/>
      <c r="J926" s="70"/>
      <c r="K926" s="70"/>
      <c r="L926" s="2">
        <v>155000</v>
      </c>
      <c r="M926" s="19">
        <v>160000</v>
      </c>
      <c r="N926" s="98">
        <v>170000</v>
      </c>
      <c r="O926" s="98">
        <v>170000</v>
      </c>
      <c r="P926" s="19">
        <v>175000</v>
      </c>
      <c r="Q926" s="19">
        <v>180000</v>
      </c>
      <c r="R926" s="19">
        <v>190000</v>
      </c>
      <c r="S926" s="19">
        <v>0</v>
      </c>
      <c r="T926" s="19">
        <v>0</v>
      </c>
    </row>
    <row r="927" spans="1:23" ht="15" customHeight="1">
      <c r="A927" s="1" t="s">
        <v>637</v>
      </c>
      <c r="B927" s="70"/>
      <c r="C927" s="70"/>
      <c r="D927" s="1" t="s">
        <v>455</v>
      </c>
      <c r="E927" s="70"/>
      <c r="F927" s="70"/>
      <c r="G927" s="70"/>
      <c r="H927" s="70"/>
      <c r="I927" s="70"/>
      <c r="J927" s="70"/>
      <c r="K927" s="70"/>
      <c r="L927" s="2">
        <v>32525</v>
      </c>
      <c r="M927" s="21">
        <v>28573</v>
      </c>
      <c r="N927" s="110">
        <v>24093</v>
      </c>
      <c r="O927" s="110">
        <v>24093</v>
      </c>
      <c r="P927" s="19">
        <v>18738</v>
      </c>
      <c r="Q927" s="19">
        <v>13050</v>
      </c>
      <c r="R927" s="19">
        <v>6840</v>
      </c>
      <c r="S927" s="19">
        <v>0</v>
      </c>
      <c r="T927" s="19">
        <v>0</v>
      </c>
    </row>
    <row r="928" spans="1:23" s="301" customFormat="1" ht="15" customHeight="1">
      <c r="A928" s="6" t="s">
        <v>644</v>
      </c>
      <c r="B928" s="6"/>
      <c r="C928" s="6"/>
      <c r="D928" s="6"/>
      <c r="E928" s="6"/>
      <c r="F928" s="6"/>
      <c r="G928" s="6"/>
      <c r="H928" s="6"/>
      <c r="I928" s="6"/>
      <c r="J928" s="6"/>
      <c r="K928" s="6"/>
      <c r="L928" s="6"/>
      <c r="M928" s="57"/>
      <c r="N928" s="125"/>
      <c r="O928" s="125"/>
      <c r="P928" s="71"/>
      <c r="Q928" s="71"/>
      <c r="R928" s="71"/>
      <c r="S928" s="71"/>
      <c r="T928" s="71"/>
    </row>
    <row r="929" spans="1:20" s="301" customFormat="1" ht="15" customHeight="1">
      <c r="A929" s="1" t="s">
        <v>1473</v>
      </c>
      <c r="B929" s="70"/>
      <c r="C929" s="70"/>
      <c r="D929" s="1" t="s">
        <v>453</v>
      </c>
      <c r="E929" s="70"/>
      <c r="F929" s="70"/>
      <c r="G929" s="70"/>
      <c r="H929" s="70"/>
      <c r="I929" s="70"/>
      <c r="J929" s="70"/>
      <c r="K929" s="70"/>
      <c r="L929" s="2">
        <v>0</v>
      </c>
      <c r="M929" s="19">
        <v>0</v>
      </c>
      <c r="N929" s="98">
        <v>0</v>
      </c>
      <c r="O929" s="98">
        <v>0</v>
      </c>
      <c r="P929" s="19">
        <v>0</v>
      </c>
      <c r="Q929" s="19">
        <v>660000</v>
      </c>
      <c r="R929" s="19">
        <v>685000</v>
      </c>
      <c r="S929" s="19">
        <v>715000</v>
      </c>
      <c r="T929" s="19">
        <v>745000</v>
      </c>
    </row>
    <row r="930" spans="1:20" s="301" customFormat="1" ht="15" customHeight="1">
      <c r="A930" s="1" t="s">
        <v>1474</v>
      </c>
      <c r="B930" s="70"/>
      <c r="C930" s="70"/>
      <c r="D930" s="1" t="s">
        <v>455</v>
      </c>
      <c r="E930" s="70"/>
      <c r="F930" s="70"/>
      <c r="G930" s="70"/>
      <c r="H930" s="70"/>
      <c r="I930" s="70"/>
      <c r="J930" s="70"/>
      <c r="K930" s="70"/>
      <c r="L930" s="2">
        <v>0</v>
      </c>
      <c r="M930" s="21">
        <v>0</v>
      </c>
      <c r="N930" s="110">
        <v>0</v>
      </c>
      <c r="O930" s="110">
        <v>225354</v>
      </c>
      <c r="P930" s="21">
        <v>318147</v>
      </c>
      <c r="Q930" s="21">
        <v>477220</v>
      </c>
      <c r="R930" s="21">
        <v>448972</v>
      </c>
      <c r="S930" s="21">
        <v>419654</v>
      </c>
      <c r="T930" s="21">
        <v>389052</v>
      </c>
    </row>
    <row r="931" spans="1:20" ht="15" customHeight="1">
      <c r="A931" s="6" t="s">
        <v>638</v>
      </c>
      <c r="B931" s="6"/>
      <c r="C931" s="6"/>
      <c r="D931" s="6"/>
      <c r="E931" s="6"/>
      <c r="F931" s="6"/>
      <c r="G931" s="6"/>
      <c r="H931" s="6"/>
      <c r="I931" s="6"/>
      <c r="J931" s="6"/>
      <c r="K931" s="6"/>
      <c r="L931" s="6"/>
      <c r="M931" s="57"/>
      <c r="N931" s="125"/>
      <c r="O931" s="125"/>
    </row>
    <row r="932" spans="1:20" ht="15" customHeight="1">
      <c r="A932" s="1" t="s">
        <v>639</v>
      </c>
      <c r="B932" s="70"/>
      <c r="C932" s="70"/>
      <c r="D932" s="1" t="s">
        <v>453</v>
      </c>
      <c r="E932" s="70"/>
      <c r="F932" s="70"/>
      <c r="G932" s="70"/>
      <c r="H932" s="70"/>
      <c r="I932" s="70"/>
      <c r="J932" s="70"/>
      <c r="K932" s="70"/>
      <c r="L932" s="2">
        <v>0</v>
      </c>
      <c r="M932" s="19">
        <v>0</v>
      </c>
      <c r="N932" s="98">
        <v>1000000</v>
      </c>
      <c r="O932" s="124">
        <v>0</v>
      </c>
      <c r="P932" s="19">
        <v>0</v>
      </c>
      <c r="Q932" s="19">
        <v>0</v>
      </c>
      <c r="R932" s="19">
        <v>0</v>
      </c>
      <c r="S932" s="19">
        <v>0</v>
      </c>
      <c r="T932" s="19">
        <v>0</v>
      </c>
    </row>
    <row r="933" spans="1:20" ht="15" customHeight="1">
      <c r="A933" s="1" t="s">
        <v>640</v>
      </c>
      <c r="B933" s="70"/>
      <c r="C933" s="70"/>
      <c r="D933" s="1" t="s">
        <v>455</v>
      </c>
      <c r="E933" s="70"/>
      <c r="F933" s="70"/>
      <c r="G933" s="70"/>
      <c r="H933" s="70"/>
      <c r="I933" s="70"/>
      <c r="J933" s="70"/>
      <c r="K933" s="70"/>
      <c r="L933" s="2">
        <v>385950</v>
      </c>
      <c r="M933" s="21">
        <v>385950</v>
      </c>
      <c r="N933" s="110">
        <v>385950</v>
      </c>
      <c r="O933" s="110">
        <v>332346</v>
      </c>
      <c r="P933" s="19">
        <v>0</v>
      </c>
      <c r="Q933" s="19">
        <v>0</v>
      </c>
      <c r="R933" s="19">
        <v>0</v>
      </c>
      <c r="S933" s="19">
        <v>0</v>
      </c>
      <c r="T933" s="19">
        <v>0</v>
      </c>
    </row>
    <row r="934" spans="1:20" s="316" customFormat="1" ht="15" customHeight="1">
      <c r="A934" s="1"/>
      <c r="B934" s="315"/>
      <c r="C934" s="315"/>
      <c r="D934" s="37" t="s">
        <v>1570</v>
      </c>
      <c r="E934" s="37"/>
      <c r="F934" s="37"/>
      <c r="G934" s="37"/>
      <c r="H934" s="37"/>
      <c r="I934" s="37"/>
      <c r="J934" s="37"/>
      <c r="K934" s="37"/>
      <c r="L934" s="2"/>
      <c r="M934" s="3"/>
      <c r="N934" s="106"/>
      <c r="O934" s="106"/>
      <c r="P934" s="3"/>
      <c r="Q934" s="3"/>
      <c r="R934" s="3"/>
      <c r="S934" s="3"/>
      <c r="T934" s="3"/>
    </row>
    <row r="935" spans="1:20" ht="15" customHeight="1">
      <c r="A935" s="6" t="s">
        <v>641</v>
      </c>
      <c r="B935" s="6"/>
      <c r="C935" s="6"/>
      <c r="D935" s="81"/>
      <c r="E935" s="35"/>
      <c r="F935" s="35"/>
      <c r="G935" s="35"/>
      <c r="H935" s="35"/>
      <c r="I935" s="35"/>
      <c r="J935" s="35"/>
      <c r="K935" s="35"/>
      <c r="L935" s="6"/>
      <c r="M935" s="57"/>
      <c r="N935" s="125"/>
      <c r="O935" s="125"/>
    </row>
    <row r="936" spans="1:20" ht="15" customHeight="1">
      <c r="A936" s="1" t="s">
        <v>642</v>
      </c>
      <c r="B936" s="70"/>
      <c r="C936" s="70"/>
      <c r="D936" s="1" t="s">
        <v>453</v>
      </c>
      <c r="E936" s="70"/>
      <c r="F936" s="70"/>
      <c r="G936" s="70"/>
      <c r="H936" s="70"/>
      <c r="I936" s="70"/>
      <c r="J936" s="70"/>
      <c r="K936" s="70"/>
      <c r="L936" s="2">
        <v>0</v>
      </c>
      <c r="M936" s="19">
        <v>0</v>
      </c>
      <c r="N936" s="98">
        <v>0</v>
      </c>
      <c r="O936" s="98">
        <v>0</v>
      </c>
      <c r="P936" s="19">
        <v>0</v>
      </c>
      <c r="Q936" s="19">
        <v>0</v>
      </c>
      <c r="R936" s="19">
        <v>0</v>
      </c>
      <c r="S936" s="19">
        <v>0</v>
      </c>
      <c r="T936" s="19">
        <v>0</v>
      </c>
    </row>
    <row r="937" spans="1:20" ht="15" customHeight="1">
      <c r="A937" s="1" t="s">
        <v>643</v>
      </c>
      <c r="B937" s="70"/>
      <c r="C937" s="70"/>
      <c r="D937" s="1" t="s">
        <v>455</v>
      </c>
      <c r="E937" s="70"/>
      <c r="F937" s="70"/>
      <c r="G937" s="70"/>
      <c r="H937" s="70"/>
      <c r="I937" s="70"/>
      <c r="J937" s="70"/>
      <c r="K937" s="70"/>
      <c r="L937" s="2">
        <v>112231</v>
      </c>
      <c r="M937" s="21">
        <v>110090</v>
      </c>
      <c r="N937" s="110">
        <v>110090</v>
      </c>
      <c r="O937" s="110">
        <v>94800</v>
      </c>
      <c r="P937" s="21">
        <v>0</v>
      </c>
      <c r="Q937" s="21">
        <v>0</v>
      </c>
      <c r="R937" s="21">
        <v>0</v>
      </c>
      <c r="S937" s="21">
        <v>0</v>
      </c>
      <c r="T937" s="21">
        <v>0</v>
      </c>
    </row>
    <row r="938" spans="1:20" s="316" customFormat="1" ht="15" customHeight="1">
      <c r="A938" s="1"/>
      <c r="B938" s="315"/>
      <c r="C938" s="315"/>
      <c r="D938" s="37" t="s">
        <v>1570</v>
      </c>
      <c r="E938" s="35"/>
      <c r="F938" s="35"/>
      <c r="G938" s="35"/>
      <c r="H938" s="35"/>
      <c r="I938" s="35"/>
      <c r="J938" s="35"/>
      <c r="K938" s="35"/>
      <c r="L938" s="2"/>
      <c r="M938" s="3"/>
      <c r="N938" s="106"/>
      <c r="O938" s="106"/>
      <c r="P938" s="3"/>
      <c r="Q938" s="3"/>
      <c r="R938" s="3"/>
      <c r="S938" s="3"/>
      <c r="T938" s="3"/>
    </row>
    <row r="939" spans="1:20" ht="15" customHeight="1">
      <c r="A939" s="6" t="s">
        <v>645</v>
      </c>
      <c r="B939" s="6"/>
      <c r="C939" s="6"/>
      <c r="D939" s="6"/>
      <c r="E939" s="6"/>
      <c r="F939" s="6"/>
      <c r="G939" s="6"/>
      <c r="H939" s="6"/>
      <c r="I939" s="6"/>
      <c r="J939" s="6"/>
      <c r="K939" s="6"/>
      <c r="L939" s="6"/>
      <c r="M939" s="57"/>
      <c r="N939" s="125"/>
      <c r="O939" s="125"/>
    </row>
    <row r="940" spans="1:20" ht="15" customHeight="1">
      <c r="A940" s="1" t="s">
        <v>646</v>
      </c>
      <c r="B940" s="70"/>
      <c r="C940" s="70"/>
      <c r="D940" s="1" t="s">
        <v>453</v>
      </c>
      <c r="E940" s="70"/>
      <c r="F940" s="70"/>
      <c r="G940" s="70"/>
      <c r="H940" s="70"/>
      <c r="I940" s="70"/>
      <c r="J940" s="70"/>
      <c r="K940" s="70"/>
      <c r="L940" s="2">
        <v>34125</v>
      </c>
      <c r="M940" s="19">
        <v>35357</v>
      </c>
      <c r="N940" s="98">
        <v>36635</v>
      </c>
      <c r="O940" s="98">
        <v>36635</v>
      </c>
      <c r="P940" s="19">
        <v>37958</v>
      </c>
      <c r="Q940" s="19">
        <v>0</v>
      </c>
      <c r="R940" s="19">
        <v>0</v>
      </c>
      <c r="S940" s="19">
        <v>0</v>
      </c>
      <c r="T940" s="19">
        <v>0</v>
      </c>
    </row>
    <row r="941" spans="1:20" ht="15" customHeight="1">
      <c r="A941" s="1" t="s">
        <v>647</v>
      </c>
      <c r="B941" s="70"/>
      <c r="C941" s="70"/>
      <c r="D941" s="1" t="s">
        <v>455</v>
      </c>
      <c r="E941" s="70"/>
      <c r="F941" s="70"/>
      <c r="G941" s="70"/>
      <c r="H941" s="70"/>
      <c r="I941" s="70"/>
      <c r="J941" s="70"/>
      <c r="K941" s="70"/>
      <c r="L941" s="2">
        <v>4855</v>
      </c>
      <c r="M941" s="21">
        <v>3623</v>
      </c>
      <c r="N941" s="110">
        <v>2344</v>
      </c>
      <c r="O941" s="110">
        <v>2344</v>
      </c>
      <c r="P941" s="19">
        <v>1022</v>
      </c>
      <c r="Q941" s="19">
        <v>0</v>
      </c>
      <c r="R941" s="19">
        <v>0</v>
      </c>
      <c r="S941" s="19">
        <v>0</v>
      </c>
      <c r="T941" s="19">
        <v>0</v>
      </c>
    </row>
    <row r="942" spans="1:20" ht="15" customHeight="1">
      <c r="A942" s="6" t="s">
        <v>648</v>
      </c>
      <c r="B942" s="6"/>
      <c r="C942" s="6"/>
      <c r="D942" s="6"/>
      <c r="E942" s="6"/>
      <c r="F942" s="6"/>
      <c r="G942" s="6"/>
      <c r="H942" s="6"/>
      <c r="I942" s="6"/>
      <c r="J942" s="6"/>
      <c r="K942" s="6"/>
      <c r="L942" s="6"/>
      <c r="M942" s="57"/>
      <c r="N942" s="125"/>
      <c r="O942" s="125"/>
    </row>
    <row r="943" spans="1:20" ht="15" customHeight="1">
      <c r="A943" s="1" t="s">
        <v>649</v>
      </c>
      <c r="B943" s="70"/>
      <c r="C943" s="70"/>
      <c r="D943" s="1" t="s">
        <v>453</v>
      </c>
      <c r="E943" s="70"/>
      <c r="F943" s="70"/>
      <c r="G943" s="70"/>
      <c r="H943" s="70"/>
      <c r="I943" s="70"/>
      <c r="J943" s="70"/>
      <c r="K943" s="70"/>
      <c r="L943" s="2">
        <v>81942</v>
      </c>
      <c r="M943" s="19">
        <v>84107</v>
      </c>
      <c r="N943" s="98">
        <v>86329</v>
      </c>
      <c r="O943" s="98">
        <v>86329</v>
      </c>
      <c r="P943" s="19">
        <v>88610</v>
      </c>
      <c r="Q943" s="19">
        <v>90952</v>
      </c>
      <c r="R943" s="19">
        <v>93355</v>
      </c>
      <c r="S943" s="19">
        <v>95821</v>
      </c>
      <c r="T943" s="19">
        <v>98353</v>
      </c>
    </row>
    <row r="944" spans="1:20" ht="15" customHeight="1">
      <c r="A944" s="1" t="s">
        <v>650</v>
      </c>
      <c r="B944" s="70"/>
      <c r="C944" s="70"/>
      <c r="D944" s="1" t="s">
        <v>455</v>
      </c>
      <c r="E944" s="70"/>
      <c r="F944" s="70"/>
      <c r="G944" s="70"/>
      <c r="H944" s="70"/>
      <c r="I944" s="70"/>
      <c r="J944" s="70"/>
      <c r="K944" s="70"/>
      <c r="L944" s="2">
        <v>25109</v>
      </c>
      <c r="M944" s="21">
        <v>22944</v>
      </c>
      <c r="N944" s="110">
        <v>20721</v>
      </c>
      <c r="O944" s="110">
        <v>20721</v>
      </c>
      <c r="P944" s="19">
        <v>18440</v>
      </c>
      <c r="Q944" s="19">
        <v>16099</v>
      </c>
      <c r="R944" s="19">
        <v>13696</v>
      </c>
      <c r="S944" s="19">
        <v>11229</v>
      </c>
      <c r="T944" s="19">
        <v>8697</v>
      </c>
    </row>
    <row r="945" spans="1:20" ht="15" customHeight="1">
      <c r="A945" s="1" t="s">
        <v>651</v>
      </c>
      <c r="B945" s="70"/>
      <c r="C945" s="70"/>
      <c r="D945" s="1" t="s">
        <v>581</v>
      </c>
      <c r="E945" s="70"/>
      <c r="F945" s="70"/>
      <c r="G945" s="70"/>
      <c r="H945" s="70"/>
      <c r="I945" s="70"/>
      <c r="J945" s="70"/>
      <c r="K945" s="70"/>
      <c r="L945" s="3">
        <v>58640</v>
      </c>
      <c r="M945" s="21">
        <v>83042</v>
      </c>
      <c r="N945" s="110">
        <v>83045</v>
      </c>
      <c r="O945" s="110">
        <v>83045</v>
      </c>
      <c r="P945" s="3">
        <v>0</v>
      </c>
      <c r="Q945" s="3">
        <v>0</v>
      </c>
      <c r="R945" s="3">
        <v>0</v>
      </c>
      <c r="S945" s="3">
        <v>0</v>
      </c>
      <c r="T945" s="3">
        <v>0</v>
      </c>
    </row>
    <row r="946" spans="1:20" ht="15" customHeight="1">
      <c r="A946" s="1" t="s">
        <v>1488</v>
      </c>
      <c r="B946" s="70"/>
      <c r="C946" s="70"/>
      <c r="D946" s="1" t="s">
        <v>311</v>
      </c>
      <c r="E946" s="70"/>
      <c r="F946" s="70"/>
      <c r="G946" s="70"/>
      <c r="H946" s="70"/>
      <c r="I946" s="70"/>
      <c r="J946" s="70"/>
      <c r="K946" s="70"/>
      <c r="L946" s="3">
        <v>81750</v>
      </c>
      <c r="M946" s="14">
        <v>82850</v>
      </c>
      <c r="N946" s="96">
        <v>83863</v>
      </c>
      <c r="O946" s="96">
        <v>83863</v>
      </c>
      <c r="P946" s="14">
        <v>82288</v>
      </c>
      <c r="Q946" s="14">
        <v>82988</v>
      </c>
      <c r="R946" s="14">
        <v>83588</v>
      </c>
      <c r="S946" s="14">
        <v>84088</v>
      </c>
      <c r="T946" s="14">
        <v>84488</v>
      </c>
    </row>
    <row r="947" spans="1:20" s="132" customFormat="1" ht="15" customHeight="1">
      <c r="A947" s="1"/>
      <c r="B947" s="131"/>
      <c r="C947" s="131"/>
      <c r="D947" s="81" t="s">
        <v>1244</v>
      </c>
      <c r="E947" s="131"/>
      <c r="F947" s="131"/>
      <c r="G947" s="131"/>
      <c r="H947" s="131"/>
      <c r="I947" s="131"/>
      <c r="J947" s="131"/>
      <c r="K947" s="131"/>
      <c r="L947" s="3"/>
      <c r="M947" s="15"/>
      <c r="N947" s="95"/>
      <c r="O947" s="96"/>
      <c r="P947" s="15"/>
      <c r="Q947" s="15"/>
      <c r="R947" s="15"/>
      <c r="S947" s="15"/>
      <c r="T947" s="15"/>
    </row>
    <row r="948" spans="1:20" ht="15" customHeight="1">
      <c r="A948" s="1" t="s">
        <v>1010</v>
      </c>
      <c r="D948" s="1" t="s">
        <v>1487</v>
      </c>
      <c r="L948" s="66">
        <v>0</v>
      </c>
      <c r="M948" s="66">
        <v>0</v>
      </c>
      <c r="N948" s="126">
        <v>0</v>
      </c>
      <c r="O948" s="123">
        <v>520719</v>
      </c>
      <c r="P948" s="68">
        <v>0</v>
      </c>
      <c r="Q948" s="66">
        <v>0</v>
      </c>
      <c r="R948" s="66">
        <v>0</v>
      </c>
      <c r="S948" s="66">
        <v>0</v>
      </c>
      <c r="T948" s="66">
        <v>0</v>
      </c>
    </row>
    <row r="949" spans="1:20" ht="15" customHeight="1">
      <c r="A949" s="1"/>
      <c r="D949" s="1"/>
    </row>
    <row r="950" spans="1:20" ht="15" customHeight="1">
      <c r="K950" s="6" t="s">
        <v>888</v>
      </c>
      <c r="L950" s="29">
        <f>SUM(L880:L948)</f>
        <v>1815241</v>
      </c>
      <c r="M950" s="29">
        <f t="shared" ref="M950:T950" si="53">SUM(M880:M948)</f>
        <v>1835453</v>
      </c>
      <c r="N950" s="119">
        <f t="shared" si="53"/>
        <v>2919989</v>
      </c>
      <c r="O950" s="119">
        <f>SUM(O880:O948)</f>
        <v>2607038</v>
      </c>
      <c r="P950" s="29">
        <f>SUM(P880:P948)</f>
        <v>1895210</v>
      </c>
      <c r="Q950" s="29">
        <f>SUM(Q880:Q948)</f>
        <v>2645004</v>
      </c>
      <c r="R950" s="29">
        <f t="shared" si="53"/>
        <v>2747161</v>
      </c>
      <c r="S950" s="29">
        <f t="shared" si="53"/>
        <v>2574744</v>
      </c>
      <c r="T950" s="29">
        <f t="shared" si="53"/>
        <v>2593390</v>
      </c>
    </row>
    <row r="951" spans="1:20" ht="15" customHeight="1">
      <c r="L951" s="27"/>
      <c r="M951" s="27"/>
      <c r="N951" s="116"/>
      <c r="O951" s="116"/>
      <c r="P951" s="27"/>
      <c r="Q951" s="27"/>
      <c r="R951" s="27"/>
      <c r="S951" s="27"/>
      <c r="T951" s="27"/>
    </row>
    <row r="952" spans="1:20" ht="15" customHeight="1">
      <c r="L952" s="27"/>
      <c r="M952" s="27"/>
      <c r="N952" s="116"/>
      <c r="O952" s="116"/>
      <c r="P952" s="27"/>
      <c r="Q952" s="27"/>
      <c r="R952" s="27"/>
      <c r="S952" s="27"/>
      <c r="T952" s="27"/>
    </row>
    <row r="953" spans="1:20" ht="15" customHeight="1">
      <c r="K953" s="6" t="s">
        <v>887</v>
      </c>
      <c r="L953" s="27">
        <f t="shared" ref="L953:T953" si="54">L877-L950</f>
        <v>177948</v>
      </c>
      <c r="M953" s="27">
        <f t="shared" si="54"/>
        <v>-357379</v>
      </c>
      <c r="N953" s="116">
        <f t="shared" si="54"/>
        <v>185501</v>
      </c>
      <c r="O953" s="116">
        <f t="shared" si="54"/>
        <v>503323</v>
      </c>
      <c r="P953" s="27">
        <f t="shared" si="54"/>
        <v>-255393</v>
      </c>
      <c r="Q953" s="27">
        <f t="shared" si="54"/>
        <v>6952</v>
      </c>
      <c r="R953" s="27">
        <f t="shared" si="54"/>
        <v>-221890</v>
      </c>
      <c r="S953" s="27">
        <f t="shared" si="54"/>
        <v>-48423</v>
      </c>
      <c r="T953" s="27">
        <f t="shared" si="54"/>
        <v>-67278</v>
      </c>
    </row>
    <row r="954" spans="1:20" ht="15" customHeight="1">
      <c r="L954" s="27"/>
      <c r="M954" s="27"/>
      <c r="N954" s="116"/>
      <c r="O954" s="116"/>
      <c r="P954" s="27"/>
      <c r="Q954" s="27"/>
      <c r="R954" s="27"/>
      <c r="S954" s="27"/>
      <c r="T954" s="27"/>
    </row>
    <row r="955" spans="1:20" ht="15" customHeight="1">
      <c r="L955" s="27"/>
      <c r="M955" s="27"/>
      <c r="N955" s="116"/>
      <c r="O955" s="116"/>
      <c r="P955" s="27"/>
      <c r="Q955" s="27"/>
      <c r="R955" s="27"/>
      <c r="S955" s="27"/>
      <c r="T955" s="27"/>
    </row>
    <row r="956" spans="1:20" ht="15" customHeight="1">
      <c r="J956" s="27" t="s">
        <v>903</v>
      </c>
      <c r="L956" s="27">
        <v>2735213</v>
      </c>
      <c r="M956" s="27">
        <v>2377831</v>
      </c>
      <c r="N956" s="116">
        <v>2482790</v>
      </c>
      <c r="O956" s="116">
        <f>M956+O953</f>
        <v>2881154</v>
      </c>
      <c r="P956" s="27">
        <f>O956+P953</f>
        <v>2625761</v>
      </c>
      <c r="Q956" s="27">
        <f>P956+Q953</f>
        <v>2632713</v>
      </c>
      <c r="R956" s="27">
        <f>Q956+R953</f>
        <v>2410823</v>
      </c>
      <c r="S956" s="27">
        <f>R956+S953</f>
        <v>2362400</v>
      </c>
      <c r="T956" s="27">
        <f>S956+T953</f>
        <v>2295122</v>
      </c>
    </row>
    <row r="957" spans="1:20" ht="15" customHeight="1">
      <c r="L957" s="28">
        <f>L956/L950</f>
        <v>1.5068043306646335</v>
      </c>
      <c r="M957" s="28">
        <f t="shared" ref="M957:T957" si="55">M956/M950</f>
        <v>1.2955008926951548</v>
      </c>
      <c r="N957" s="117">
        <f t="shared" si="55"/>
        <v>0.85027375103125391</v>
      </c>
      <c r="O957" s="117">
        <f t="shared" si="55"/>
        <v>1.1051446123915341</v>
      </c>
      <c r="P957" s="28">
        <f t="shared" si="55"/>
        <v>1.3854723223283962</v>
      </c>
      <c r="Q957" s="28">
        <f t="shared" si="55"/>
        <v>0.99535312612003612</v>
      </c>
      <c r="R957" s="28">
        <f t="shared" si="55"/>
        <v>0.87756887929029281</v>
      </c>
      <c r="S957" s="28">
        <f t="shared" si="55"/>
        <v>0.91752811153264169</v>
      </c>
      <c r="T957" s="28">
        <f t="shared" si="55"/>
        <v>0.88498914548139695</v>
      </c>
    </row>
    <row r="958" spans="1:20" ht="15" customHeight="1">
      <c r="L958" s="27"/>
      <c r="M958" s="27"/>
      <c r="N958" s="116"/>
      <c r="O958" s="116"/>
      <c r="P958" s="27"/>
      <c r="Q958" s="27"/>
      <c r="R958" s="27"/>
      <c r="S958" s="27"/>
      <c r="T958" s="27"/>
    </row>
    <row r="959" spans="1:20" ht="15" customHeight="1">
      <c r="L959" s="27"/>
      <c r="M959" s="27"/>
      <c r="N959" s="116"/>
      <c r="O959" s="116"/>
      <c r="P959" s="27"/>
      <c r="Q959" s="27"/>
      <c r="R959" s="27"/>
      <c r="S959" s="27"/>
      <c r="T959" s="27"/>
    </row>
    <row r="960" spans="1:20" ht="15" customHeight="1"/>
    <row r="961" spans="1:20" ht="15" customHeight="1">
      <c r="A961" s="5" t="s">
        <v>913</v>
      </c>
    </row>
    <row r="962" spans="1:20" ht="15" customHeight="1"/>
    <row r="963" spans="1:20" ht="15" customHeight="1">
      <c r="A963" s="1" t="s">
        <v>652</v>
      </c>
      <c r="B963" s="70"/>
      <c r="C963" s="70"/>
      <c r="D963" s="70" t="s">
        <v>58</v>
      </c>
      <c r="E963" s="70"/>
      <c r="F963" s="70"/>
      <c r="G963" s="70"/>
      <c r="H963" s="70"/>
      <c r="I963" s="70"/>
      <c r="J963" s="70"/>
      <c r="K963" s="70"/>
      <c r="L963" s="11">
        <v>103337</v>
      </c>
      <c r="M963" s="14">
        <v>42285</v>
      </c>
      <c r="N963" s="96">
        <v>0</v>
      </c>
      <c r="O963" s="96">
        <v>0</v>
      </c>
      <c r="P963" s="14">
        <v>0</v>
      </c>
      <c r="Q963" s="14">
        <v>0</v>
      </c>
      <c r="R963" s="14">
        <v>0</v>
      </c>
      <c r="S963" s="14">
        <v>0</v>
      </c>
      <c r="T963" s="14">
        <v>0</v>
      </c>
    </row>
    <row r="964" spans="1:20" ht="15" customHeight="1">
      <c r="A964" s="1" t="s">
        <v>1074</v>
      </c>
      <c r="B964" s="70"/>
      <c r="C964" s="70"/>
      <c r="D964" s="70" t="s">
        <v>1106</v>
      </c>
      <c r="E964" s="70"/>
      <c r="F964" s="70"/>
      <c r="G964" s="70"/>
      <c r="H964" s="70"/>
      <c r="I964" s="70"/>
      <c r="J964" s="70"/>
      <c r="K964" s="70"/>
      <c r="L964" s="11">
        <v>0</v>
      </c>
      <c r="M964" s="15">
        <v>0</v>
      </c>
      <c r="N964" s="95">
        <v>400000</v>
      </c>
      <c r="O964" s="95">
        <v>400000</v>
      </c>
      <c r="P964" s="15">
        <v>0</v>
      </c>
      <c r="Q964" s="15">
        <v>0</v>
      </c>
      <c r="R964" s="15">
        <v>0</v>
      </c>
      <c r="S964" s="15">
        <v>0</v>
      </c>
      <c r="T964" s="15">
        <v>0</v>
      </c>
    </row>
    <row r="965" spans="1:20" ht="15" customHeight="1">
      <c r="A965" s="1" t="s">
        <v>1075</v>
      </c>
      <c r="B965" s="70"/>
      <c r="C965" s="70"/>
      <c r="D965" s="61" t="s">
        <v>1107</v>
      </c>
      <c r="E965" s="70"/>
      <c r="F965" s="70"/>
      <c r="G965" s="70"/>
      <c r="H965" s="70"/>
      <c r="I965" s="70"/>
      <c r="J965" s="70"/>
      <c r="K965" s="70"/>
      <c r="L965" s="11">
        <v>0</v>
      </c>
      <c r="M965" s="15">
        <v>0</v>
      </c>
      <c r="N965" s="95">
        <v>0</v>
      </c>
      <c r="O965" s="95">
        <v>0</v>
      </c>
      <c r="P965" s="15">
        <v>400000</v>
      </c>
      <c r="Q965" s="15">
        <v>0</v>
      </c>
      <c r="R965" s="15">
        <v>0</v>
      </c>
      <c r="S965" s="15">
        <v>0</v>
      </c>
      <c r="T965" s="15">
        <v>0</v>
      </c>
    </row>
    <row r="966" spans="1:20" ht="15" customHeight="1">
      <c r="A966" s="1" t="s">
        <v>1077</v>
      </c>
      <c r="B966" s="70"/>
      <c r="C966" s="70"/>
      <c r="D966" s="61" t="s">
        <v>1076</v>
      </c>
      <c r="E966" s="70"/>
      <c r="F966" s="70"/>
      <c r="G966" s="70"/>
      <c r="H966" s="70"/>
      <c r="I966" s="70"/>
      <c r="J966" s="70"/>
      <c r="K966" s="70"/>
      <c r="L966" s="11">
        <v>0</v>
      </c>
      <c r="M966" s="15">
        <v>0</v>
      </c>
      <c r="N966" s="95">
        <v>0</v>
      </c>
      <c r="O966" s="95">
        <v>0</v>
      </c>
      <c r="P966" s="15">
        <v>0</v>
      </c>
      <c r="Q966" s="15">
        <v>96000</v>
      </c>
      <c r="R966" s="15">
        <v>0</v>
      </c>
      <c r="S966" s="15">
        <v>0</v>
      </c>
      <c r="T966" s="15">
        <v>0</v>
      </c>
    </row>
    <row r="967" spans="1:20" ht="15" customHeight="1">
      <c r="A967" s="1" t="s">
        <v>1078</v>
      </c>
      <c r="B967" s="70"/>
      <c r="C967" s="70"/>
      <c r="D967" s="61" t="s">
        <v>1108</v>
      </c>
      <c r="E967" s="70"/>
      <c r="F967" s="70"/>
      <c r="G967" s="70"/>
      <c r="H967" s="70"/>
      <c r="I967" s="70"/>
      <c r="J967" s="70"/>
      <c r="K967" s="70"/>
      <c r="L967" s="11">
        <v>0</v>
      </c>
      <c r="M967" s="15">
        <v>0</v>
      </c>
      <c r="N967" s="95">
        <v>0</v>
      </c>
      <c r="O967" s="95">
        <v>0</v>
      </c>
      <c r="P967" s="15">
        <v>0</v>
      </c>
      <c r="Q967" s="15">
        <v>0</v>
      </c>
      <c r="R967" s="15">
        <v>0</v>
      </c>
      <c r="S967" s="15">
        <v>400000</v>
      </c>
      <c r="T967" s="15">
        <v>0</v>
      </c>
    </row>
    <row r="968" spans="1:20" ht="15" customHeight="1">
      <c r="A968" s="71" t="s">
        <v>653</v>
      </c>
      <c r="D968" s="71" t="s">
        <v>654</v>
      </c>
      <c r="L968" s="11">
        <v>3383</v>
      </c>
      <c r="M968" s="14">
        <v>312655</v>
      </c>
      <c r="N968" s="96">
        <v>0</v>
      </c>
      <c r="O968" s="96">
        <v>0</v>
      </c>
      <c r="P968" s="14">
        <v>0</v>
      </c>
      <c r="Q968" s="14">
        <v>0</v>
      </c>
      <c r="R968" s="14">
        <v>0</v>
      </c>
      <c r="S968" s="14">
        <v>0</v>
      </c>
      <c r="T968" s="14">
        <v>0</v>
      </c>
    </row>
    <row r="969" spans="1:20" ht="15" customHeight="1">
      <c r="A969" s="71" t="s">
        <v>655</v>
      </c>
      <c r="D969" s="71" t="s">
        <v>656</v>
      </c>
      <c r="L969" s="11">
        <v>62427</v>
      </c>
      <c r="M969" s="14">
        <v>18460</v>
      </c>
      <c r="N969" s="96">
        <v>20000</v>
      </c>
      <c r="O969" s="96">
        <v>20000</v>
      </c>
      <c r="P969" s="14">
        <v>20000</v>
      </c>
      <c r="Q969" s="14">
        <v>20000</v>
      </c>
      <c r="R969" s="14">
        <v>20000</v>
      </c>
      <c r="S969" s="14">
        <v>20000</v>
      </c>
      <c r="T969" s="14">
        <v>20000</v>
      </c>
    </row>
    <row r="970" spans="1:20" ht="15" customHeight="1">
      <c r="A970" s="71" t="s">
        <v>657</v>
      </c>
      <c r="D970" s="71" t="s">
        <v>658</v>
      </c>
      <c r="L970" s="11">
        <v>0</v>
      </c>
      <c r="M970" s="14">
        <v>568</v>
      </c>
      <c r="N970" s="96">
        <v>500</v>
      </c>
      <c r="O970" s="96">
        <v>500</v>
      </c>
      <c r="P970" s="14">
        <v>500</v>
      </c>
      <c r="Q970" s="14">
        <v>500</v>
      </c>
      <c r="R970" s="14">
        <v>500</v>
      </c>
      <c r="S970" s="14">
        <v>500</v>
      </c>
      <c r="T970" s="14">
        <v>500</v>
      </c>
    </row>
    <row r="971" spans="1:20" ht="15" customHeight="1">
      <c r="A971" s="71" t="s">
        <v>659</v>
      </c>
      <c r="D971" s="71" t="s">
        <v>660</v>
      </c>
      <c r="L971" s="11">
        <v>100000</v>
      </c>
      <c r="M971" s="14">
        <v>100000</v>
      </c>
      <c r="N971" s="96">
        <v>0</v>
      </c>
      <c r="O971" s="96">
        <v>0</v>
      </c>
      <c r="P971" s="14">
        <v>0</v>
      </c>
      <c r="Q971" s="14">
        <v>0</v>
      </c>
      <c r="R971" s="14">
        <v>0</v>
      </c>
      <c r="S971" s="14">
        <v>0</v>
      </c>
      <c r="T971" s="14">
        <v>0</v>
      </c>
    </row>
    <row r="972" spans="1:20" ht="15" customHeight="1">
      <c r="A972" s="71" t="s">
        <v>661</v>
      </c>
      <c r="D972" s="71" t="s">
        <v>662</v>
      </c>
      <c r="L972" s="11">
        <v>0</v>
      </c>
      <c r="M972" s="15">
        <v>0</v>
      </c>
      <c r="N972" s="95">
        <v>0</v>
      </c>
      <c r="O972" s="95">
        <v>0</v>
      </c>
      <c r="P972" s="15">
        <v>0</v>
      </c>
      <c r="Q972" s="15">
        <v>0</v>
      </c>
      <c r="R972" s="15">
        <v>2500</v>
      </c>
      <c r="S972" s="15">
        <v>2500</v>
      </c>
      <c r="T972" s="15">
        <v>2500</v>
      </c>
    </row>
    <row r="973" spans="1:20" s="311" customFormat="1" ht="15" customHeight="1">
      <c r="A973" s="71" t="s">
        <v>663</v>
      </c>
      <c r="B973" s="71"/>
      <c r="C973" s="71"/>
      <c r="D973" s="71" t="s">
        <v>664</v>
      </c>
      <c r="E973" s="71"/>
      <c r="F973" s="71"/>
      <c r="L973" s="11"/>
      <c r="M973" s="15">
        <v>671</v>
      </c>
      <c r="N973" s="95"/>
      <c r="O973" s="95"/>
      <c r="P973" s="15"/>
      <c r="Q973" s="15"/>
      <c r="R973" s="15"/>
      <c r="S973" s="15"/>
      <c r="T973" s="15"/>
    </row>
    <row r="974" spans="1:20" s="311" customFormat="1" ht="15" customHeight="1">
      <c r="A974" s="311" t="s">
        <v>1517</v>
      </c>
      <c r="D974" s="311" t="s">
        <v>446</v>
      </c>
      <c r="L974" s="11"/>
      <c r="M974" s="15"/>
      <c r="N974" s="95"/>
      <c r="O974" s="95"/>
      <c r="P974" s="15"/>
      <c r="Q974" s="15">
        <v>50000</v>
      </c>
      <c r="R974" s="15"/>
      <c r="S974" s="15"/>
      <c r="T974" s="15"/>
    </row>
    <row r="975" spans="1:20" ht="15" customHeight="1">
      <c r="A975" s="311"/>
      <c r="D975" s="37" t="s">
        <v>1571</v>
      </c>
      <c r="L975" s="62">
        <v>0</v>
      </c>
      <c r="M975" s="63">
        <v>0</v>
      </c>
      <c r="N975" s="101">
        <v>0</v>
      </c>
      <c r="O975" s="101">
        <v>0</v>
      </c>
      <c r="P975" s="63">
        <v>0</v>
      </c>
      <c r="Q975" s="63">
        <v>0</v>
      </c>
      <c r="R975" s="63">
        <v>0</v>
      </c>
      <c r="S975" s="63">
        <v>0</v>
      </c>
      <c r="T975" s="63">
        <v>0</v>
      </c>
    </row>
    <row r="976" spans="1:20" ht="15" customHeight="1"/>
    <row r="977" spans="1:21" ht="15" customHeight="1">
      <c r="K977" s="6" t="s">
        <v>882</v>
      </c>
      <c r="L977" s="17">
        <f>SUM(L963:L976)</f>
        <v>269147</v>
      </c>
      <c r="M977" s="17">
        <f t="shared" ref="M977:T977" si="56">SUM(M963:M976)</f>
        <v>474639</v>
      </c>
      <c r="N977" s="100">
        <f t="shared" si="56"/>
        <v>420500</v>
      </c>
      <c r="O977" s="100">
        <f t="shared" si="56"/>
        <v>420500</v>
      </c>
      <c r="P977" s="17">
        <f t="shared" si="56"/>
        <v>420500</v>
      </c>
      <c r="Q977" s="17">
        <f t="shared" si="56"/>
        <v>166500</v>
      </c>
      <c r="R977" s="17">
        <f t="shared" si="56"/>
        <v>23000</v>
      </c>
      <c r="S977" s="17">
        <f t="shared" si="56"/>
        <v>423000</v>
      </c>
      <c r="T977" s="17">
        <f t="shared" si="56"/>
        <v>23000</v>
      </c>
    </row>
    <row r="978" spans="1:21" ht="15" customHeight="1"/>
    <row r="979" spans="1:21" ht="15" customHeight="1"/>
    <row r="980" spans="1:21" ht="15" customHeight="1">
      <c r="A980" s="1" t="s">
        <v>665</v>
      </c>
      <c r="B980" s="70"/>
      <c r="C980" s="70"/>
      <c r="D980" s="1" t="s">
        <v>662</v>
      </c>
      <c r="E980" s="70"/>
      <c r="F980" s="70"/>
      <c r="G980" s="9"/>
      <c r="H980" s="9"/>
      <c r="I980" s="9"/>
      <c r="J980" s="9"/>
      <c r="K980" s="9"/>
      <c r="L980" s="18">
        <v>0</v>
      </c>
      <c r="M980" s="18">
        <v>0</v>
      </c>
      <c r="N980" s="104">
        <v>0</v>
      </c>
      <c r="O980" s="104">
        <v>0</v>
      </c>
      <c r="P980" s="18">
        <v>0</v>
      </c>
      <c r="Q980" s="18">
        <v>0</v>
      </c>
      <c r="R980" s="18">
        <v>0</v>
      </c>
      <c r="S980" s="18">
        <v>0</v>
      </c>
      <c r="T980" s="18">
        <v>0</v>
      </c>
      <c r="U980" s="76"/>
    </row>
    <row r="981" spans="1:21" ht="15" customHeight="1">
      <c r="A981" s="1" t="s">
        <v>666</v>
      </c>
      <c r="B981" s="70"/>
      <c r="C981" s="70"/>
      <c r="D981" s="1" t="s">
        <v>667</v>
      </c>
      <c r="E981" s="70"/>
      <c r="F981" s="70"/>
      <c r="G981" s="70"/>
      <c r="H981" s="70"/>
      <c r="I981" s="70"/>
      <c r="J981" s="70"/>
      <c r="K981" s="70"/>
      <c r="L981" s="2">
        <v>22408</v>
      </c>
      <c r="M981" s="19">
        <v>0</v>
      </c>
      <c r="N981" s="98">
        <v>0</v>
      </c>
      <c r="O981" s="98">
        <v>0</v>
      </c>
      <c r="P981" s="3">
        <v>0</v>
      </c>
      <c r="Q981" s="3">
        <v>0</v>
      </c>
      <c r="R981" s="3">
        <v>0</v>
      </c>
      <c r="S981" s="3">
        <v>0</v>
      </c>
      <c r="T981" s="3">
        <v>0</v>
      </c>
    </row>
    <row r="982" spans="1:21" ht="15" customHeight="1">
      <c r="A982" s="1" t="s">
        <v>668</v>
      </c>
      <c r="B982" s="70"/>
      <c r="C982" s="70"/>
      <c r="D982" s="1" t="s">
        <v>669</v>
      </c>
      <c r="E982" s="70"/>
      <c r="F982" s="70"/>
      <c r="G982" s="70"/>
      <c r="H982" s="70"/>
      <c r="I982" s="70"/>
      <c r="J982" s="70"/>
      <c r="K982" s="70"/>
      <c r="L982" s="2">
        <v>10000</v>
      </c>
      <c r="M982" s="3">
        <v>10000</v>
      </c>
      <c r="N982" s="106">
        <v>11000</v>
      </c>
      <c r="O982" s="106">
        <v>11000</v>
      </c>
      <c r="P982" s="3">
        <v>12000</v>
      </c>
      <c r="Q982" s="3">
        <v>13000</v>
      </c>
      <c r="R982" s="3">
        <v>13000</v>
      </c>
      <c r="S982" s="3">
        <v>13000</v>
      </c>
      <c r="T982" s="3">
        <v>13000</v>
      </c>
    </row>
    <row r="983" spans="1:21" ht="15" customHeight="1">
      <c r="A983" s="1" t="s">
        <v>670</v>
      </c>
      <c r="B983" s="70"/>
      <c r="C983" s="70"/>
      <c r="D983" s="1" t="s">
        <v>654</v>
      </c>
      <c r="E983" s="70"/>
      <c r="F983" s="70"/>
      <c r="G983" s="70"/>
      <c r="H983" s="70"/>
      <c r="I983" s="70"/>
      <c r="J983" s="70"/>
      <c r="K983" s="70"/>
      <c r="L983" s="2">
        <v>196015</v>
      </c>
      <c r="M983" s="3">
        <v>0</v>
      </c>
      <c r="N983" s="106">
        <v>0</v>
      </c>
      <c r="O983" s="106">
        <v>0</v>
      </c>
      <c r="P983" s="2">
        <v>0</v>
      </c>
      <c r="Q983" s="2">
        <v>0</v>
      </c>
      <c r="R983" s="2">
        <v>0</v>
      </c>
      <c r="S983" s="2">
        <v>0</v>
      </c>
      <c r="T983" s="2">
        <v>0</v>
      </c>
    </row>
    <row r="984" spans="1:21" ht="15" customHeight="1">
      <c r="A984" s="1" t="s">
        <v>671</v>
      </c>
      <c r="B984" s="70"/>
      <c r="C984" s="70"/>
      <c r="D984" s="1" t="s">
        <v>672</v>
      </c>
      <c r="E984" s="70"/>
      <c r="F984" s="70"/>
      <c r="G984" s="70"/>
      <c r="H984" s="70"/>
      <c r="I984" s="70"/>
      <c r="J984" s="70"/>
      <c r="K984" s="70"/>
      <c r="L984" s="2">
        <v>0</v>
      </c>
      <c r="M984" s="3">
        <v>88175</v>
      </c>
      <c r="N984" s="106">
        <v>270000</v>
      </c>
      <c r="O984" s="106">
        <v>270000</v>
      </c>
      <c r="P984" s="3">
        <v>191825</v>
      </c>
      <c r="Q984" s="3">
        <v>0</v>
      </c>
      <c r="R984" s="3">
        <v>0</v>
      </c>
      <c r="S984" s="3">
        <v>0</v>
      </c>
      <c r="T984" s="3">
        <v>0</v>
      </c>
    </row>
    <row r="985" spans="1:21" ht="15" customHeight="1">
      <c r="A985" s="1" t="s">
        <v>673</v>
      </c>
      <c r="B985" s="70"/>
      <c r="C985" s="70"/>
      <c r="D985" s="1" t="s">
        <v>674</v>
      </c>
      <c r="E985" s="70"/>
      <c r="F985" s="70"/>
      <c r="G985" s="70"/>
      <c r="H985" s="70"/>
      <c r="I985" s="70"/>
      <c r="J985" s="70"/>
      <c r="K985" s="70"/>
      <c r="L985" s="2">
        <v>2650</v>
      </c>
      <c r="M985" s="3">
        <v>0</v>
      </c>
      <c r="N985" s="106">
        <v>0</v>
      </c>
      <c r="O985" s="106">
        <v>0</v>
      </c>
      <c r="P985" s="3">
        <v>0</v>
      </c>
      <c r="Q985" s="3">
        <v>0</v>
      </c>
      <c r="R985" s="3">
        <v>0</v>
      </c>
      <c r="S985" s="3">
        <v>0</v>
      </c>
      <c r="T985" s="3">
        <v>0</v>
      </c>
    </row>
    <row r="986" spans="1:21" ht="15" customHeight="1">
      <c r="A986" s="1" t="s">
        <v>675</v>
      </c>
      <c r="B986" s="70"/>
      <c r="C986" s="70"/>
      <c r="D986" s="1" t="s">
        <v>676</v>
      </c>
      <c r="E986" s="70"/>
      <c r="F986" s="70"/>
      <c r="G986" s="70"/>
      <c r="H986" s="70"/>
      <c r="I986" s="70"/>
      <c r="J986" s="70"/>
      <c r="K986" s="70"/>
      <c r="L986" s="2">
        <v>15535</v>
      </c>
      <c r="M986" s="3">
        <v>2133</v>
      </c>
      <c r="N986" s="106">
        <v>0</v>
      </c>
      <c r="O986" s="106">
        <v>0</v>
      </c>
      <c r="P986" s="3">
        <v>0</v>
      </c>
      <c r="Q986" s="3">
        <v>0</v>
      </c>
      <c r="R986" s="3">
        <v>0</v>
      </c>
      <c r="S986" s="3">
        <v>0</v>
      </c>
      <c r="T986" s="3">
        <v>0</v>
      </c>
    </row>
    <row r="987" spans="1:21" ht="15" customHeight="1">
      <c r="A987" s="1" t="s">
        <v>677</v>
      </c>
      <c r="B987" s="70"/>
      <c r="C987" s="70"/>
      <c r="D987" s="1" t="s">
        <v>678</v>
      </c>
      <c r="E987" s="70"/>
      <c r="F987" s="70"/>
      <c r="G987" s="70"/>
      <c r="H987" s="70"/>
      <c r="I987" s="70"/>
      <c r="J987" s="70"/>
      <c r="K987" s="70"/>
      <c r="L987" s="2">
        <v>0</v>
      </c>
      <c r="M987" s="3">
        <v>85062</v>
      </c>
      <c r="N987" s="106">
        <v>0</v>
      </c>
      <c r="O987" s="106">
        <v>0</v>
      </c>
      <c r="P987" s="3">
        <v>0</v>
      </c>
      <c r="Q987" s="3">
        <v>0</v>
      </c>
      <c r="R987" s="3">
        <v>0</v>
      </c>
      <c r="S987" s="3">
        <v>0</v>
      </c>
      <c r="T987" s="3">
        <v>0</v>
      </c>
    </row>
    <row r="988" spans="1:21" ht="15" customHeight="1">
      <c r="A988" s="1" t="s">
        <v>679</v>
      </c>
      <c r="B988" s="70"/>
      <c r="C988" s="70"/>
      <c r="D988" s="1" t="s">
        <v>680</v>
      </c>
      <c r="E988" s="70"/>
      <c r="F988" s="70"/>
      <c r="G988" s="70"/>
      <c r="H988" s="70"/>
      <c r="I988" s="70"/>
      <c r="J988" s="70"/>
      <c r="K988" s="70"/>
      <c r="L988" s="2">
        <v>0</v>
      </c>
      <c r="M988" s="3">
        <v>14020</v>
      </c>
      <c r="N988" s="106">
        <v>0</v>
      </c>
      <c r="O988" s="106">
        <v>0</v>
      </c>
      <c r="P988" s="3">
        <v>0</v>
      </c>
      <c r="Q988" s="3">
        <v>0</v>
      </c>
      <c r="R988" s="3">
        <v>0</v>
      </c>
      <c r="S988" s="3">
        <v>0</v>
      </c>
      <c r="T988" s="3">
        <v>0</v>
      </c>
    </row>
    <row r="989" spans="1:21" ht="15" customHeight="1">
      <c r="A989" s="1" t="s">
        <v>681</v>
      </c>
      <c r="B989" s="70"/>
      <c r="C989" s="70"/>
      <c r="D989" s="61" t="s">
        <v>1444</v>
      </c>
      <c r="E989" s="70"/>
      <c r="F989" s="70"/>
      <c r="G989" s="70"/>
      <c r="H989" s="70"/>
      <c r="I989" s="70"/>
      <c r="J989" s="70"/>
      <c r="K989" s="70"/>
      <c r="L989" s="2">
        <v>0</v>
      </c>
      <c r="M989" s="3">
        <v>0</v>
      </c>
      <c r="N989" s="106">
        <v>0</v>
      </c>
      <c r="O989" s="106">
        <v>0</v>
      </c>
      <c r="P989" s="3">
        <v>120000</v>
      </c>
      <c r="Q989" s="3">
        <v>0</v>
      </c>
      <c r="R989" s="3">
        <v>0</v>
      </c>
      <c r="S989" s="3">
        <v>0</v>
      </c>
      <c r="T989" s="3">
        <v>0</v>
      </c>
    </row>
    <row r="990" spans="1:21" ht="15" customHeight="1">
      <c r="A990" s="1" t="s">
        <v>682</v>
      </c>
      <c r="B990" s="70"/>
      <c r="C990" s="70"/>
      <c r="D990" s="1" t="s">
        <v>683</v>
      </c>
      <c r="E990" s="70"/>
      <c r="F990" s="70"/>
      <c r="G990" s="70"/>
      <c r="H990" s="70"/>
      <c r="I990" s="70"/>
      <c r="J990" s="70"/>
      <c r="K990" s="70"/>
      <c r="L990" s="2">
        <v>0</v>
      </c>
      <c r="M990" s="3">
        <v>0</v>
      </c>
      <c r="N990" s="106">
        <v>0</v>
      </c>
      <c r="O990" s="106">
        <v>0</v>
      </c>
      <c r="P990" s="3">
        <v>0</v>
      </c>
      <c r="Q990" s="3">
        <v>200000</v>
      </c>
      <c r="R990" s="3">
        <v>200000</v>
      </c>
      <c r="S990" s="3">
        <v>0</v>
      </c>
      <c r="T990" s="3">
        <v>0</v>
      </c>
    </row>
    <row r="991" spans="1:21" ht="15" customHeight="1">
      <c r="A991" s="1" t="s">
        <v>1083</v>
      </c>
      <c r="B991" s="70"/>
      <c r="C991" s="70"/>
      <c r="D991" s="53" t="s">
        <v>1081</v>
      </c>
      <c r="E991" s="70"/>
      <c r="F991" s="70"/>
      <c r="G991" s="70"/>
      <c r="H991" s="70"/>
      <c r="I991" s="70"/>
      <c r="J991" s="70"/>
      <c r="K991" s="70"/>
      <c r="L991" s="2">
        <v>0</v>
      </c>
      <c r="M991" s="3">
        <v>0</v>
      </c>
      <c r="N991" s="106">
        <v>0</v>
      </c>
      <c r="O991" s="106">
        <v>0</v>
      </c>
      <c r="P991" s="3">
        <v>0</v>
      </c>
      <c r="Q991" s="3">
        <v>0</v>
      </c>
      <c r="R991" s="3">
        <v>0</v>
      </c>
      <c r="S991" s="3">
        <v>50000</v>
      </c>
      <c r="T991" s="3">
        <v>0</v>
      </c>
    </row>
    <row r="992" spans="1:21" s="78" customFormat="1" ht="15" customHeight="1">
      <c r="A992" s="1"/>
      <c r="B992" s="77"/>
      <c r="C992" s="77"/>
      <c r="D992" s="37" t="s">
        <v>1085</v>
      </c>
      <c r="E992" s="77"/>
      <c r="F992" s="77"/>
      <c r="G992" s="77"/>
      <c r="H992" s="77"/>
      <c r="I992" s="77"/>
      <c r="J992" s="77"/>
      <c r="K992" s="77"/>
      <c r="L992" s="2"/>
      <c r="M992" s="3"/>
      <c r="N992" s="106"/>
      <c r="O992" s="106"/>
      <c r="P992" s="3"/>
      <c r="Q992" s="3"/>
      <c r="R992" s="3"/>
      <c r="S992" s="3"/>
      <c r="T992" s="3"/>
    </row>
    <row r="993" spans="1:20" ht="15" customHeight="1">
      <c r="A993" s="1" t="s">
        <v>1084</v>
      </c>
      <c r="B993" s="70"/>
      <c r="C993" s="70"/>
      <c r="D993" s="53" t="s">
        <v>1082</v>
      </c>
      <c r="E993" s="70"/>
      <c r="F993" s="70"/>
      <c r="G993" s="70"/>
      <c r="H993" s="70"/>
      <c r="I993" s="70"/>
      <c r="J993" s="70"/>
      <c r="K993" s="70"/>
      <c r="L993" s="2">
        <v>0</v>
      </c>
      <c r="M993" s="3">
        <v>0</v>
      </c>
      <c r="N993" s="106">
        <v>0</v>
      </c>
      <c r="O993" s="106">
        <v>0</v>
      </c>
      <c r="P993" s="3">
        <v>0</v>
      </c>
      <c r="Q993" s="3">
        <v>0</v>
      </c>
      <c r="R993" s="3">
        <v>143850</v>
      </c>
      <c r="S993" s="3">
        <v>0</v>
      </c>
      <c r="T993" s="3">
        <v>0</v>
      </c>
    </row>
    <row r="994" spans="1:20" s="78" customFormat="1" ht="15" customHeight="1">
      <c r="A994" s="1"/>
      <c r="B994" s="77"/>
      <c r="C994" s="77"/>
      <c r="D994" s="37" t="s">
        <v>1245</v>
      </c>
      <c r="E994" s="77"/>
      <c r="F994" s="77"/>
      <c r="G994" s="77"/>
      <c r="H994" s="77"/>
      <c r="I994" s="77"/>
      <c r="J994" s="77"/>
      <c r="K994" s="77"/>
      <c r="L994" s="2"/>
      <c r="M994" s="3"/>
      <c r="N994" s="106"/>
      <c r="O994" s="106"/>
      <c r="P994" s="3"/>
      <c r="Q994" s="3"/>
      <c r="R994" s="3"/>
      <c r="S994" s="3"/>
      <c r="T994" s="3"/>
    </row>
    <row r="995" spans="1:20" ht="15" customHeight="1">
      <c r="A995" s="1" t="s">
        <v>684</v>
      </c>
      <c r="B995" s="70"/>
      <c r="C995" s="70"/>
      <c r="D995" s="1" t="s">
        <v>581</v>
      </c>
      <c r="E995" s="70"/>
      <c r="F995" s="70"/>
      <c r="G995" s="70"/>
      <c r="H995" s="70"/>
      <c r="I995" s="70"/>
      <c r="J995" s="70"/>
      <c r="K995" s="70"/>
      <c r="L995" s="47">
        <v>60449</v>
      </c>
      <c r="M995" s="47">
        <v>60449</v>
      </c>
      <c r="N995" s="105">
        <v>20084</v>
      </c>
      <c r="O995" s="105">
        <v>20084</v>
      </c>
      <c r="P995" s="47">
        <v>0</v>
      </c>
      <c r="Q995" s="47">
        <v>0</v>
      </c>
      <c r="R995" s="47">
        <v>0</v>
      </c>
      <c r="S995" s="47">
        <v>0</v>
      </c>
      <c r="T995" s="47">
        <v>0</v>
      </c>
    </row>
    <row r="996" spans="1:20" s="78" customFormat="1" ht="15" customHeight="1">
      <c r="A996" s="1"/>
      <c r="B996" s="77"/>
      <c r="C996" s="77"/>
      <c r="D996" s="37" t="s">
        <v>1192</v>
      </c>
      <c r="E996" s="77"/>
      <c r="F996" s="77"/>
      <c r="G996" s="77"/>
      <c r="H996" s="77"/>
      <c r="I996" s="77"/>
      <c r="J996" s="77"/>
      <c r="K996" s="77"/>
      <c r="L996" s="47"/>
      <c r="M996" s="47"/>
      <c r="N996" s="105"/>
      <c r="O996" s="105"/>
      <c r="P996" s="47"/>
      <c r="Q996" s="47"/>
      <c r="R996" s="47"/>
      <c r="S996" s="47"/>
      <c r="T996" s="47"/>
    </row>
    <row r="997" spans="1:20" ht="15" customHeight="1"/>
    <row r="998" spans="1:20" ht="15" customHeight="1">
      <c r="K998" s="6" t="s">
        <v>886</v>
      </c>
      <c r="L998" s="29">
        <f>SUM(L980:L997)</f>
        <v>307057</v>
      </c>
      <c r="M998" s="29">
        <f t="shared" ref="M998:T998" si="57">SUM(M980:M997)</f>
        <v>259839</v>
      </c>
      <c r="N998" s="119">
        <f t="shared" si="57"/>
        <v>301084</v>
      </c>
      <c r="O998" s="119">
        <f t="shared" si="57"/>
        <v>301084</v>
      </c>
      <c r="P998" s="29">
        <f t="shared" si="57"/>
        <v>323825</v>
      </c>
      <c r="Q998" s="29">
        <f t="shared" si="57"/>
        <v>213000</v>
      </c>
      <c r="R998" s="29">
        <f t="shared" si="57"/>
        <v>356850</v>
      </c>
      <c r="S998" s="29">
        <f t="shared" si="57"/>
        <v>63000</v>
      </c>
      <c r="T998" s="29">
        <f t="shared" si="57"/>
        <v>13000</v>
      </c>
    </row>
    <row r="999" spans="1:20" ht="15" customHeight="1">
      <c r="L999" s="27"/>
      <c r="M999" s="27"/>
      <c r="N999" s="116"/>
      <c r="O999" s="116"/>
      <c r="P999" s="27"/>
      <c r="Q999" s="27"/>
      <c r="R999" s="27"/>
      <c r="S999" s="27"/>
      <c r="T999" s="27"/>
    </row>
    <row r="1000" spans="1:20" ht="15" customHeight="1">
      <c r="L1000" s="27"/>
      <c r="M1000" s="27"/>
      <c r="N1000" s="116"/>
      <c r="O1000" s="116"/>
      <c r="P1000" s="27"/>
      <c r="Q1000" s="27"/>
      <c r="R1000" s="27"/>
      <c r="S1000" s="27"/>
      <c r="T1000" s="27"/>
    </row>
    <row r="1001" spans="1:20" ht="15" customHeight="1">
      <c r="K1001" s="6" t="s">
        <v>887</v>
      </c>
      <c r="L1001" s="27">
        <f t="shared" ref="L1001:T1001" si="58">L977-L998</f>
        <v>-37910</v>
      </c>
      <c r="M1001" s="27">
        <f t="shared" si="58"/>
        <v>214800</v>
      </c>
      <c r="N1001" s="116">
        <f t="shared" si="58"/>
        <v>119416</v>
      </c>
      <c r="O1001" s="116">
        <f t="shared" si="58"/>
        <v>119416</v>
      </c>
      <c r="P1001" s="27">
        <f t="shared" si="58"/>
        <v>96675</v>
      </c>
      <c r="Q1001" s="27">
        <f t="shared" si="58"/>
        <v>-46500</v>
      </c>
      <c r="R1001" s="27">
        <f t="shared" si="58"/>
        <v>-333850</v>
      </c>
      <c r="S1001" s="27">
        <f t="shared" si="58"/>
        <v>360000</v>
      </c>
      <c r="T1001" s="27">
        <f t="shared" si="58"/>
        <v>10000</v>
      </c>
    </row>
    <row r="1002" spans="1:20" ht="15" customHeight="1">
      <c r="L1002" s="27"/>
      <c r="M1002" s="27"/>
      <c r="N1002" s="116"/>
      <c r="O1002" s="116"/>
      <c r="P1002" s="27"/>
      <c r="Q1002" s="27"/>
      <c r="R1002" s="27"/>
      <c r="S1002" s="27"/>
      <c r="T1002" s="27"/>
    </row>
    <row r="1003" spans="1:20" ht="15" customHeight="1">
      <c r="L1003" s="27"/>
      <c r="M1003" s="27"/>
      <c r="N1003" s="116"/>
      <c r="O1003" s="116"/>
      <c r="P1003" s="27"/>
      <c r="Q1003" s="27"/>
      <c r="R1003" s="27"/>
      <c r="S1003" s="27"/>
      <c r="T1003" s="27"/>
    </row>
    <row r="1004" spans="1:20" ht="15" customHeight="1">
      <c r="K1004" s="27" t="s">
        <v>889</v>
      </c>
      <c r="L1004" s="27">
        <v>-603425</v>
      </c>
      <c r="M1004" s="27">
        <v>-388625</v>
      </c>
      <c r="N1004" s="116">
        <v>-312230</v>
      </c>
      <c r="O1004" s="116">
        <f>M1004+O1001</f>
        <v>-269209</v>
      </c>
      <c r="P1004" s="27">
        <f>O1004+P1001</f>
        <v>-172534</v>
      </c>
      <c r="Q1004" s="27">
        <f>P1004+Q1001</f>
        <v>-219034</v>
      </c>
      <c r="R1004" s="27">
        <f>Q1004+R1001</f>
        <v>-552884</v>
      </c>
      <c r="S1004" s="27">
        <f>R1004+S1001</f>
        <v>-192884</v>
      </c>
      <c r="T1004" s="27">
        <f>S1004+T1001</f>
        <v>-182884</v>
      </c>
    </row>
    <row r="1005" spans="1:20" ht="15" customHeight="1">
      <c r="L1005" s="28">
        <f t="shared" ref="L1005:T1005" si="59">L1004/L998</f>
        <v>-1.9651888737270278</v>
      </c>
      <c r="M1005" s="28">
        <f t="shared" si="59"/>
        <v>-1.4956376833346803</v>
      </c>
      <c r="N1005" s="117">
        <f t="shared" si="59"/>
        <v>-1.0370195692896333</v>
      </c>
      <c r="O1005" s="117">
        <f t="shared" si="59"/>
        <v>-0.89413253444221541</v>
      </c>
      <c r="P1005" s="28">
        <f t="shared" si="59"/>
        <v>-0.53280012352350803</v>
      </c>
      <c r="Q1005" s="28">
        <f t="shared" si="59"/>
        <v>-1.0283286384976527</v>
      </c>
      <c r="R1005" s="28">
        <f t="shared" si="59"/>
        <v>-1.5493456634440241</v>
      </c>
      <c r="S1005" s="28">
        <f t="shared" si="59"/>
        <v>-3.0616507936507937</v>
      </c>
      <c r="T1005" s="28">
        <f t="shared" si="59"/>
        <v>-14.068</v>
      </c>
    </row>
    <row r="1006" spans="1:20" ht="15" customHeight="1">
      <c r="L1006" s="27"/>
      <c r="M1006" s="27"/>
      <c r="N1006" s="116"/>
      <c r="O1006" s="116"/>
      <c r="P1006" s="27"/>
      <c r="Q1006" s="27"/>
      <c r="R1006" s="27"/>
      <c r="S1006" s="27"/>
      <c r="T1006" s="27"/>
    </row>
    <row r="1007" spans="1:20" ht="15" customHeight="1">
      <c r="L1007" s="27"/>
      <c r="M1007" s="27"/>
      <c r="N1007" s="116"/>
      <c r="O1007" s="116"/>
      <c r="P1007" s="27"/>
      <c r="Q1007" s="27"/>
      <c r="R1007" s="27"/>
      <c r="S1007" s="27"/>
      <c r="T1007" s="27"/>
    </row>
    <row r="1008" spans="1:20" ht="15" customHeight="1"/>
    <row r="1009" spans="1:20" ht="15" customHeight="1">
      <c r="A1009" s="5" t="s">
        <v>914</v>
      </c>
    </row>
    <row r="1010" spans="1:20" ht="15" customHeight="1"/>
    <row r="1011" spans="1:20" ht="15" customHeight="1">
      <c r="A1011" s="1" t="s">
        <v>685</v>
      </c>
      <c r="D1011" s="13" t="s">
        <v>328</v>
      </c>
      <c r="L1011" s="11">
        <v>1478</v>
      </c>
      <c r="M1011" s="14">
        <v>0</v>
      </c>
      <c r="N1011" s="96">
        <v>0</v>
      </c>
      <c r="O1011" s="96">
        <v>0</v>
      </c>
      <c r="P1011" s="14">
        <v>0</v>
      </c>
      <c r="Q1011" s="14">
        <v>0</v>
      </c>
      <c r="R1011" s="14">
        <v>0</v>
      </c>
      <c r="S1011" s="14">
        <v>0</v>
      </c>
      <c r="T1011" s="14">
        <v>0</v>
      </c>
    </row>
    <row r="1012" spans="1:20" s="310" customFormat="1" ht="15" customHeight="1">
      <c r="A1012" s="1" t="s">
        <v>1500</v>
      </c>
      <c r="D1012" s="13" t="s">
        <v>1501</v>
      </c>
      <c r="L1012" s="11">
        <v>0</v>
      </c>
      <c r="M1012" s="14">
        <v>0</v>
      </c>
      <c r="N1012" s="96">
        <v>0</v>
      </c>
      <c r="O1012" s="96">
        <v>20000</v>
      </c>
      <c r="P1012" s="14">
        <v>18095</v>
      </c>
      <c r="Q1012" s="14">
        <v>18572</v>
      </c>
      <c r="R1012" s="14">
        <v>19047</v>
      </c>
      <c r="S1012" s="14">
        <v>19524</v>
      </c>
      <c r="T1012" s="14">
        <v>20000</v>
      </c>
    </row>
    <row r="1013" spans="1:20" s="310" customFormat="1" ht="15" customHeight="1">
      <c r="A1013" s="1"/>
      <c r="D1013" s="82" t="s">
        <v>1502</v>
      </c>
      <c r="L1013" s="11"/>
      <c r="M1013" s="14"/>
      <c r="N1013" s="96"/>
      <c r="O1013" s="96"/>
      <c r="P1013" s="14"/>
      <c r="Q1013" s="14"/>
      <c r="R1013" s="14"/>
      <c r="S1013" s="14"/>
      <c r="T1013" s="14"/>
    </row>
    <row r="1014" spans="1:20" s="310" customFormat="1" ht="15" customHeight="1">
      <c r="A1014" s="1" t="s">
        <v>1503</v>
      </c>
      <c r="D1014" s="13" t="s">
        <v>1504</v>
      </c>
      <c r="L1014" s="11">
        <v>0</v>
      </c>
      <c r="M1014" s="14">
        <v>0</v>
      </c>
      <c r="N1014" s="96">
        <v>0</v>
      </c>
      <c r="O1014" s="96">
        <v>65000</v>
      </c>
      <c r="P1014" s="14">
        <v>58810</v>
      </c>
      <c r="Q1014" s="14">
        <v>60357</v>
      </c>
      <c r="R1014" s="14">
        <v>61905</v>
      </c>
      <c r="S1014" s="14">
        <v>63452</v>
      </c>
      <c r="T1014" s="14">
        <v>65000</v>
      </c>
    </row>
    <row r="1015" spans="1:20" s="310" customFormat="1" ht="15" customHeight="1">
      <c r="A1015" s="1"/>
      <c r="D1015" s="82" t="s">
        <v>1502</v>
      </c>
      <c r="L1015" s="11"/>
      <c r="M1015" s="14"/>
      <c r="N1015" s="96"/>
      <c r="O1015" s="96"/>
      <c r="P1015" s="14"/>
      <c r="Q1015" s="14"/>
      <c r="R1015" s="14"/>
      <c r="S1015" s="14"/>
      <c r="T1015" s="14"/>
    </row>
    <row r="1016" spans="1:20" s="310" customFormat="1" ht="15" customHeight="1">
      <c r="A1016" s="1" t="s">
        <v>1505</v>
      </c>
      <c r="D1016" s="13" t="s">
        <v>1506</v>
      </c>
      <c r="L1016" s="11">
        <v>0</v>
      </c>
      <c r="M1016" s="14">
        <v>0</v>
      </c>
      <c r="N1016" s="96">
        <v>0</v>
      </c>
      <c r="O1016" s="96">
        <v>125000</v>
      </c>
      <c r="P1016" s="14">
        <v>113095</v>
      </c>
      <c r="Q1016" s="14">
        <v>116071</v>
      </c>
      <c r="R1016" s="14">
        <v>119048</v>
      </c>
      <c r="S1016" s="14">
        <v>122024</v>
      </c>
      <c r="T1016" s="14">
        <v>125000</v>
      </c>
    </row>
    <row r="1017" spans="1:20" s="310" customFormat="1" ht="15" customHeight="1">
      <c r="A1017" s="1"/>
      <c r="D1017" s="82" t="s">
        <v>1502</v>
      </c>
      <c r="L1017" s="11"/>
      <c r="M1017" s="14"/>
      <c r="N1017" s="96"/>
      <c r="O1017" s="96"/>
      <c r="P1017" s="14"/>
      <c r="Q1017" s="14"/>
      <c r="R1017" s="14"/>
      <c r="S1017" s="14"/>
      <c r="T1017" s="14"/>
    </row>
    <row r="1018" spans="1:20" ht="15" customHeight="1">
      <c r="A1018" s="1" t="s">
        <v>686</v>
      </c>
      <c r="B1018" s="70"/>
      <c r="C1018" s="70"/>
      <c r="D1018" s="1" t="s">
        <v>687</v>
      </c>
      <c r="E1018" s="70"/>
      <c r="F1018" s="70"/>
      <c r="G1018" s="70"/>
      <c r="H1018" s="70"/>
      <c r="I1018" s="70"/>
      <c r="J1018" s="70"/>
      <c r="K1018" s="70"/>
      <c r="L1018" s="11">
        <v>180230</v>
      </c>
      <c r="M1018" s="12">
        <v>189890</v>
      </c>
      <c r="N1018" s="94">
        <v>180000</v>
      </c>
      <c r="O1018" s="94">
        <v>0</v>
      </c>
      <c r="P1018" s="12">
        <v>0</v>
      </c>
      <c r="Q1018" s="12">
        <v>0</v>
      </c>
      <c r="R1018" s="12">
        <v>0</v>
      </c>
      <c r="S1018" s="12">
        <v>0</v>
      </c>
      <c r="T1018" s="12">
        <v>0</v>
      </c>
    </row>
    <row r="1019" spans="1:20" s="310" customFormat="1" ht="15" customHeight="1">
      <c r="A1019" s="1"/>
      <c r="B1019" s="309"/>
      <c r="C1019" s="309"/>
      <c r="D1019" s="81" t="s">
        <v>1507</v>
      </c>
      <c r="E1019" s="309"/>
      <c r="F1019" s="309"/>
      <c r="G1019" s="309"/>
      <c r="H1019" s="309"/>
      <c r="I1019" s="309"/>
      <c r="J1019" s="309"/>
      <c r="K1019" s="309"/>
      <c r="L1019" s="11"/>
      <c r="M1019" s="12"/>
      <c r="N1019" s="94"/>
      <c r="O1019" s="94"/>
      <c r="P1019" s="12"/>
      <c r="Q1019" s="12"/>
      <c r="R1019" s="12"/>
      <c r="S1019" s="12"/>
      <c r="T1019" s="12"/>
    </row>
    <row r="1020" spans="1:20" ht="15" customHeight="1">
      <c r="A1020" s="1" t="s">
        <v>688</v>
      </c>
      <c r="D1020" s="1" t="s">
        <v>689</v>
      </c>
      <c r="L1020" s="11">
        <v>39573</v>
      </c>
      <c r="M1020" s="12">
        <v>31072</v>
      </c>
      <c r="N1020" s="94">
        <v>30000</v>
      </c>
      <c r="O1020" s="94">
        <v>36696</v>
      </c>
      <c r="P1020" s="12">
        <v>30000</v>
      </c>
      <c r="Q1020" s="12">
        <v>30000</v>
      </c>
      <c r="R1020" s="12">
        <v>30000</v>
      </c>
      <c r="S1020" s="12">
        <v>30000</v>
      </c>
      <c r="T1020" s="12">
        <v>30000</v>
      </c>
    </row>
    <row r="1021" spans="1:20" ht="15" customHeight="1">
      <c r="A1021" s="1" t="s">
        <v>690</v>
      </c>
      <c r="B1021" s="70"/>
      <c r="C1021" s="70"/>
      <c r="D1021" s="1" t="s">
        <v>691</v>
      </c>
      <c r="E1021" s="70"/>
      <c r="F1021" s="70"/>
      <c r="G1021" s="70"/>
      <c r="H1021" s="70"/>
      <c r="I1021" s="70"/>
      <c r="J1021" s="70"/>
      <c r="K1021" s="70"/>
      <c r="L1021" s="11">
        <v>8659</v>
      </c>
      <c r="M1021" s="12">
        <v>0</v>
      </c>
      <c r="N1021" s="94">
        <v>0</v>
      </c>
      <c r="O1021" s="94">
        <v>0</v>
      </c>
      <c r="P1021" s="12">
        <v>0</v>
      </c>
      <c r="Q1021" s="12">
        <v>0</v>
      </c>
      <c r="R1021" s="12">
        <v>0</v>
      </c>
      <c r="S1021" s="12">
        <v>0</v>
      </c>
      <c r="T1021" s="12">
        <v>0</v>
      </c>
    </row>
    <row r="1022" spans="1:20" ht="15" customHeight="1">
      <c r="A1022" s="1" t="s">
        <v>692</v>
      </c>
      <c r="D1022" s="1" t="s">
        <v>693</v>
      </c>
      <c r="L1022" s="11">
        <v>137448</v>
      </c>
      <c r="M1022" s="12">
        <v>137142</v>
      </c>
      <c r="N1022" s="94">
        <v>135000</v>
      </c>
      <c r="O1022" s="94">
        <v>100960</v>
      </c>
      <c r="P1022" s="12">
        <v>175000</v>
      </c>
      <c r="Q1022" s="12">
        <v>135000</v>
      </c>
      <c r="R1022" s="12">
        <v>135000</v>
      </c>
      <c r="S1022" s="12">
        <v>135000</v>
      </c>
      <c r="T1022" s="12">
        <v>135000</v>
      </c>
    </row>
    <row r="1023" spans="1:20" ht="15" customHeight="1">
      <c r="A1023" s="1" t="s">
        <v>694</v>
      </c>
      <c r="B1023" s="70"/>
      <c r="C1023" s="70"/>
      <c r="D1023" s="353" t="s">
        <v>7</v>
      </c>
      <c r="E1023" s="353"/>
      <c r="F1023" s="353"/>
      <c r="G1023" s="353"/>
      <c r="H1023" s="353"/>
      <c r="I1023" s="353"/>
      <c r="J1023" s="353"/>
      <c r="K1023" s="353"/>
      <c r="L1023" s="11">
        <v>286</v>
      </c>
      <c r="M1023" s="12">
        <v>301</v>
      </c>
      <c r="N1023" s="94">
        <v>300</v>
      </c>
      <c r="O1023" s="94">
        <v>150</v>
      </c>
      <c r="P1023" s="12">
        <v>200</v>
      </c>
      <c r="Q1023" s="12">
        <v>200</v>
      </c>
      <c r="R1023" s="12">
        <v>200</v>
      </c>
      <c r="S1023" s="12">
        <v>200</v>
      </c>
      <c r="T1023" s="12">
        <v>200</v>
      </c>
    </row>
    <row r="1024" spans="1:20" ht="15" customHeight="1">
      <c r="A1024" s="1" t="s">
        <v>968</v>
      </c>
      <c r="B1024" s="70"/>
      <c r="C1024" s="70"/>
      <c r="D1024" s="1" t="s">
        <v>367</v>
      </c>
      <c r="E1024" s="70"/>
      <c r="F1024" s="70"/>
      <c r="G1024" s="70"/>
      <c r="H1024" s="70"/>
      <c r="I1024" s="70"/>
      <c r="J1024" s="70"/>
      <c r="K1024" s="70"/>
      <c r="L1024" s="11">
        <v>0</v>
      </c>
      <c r="M1024" s="12">
        <v>0</v>
      </c>
      <c r="N1024" s="94">
        <v>0</v>
      </c>
      <c r="O1024" s="94">
        <v>0</v>
      </c>
      <c r="P1024" s="12">
        <v>11661</v>
      </c>
      <c r="Q1024" s="12">
        <v>12478</v>
      </c>
      <c r="R1024" s="12">
        <v>13351</v>
      </c>
      <c r="S1024" s="12">
        <v>14286</v>
      </c>
      <c r="T1024" s="12">
        <v>15286</v>
      </c>
    </row>
    <row r="1025" spans="1:21" ht="15" customHeight="1">
      <c r="A1025" s="1" t="s">
        <v>978</v>
      </c>
      <c r="B1025" s="70"/>
      <c r="C1025" s="70"/>
      <c r="D1025" s="1" t="s">
        <v>360</v>
      </c>
      <c r="E1025" s="70"/>
      <c r="F1025" s="70"/>
      <c r="G1025" s="70"/>
      <c r="H1025" s="70"/>
      <c r="I1025" s="70"/>
      <c r="J1025" s="70"/>
      <c r="K1025" s="70"/>
      <c r="L1025" s="16">
        <v>0</v>
      </c>
      <c r="M1025" s="12">
        <v>0</v>
      </c>
      <c r="N1025" s="94">
        <v>0</v>
      </c>
      <c r="O1025" s="94">
        <v>0</v>
      </c>
      <c r="P1025" s="16">
        <v>0</v>
      </c>
      <c r="Q1025" s="16">
        <v>0</v>
      </c>
      <c r="R1025" s="16">
        <v>0</v>
      </c>
      <c r="S1025" s="16">
        <v>0</v>
      </c>
      <c r="T1025" s="16">
        <v>0</v>
      </c>
    </row>
    <row r="1026" spans="1:21" ht="15" customHeight="1">
      <c r="A1026" s="1" t="s">
        <v>1116</v>
      </c>
      <c r="B1026" s="70"/>
      <c r="C1026" s="70"/>
      <c r="D1026" s="308" t="s">
        <v>84</v>
      </c>
      <c r="E1026" s="70"/>
      <c r="F1026" s="70"/>
      <c r="G1026" s="70"/>
      <c r="H1026" s="70"/>
      <c r="I1026" s="70"/>
      <c r="J1026" s="70"/>
      <c r="K1026" s="70"/>
      <c r="L1026" s="11">
        <v>0</v>
      </c>
      <c r="M1026" s="15">
        <v>7329</v>
      </c>
      <c r="N1026" s="95">
        <v>0</v>
      </c>
      <c r="O1026" s="95">
        <v>3336</v>
      </c>
      <c r="P1026" s="15">
        <v>0</v>
      </c>
      <c r="Q1026" s="15">
        <v>0</v>
      </c>
      <c r="R1026" s="15">
        <v>0</v>
      </c>
      <c r="S1026" s="15">
        <v>0</v>
      </c>
      <c r="T1026" s="15">
        <v>0</v>
      </c>
    </row>
    <row r="1027" spans="1:21" s="136" customFormat="1" ht="15" customHeight="1">
      <c r="A1027" s="1" t="s">
        <v>695</v>
      </c>
      <c r="D1027" s="1" t="s">
        <v>335</v>
      </c>
      <c r="L1027" s="16">
        <v>19329</v>
      </c>
      <c r="M1027" s="16">
        <v>22471</v>
      </c>
      <c r="N1027" s="95">
        <v>86000</v>
      </c>
      <c r="O1027" s="95">
        <v>54190</v>
      </c>
      <c r="P1027" s="16">
        <v>48000</v>
      </c>
      <c r="Q1027" s="16">
        <v>48000</v>
      </c>
      <c r="R1027" s="16">
        <v>48000</v>
      </c>
      <c r="S1027" s="16">
        <v>48000</v>
      </c>
      <c r="T1027" s="16">
        <v>48000</v>
      </c>
    </row>
    <row r="1028" spans="1:21" s="316" customFormat="1" ht="15" customHeight="1">
      <c r="A1028" s="1"/>
      <c r="D1028" s="81" t="s">
        <v>1540</v>
      </c>
      <c r="E1028" s="37"/>
      <c r="F1028" s="37"/>
      <c r="G1028" s="37"/>
      <c r="H1028" s="37"/>
      <c r="I1028" s="37"/>
      <c r="J1028" s="37"/>
      <c r="K1028" s="37"/>
      <c r="L1028" s="16"/>
      <c r="M1028" s="16"/>
      <c r="N1028" s="95"/>
      <c r="O1028" s="95"/>
      <c r="P1028" s="16"/>
      <c r="Q1028" s="16"/>
      <c r="R1028" s="16"/>
      <c r="S1028" s="16"/>
      <c r="T1028" s="16"/>
    </row>
    <row r="1029" spans="1:21" s="316" customFormat="1" ht="15" customHeight="1">
      <c r="A1029" s="1"/>
      <c r="D1029" s="81" t="s">
        <v>1541</v>
      </c>
      <c r="E1029" s="37"/>
      <c r="F1029" s="37"/>
      <c r="G1029" s="37"/>
      <c r="H1029" s="37"/>
      <c r="I1029" s="37"/>
      <c r="J1029" s="37"/>
      <c r="K1029" s="37"/>
      <c r="L1029" s="16"/>
      <c r="M1029" s="16"/>
      <c r="N1029" s="95"/>
      <c r="O1029" s="95"/>
      <c r="P1029" s="16"/>
      <c r="Q1029" s="16"/>
      <c r="R1029" s="16"/>
      <c r="S1029" s="16"/>
      <c r="T1029" s="16"/>
    </row>
    <row r="1030" spans="1:21" s="136" customFormat="1" ht="15" customHeight="1">
      <c r="A1030" s="1" t="s">
        <v>1086</v>
      </c>
      <c r="D1030" s="1" t="s">
        <v>1479</v>
      </c>
      <c r="L1030" s="16">
        <v>0</v>
      </c>
      <c r="M1030" s="16">
        <v>0</v>
      </c>
      <c r="N1030" s="95">
        <v>0</v>
      </c>
      <c r="O1030" s="95">
        <v>25000</v>
      </c>
      <c r="P1030" s="16">
        <v>25000</v>
      </c>
      <c r="Q1030" s="16">
        <v>25000</v>
      </c>
      <c r="R1030" s="16">
        <v>25000</v>
      </c>
      <c r="S1030" s="16">
        <v>25000</v>
      </c>
      <c r="T1030" s="16">
        <v>25000</v>
      </c>
    </row>
    <row r="1031" spans="1:21" ht="15" customHeight="1">
      <c r="A1031" s="1" t="s">
        <v>696</v>
      </c>
      <c r="D1031" s="1" t="s">
        <v>697</v>
      </c>
      <c r="L1031" s="16">
        <v>10576</v>
      </c>
      <c r="M1031" s="16">
        <v>7445</v>
      </c>
      <c r="N1031" s="97">
        <v>11200</v>
      </c>
      <c r="O1031" s="97">
        <v>4000</v>
      </c>
      <c r="P1031" s="16">
        <v>14700</v>
      </c>
      <c r="Q1031" s="16">
        <v>14700</v>
      </c>
      <c r="R1031" s="16">
        <v>14700</v>
      </c>
      <c r="S1031" s="16">
        <v>14700</v>
      </c>
      <c r="T1031" s="16">
        <v>14700</v>
      </c>
    </row>
    <row r="1032" spans="1:21" ht="15" customHeight="1">
      <c r="A1032" s="1" t="s">
        <v>698</v>
      </c>
      <c r="D1032" s="1" t="s">
        <v>8</v>
      </c>
      <c r="L1032" s="11">
        <v>0</v>
      </c>
      <c r="M1032" s="12">
        <v>19722</v>
      </c>
      <c r="N1032" s="94">
        <v>500</v>
      </c>
      <c r="O1032" s="94">
        <v>4000</v>
      </c>
      <c r="P1032" s="12">
        <v>1000</v>
      </c>
      <c r="Q1032" s="12">
        <v>1000</v>
      </c>
      <c r="R1032" s="12">
        <v>1000</v>
      </c>
      <c r="S1032" s="12">
        <v>1000</v>
      </c>
      <c r="T1032" s="12">
        <v>1000</v>
      </c>
      <c r="U1032" s="12"/>
    </row>
    <row r="1033" spans="1:21" ht="15" customHeight="1">
      <c r="A1033" s="1" t="s">
        <v>699</v>
      </c>
      <c r="B1033" s="70"/>
      <c r="C1033" s="70"/>
      <c r="D1033" s="1" t="s">
        <v>397</v>
      </c>
      <c r="E1033" s="70"/>
      <c r="F1033" s="70"/>
      <c r="G1033" s="70"/>
      <c r="H1033" s="70"/>
      <c r="I1033" s="70"/>
      <c r="J1033" s="70"/>
      <c r="K1033" s="70"/>
      <c r="L1033" s="62">
        <v>1119500</v>
      </c>
      <c r="M1033" s="64">
        <v>951890</v>
      </c>
      <c r="N1033" s="122">
        <v>732710</v>
      </c>
      <c r="O1033" s="122">
        <v>736710</v>
      </c>
      <c r="P1033" s="64">
        <v>955886</v>
      </c>
      <c r="Q1033" s="64">
        <v>983992</v>
      </c>
      <c r="R1033" s="64">
        <v>1009002</v>
      </c>
      <c r="S1033" s="64">
        <v>1038056</v>
      </c>
      <c r="T1033" s="64">
        <v>1073173</v>
      </c>
    </row>
    <row r="1034" spans="1:21" s="86" customFormat="1" ht="15" customHeight="1">
      <c r="A1034" s="1"/>
      <c r="B1034" s="85"/>
      <c r="C1034" s="85"/>
      <c r="D1034" s="320" t="s">
        <v>1221</v>
      </c>
      <c r="E1034" s="85"/>
      <c r="F1034" s="85"/>
      <c r="G1034" s="85"/>
      <c r="H1034" s="85"/>
      <c r="I1034" s="85"/>
      <c r="J1034" s="85"/>
      <c r="K1034" s="85"/>
      <c r="L1034" s="62"/>
      <c r="M1034" s="63"/>
      <c r="N1034" s="101"/>
      <c r="O1034" s="101"/>
      <c r="P1034" s="63"/>
      <c r="Q1034" s="63"/>
      <c r="R1034" s="63"/>
      <c r="S1034" s="63"/>
      <c r="T1034" s="63"/>
    </row>
    <row r="1035" spans="1:21" s="86" customFormat="1" ht="15" customHeight="1">
      <c r="A1035" s="1"/>
      <c r="B1035" s="85"/>
      <c r="C1035" s="85"/>
      <c r="D1035" s="320" t="s">
        <v>1222</v>
      </c>
      <c r="E1035" s="85"/>
      <c r="F1035" s="85"/>
      <c r="G1035" s="85"/>
      <c r="H1035" s="85"/>
      <c r="I1035" s="85"/>
      <c r="J1035" s="85"/>
      <c r="K1035" s="85"/>
      <c r="L1035" s="62"/>
      <c r="M1035" s="63"/>
      <c r="N1035" s="101"/>
      <c r="O1035" s="101"/>
      <c r="P1035" s="63"/>
      <c r="Q1035" s="63"/>
      <c r="R1035" s="63"/>
      <c r="S1035" s="63"/>
      <c r="T1035" s="63"/>
    </row>
    <row r="1036" spans="1:21" ht="15" customHeight="1"/>
    <row r="1037" spans="1:21" ht="15" customHeight="1">
      <c r="K1037" s="6" t="s">
        <v>882</v>
      </c>
      <c r="L1037" s="17">
        <f>SUM(L1011:L1036)</f>
        <v>1517079</v>
      </c>
      <c r="M1037" s="17">
        <f t="shared" ref="M1037:S1037" si="60">SUM(M1011:M1036)</f>
        <v>1367262</v>
      </c>
      <c r="N1037" s="100">
        <f t="shared" si="60"/>
        <v>1175710</v>
      </c>
      <c r="O1037" s="100">
        <f t="shared" si="60"/>
        <v>1175042</v>
      </c>
      <c r="P1037" s="17">
        <f t="shared" si="60"/>
        <v>1451447</v>
      </c>
      <c r="Q1037" s="17">
        <f t="shared" si="60"/>
        <v>1445370</v>
      </c>
      <c r="R1037" s="17">
        <f t="shared" si="60"/>
        <v>1476253</v>
      </c>
      <c r="S1037" s="17">
        <f t="shared" si="60"/>
        <v>1511242</v>
      </c>
      <c r="T1037" s="17">
        <f>SUM(T1011:T1036)</f>
        <v>1552359</v>
      </c>
    </row>
    <row r="1038" spans="1:21" ht="15" customHeight="1"/>
    <row r="1039" spans="1:21" ht="15" customHeight="1">
      <c r="A1039" s="6" t="s">
        <v>962</v>
      </c>
    </row>
    <row r="1040" spans="1:21" ht="15" customHeight="1">
      <c r="A1040" s="1" t="s">
        <v>700</v>
      </c>
      <c r="B1040" s="70"/>
      <c r="C1040" s="70"/>
      <c r="D1040" s="1" t="s">
        <v>9</v>
      </c>
      <c r="E1040" s="70"/>
      <c r="F1040" s="70"/>
      <c r="G1040" s="70"/>
      <c r="H1040" s="70"/>
      <c r="I1040" s="70"/>
      <c r="J1040" s="70"/>
      <c r="K1040" s="70"/>
      <c r="L1040" s="2">
        <v>383500</v>
      </c>
      <c r="M1040" s="19">
        <v>355091</v>
      </c>
      <c r="N1040" s="98">
        <v>370000</v>
      </c>
      <c r="O1040" s="98">
        <v>370000</v>
      </c>
      <c r="P1040" s="19">
        <v>410000</v>
      </c>
      <c r="Q1040" s="19">
        <v>396405</v>
      </c>
      <c r="R1040" s="19">
        <v>396405</v>
      </c>
      <c r="S1040" s="19">
        <v>396405</v>
      </c>
      <c r="T1040" s="19">
        <v>396405</v>
      </c>
    </row>
    <row r="1041" spans="1:20" ht="15" customHeight="1">
      <c r="A1041" s="1" t="s">
        <v>701</v>
      </c>
      <c r="D1041" s="1" t="s">
        <v>99</v>
      </c>
      <c r="L1041" s="2">
        <v>7509</v>
      </c>
      <c r="M1041" s="19">
        <v>15969</v>
      </c>
      <c r="N1041" s="98">
        <v>17000</v>
      </c>
      <c r="O1041" s="98">
        <v>16935</v>
      </c>
      <c r="P1041" s="19">
        <v>17000</v>
      </c>
      <c r="Q1041" s="19">
        <v>18000</v>
      </c>
      <c r="R1041" s="19">
        <v>18000</v>
      </c>
      <c r="S1041" s="19">
        <v>18000</v>
      </c>
      <c r="T1041" s="19">
        <v>18000</v>
      </c>
    </row>
    <row r="1042" spans="1:20" ht="15" customHeight="1">
      <c r="A1042" s="1" t="s">
        <v>702</v>
      </c>
      <c r="B1042" s="70"/>
      <c r="C1042" s="70"/>
      <c r="D1042" s="1" t="s">
        <v>25</v>
      </c>
      <c r="E1042" s="70"/>
      <c r="F1042" s="70"/>
      <c r="G1042" s="70"/>
      <c r="H1042" s="70"/>
      <c r="I1042" s="70"/>
      <c r="J1042" s="70"/>
      <c r="K1042" s="70"/>
      <c r="L1042" s="2">
        <v>308</v>
      </c>
      <c r="M1042" s="19">
        <v>439</v>
      </c>
      <c r="N1042" s="98">
        <v>3000</v>
      </c>
      <c r="O1042" s="98">
        <v>3000</v>
      </c>
      <c r="P1042" s="19">
        <v>3000</v>
      </c>
      <c r="Q1042" s="19">
        <v>4000</v>
      </c>
      <c r="R1042" s="19">
        <v>4000</v>
      </c>
      <c r="S1042" s="19">
        <v>4000</v>
      </c>
      <c r="T1042" s="19">
        <v>4000</v>
      </c>
    </row>
    <row r="1043" spans="1:20" ht="15" customHeight="1">
      <c r="A1043" s="1" t="s">
        <v>703</v>
      </c>
      <c r="B1043" s="70"/>
      <c r="C1043" s="70"/>
      <c r="D1043" s="1" t="s">
        <v>10</v>
      </c>
      <c r="E1043" s="70"/>
      <c r="F1043" s="70"/>
      <c r="G1043" s="70"/>
      <c r="H1043" s="70"/>
      <c r="I1043" s="70"/>
      <c r="J1043" s="70"/>
      <c r="K1043" s="70"/>
      <c r="L1043" s="2">
        <v>32960</v>
      </c>
      <c r="M1043" s="19">
        <v>32914</v>
      </c>
      <c r="N1043" s="98">
        <v>37730</v>
      </c>
      <c r="O1043" s="98">
        <v>37730</v>
      </c>
      <c r="P1043" s="19">
        <v>43693</v>
      </c>
      <c r="Q1043" s="19">
        <v>41000</v>
      </c>
      <c r="R1043" s="19">
        <v>41000</v>
      </c>
      <c r="S1043" s="19">
        <v>41000</v>
      </c>
      <c r="T1043" s="19">
        <v>41000</v>
      </c>
    </row>
    <row r="1044" spans="1:20" ht="15" customHeight="1">
      <c r="A1044" s="1" t="s">
        <v>704</v>
      </c>
      <c r="D1044" s="1" t="s">
        <v>11</v>
      </c>
      <c r="L1044" s="2">
        <v>29265</v>
      </c>
      <c r="M1044" s="19">
        <v>27503</v>
      </c>
      <c r="N1044" s="98">
        <v>30000</v>
      </c>
      <c r="O1044" s="98">
        <v>30000</v>
      </c>
      <c r="P1044" s="19">
        <v>34000</v>
      </c>
      <c r="Q1044" s="19">
        <v>34000</v>
      </c>
      <c r="R1044" s="19">
        <v>34000</v>
      </c>
      <c r="S1044" s="19">
        <v>34000</v>
      </c>
      <c r="T1044" s="19">
        <v>34000</v>
      </c>
    </row>
    <row r="1045" spans="1:20" ht="15" customHeight="1">
      <c r="A1045" s="1" t="s">
        <v>943</v>
      </c>
      <c r="D1045" s="1" t="s">
        <v>20</v>
      </c>
      <c r="L1045" s="11">
        <v>0</v>
      </c>
      <c r="M1045" s="19">
        <v>0</v>
      </c>
      <c r="N1045" s="98">
        <v>0</v>
      </c>
      <c r="O1045" s="98">
        <v>0</v>
      </c>
      <c r="P1045" s="19">
        <v>126842</v>
      </c>
      <c r="Q1045" s="19">
        <v>139526</v>
      </c>
      <c r="R1045" s="19">
        <v>153479</v>
      </c>
      <c r="S1045" s="19">
        <v>168827</v>
      </c>
      <c r="T1045" s="19">
        <v>185709</v>
      </c>
    </row>
    <row r="1046" spans="1:20" ht="15" customHeight="1">
      <c r="A1046" s="1" t="s">
        <v>944</v>
      </c>
      <c r="D1046" s="1" t="s">
        <v>259</v>
      </c>
      <c r="L1046" s="11">
        <v>0</v>
      </c>
      <c r="M1046" s="19">
        <v>0</v>
      </c>
      <c r="N1046" s="98">
        <v>0</v>
      </c>
      <c r="O1046" s="98">
        <v>0</v>
      </c>
      <c r="P1046" s="19">
        <v>1208</v>
      </c>
      <c r="Q1046" s="19">
        <v>1220</v>
      </c>
      <c r="R1046" s="19">
        <v>1232</v>
      </c>
      <c r="S1046" s="19">
        <v>1245</v>
      </c>
      <c r="T1046" s="19">
        <v>1257</v>
      </c>
    </row>
    <row r="1047" spans="1:20" ht="15" customHeight="1">
      <c r="A1047" s="1" t="s">
        <v>945</v>
      </c>
      <c r="D1047" s="1" t="s">
        <v>949</v>
      </c>
      <c r="L1047" s="11">
        <v>0</v>
      </c>
      <c r="M1047" s="19">
        <v>0</v>
      </c>
      <c r="N1047" s="98">
        <v>0</v>
      </c>
      <c r="O1047" s="98">
        <v>0</v>
      </c>
      <c r="P1047" s="19">
        <v>9179</v>
      </c>
      <c r="Q1047" s="19">
        <v>10097</v>
      </c>
      <c r="R1047" s="19">
        <v>11107</v>
      </c>
      <c r="S1047" s="19">
        <v>12217</v>
      </c>
      <c r="T1047" s="19">
        <v>13439</v>
      </c>
    </row>
    <row r="1048" spans="1:20" ht="15" customHeight="1">
      <c r="A1048" s="1" t="s">
        <v>959</v>
      </c>
      <c r="D1048" s="1" t="s">
        <v>951</v>
      </c>
      <c r="L1048" s="11">
        <v>0</v>
      </c>
      <c r="M1048" s="19">
        <v>0</v>
      </c>
      <c r="N1048" s="98">
        <v>0</v>
      </c>
      <c r="O1048" s="98">
        <v>0</v>
      </c>
      <c r="P1048" s="19">
        <v>1104</v>
      </c>
      <c r="Q1048" s="19">
        <v>1214</v>
      </c>
      <c r="R1048" s="19">
        <v>1336</v>
      </c>
      <c r="S1048" s="19">
        <v>1469</v>
      </c>
      <c r="T1048" s="19">
        <v>1616</v>
      </c>
    </row>
    <row r="1049" spans="1:20" ht="15" customHeight="1">
      <c r="A1049" s="1" t="s">
        <v>705</v>
      </c>
      <c r="B1049" s="70"/>
      <c r="C1049" s="70"/>
      <c r="D1049" s="1" t="s">
        <v>127</v>
      </c>
      <c r="E1049" s="70"/>
      <c r="F1049" s="70"/>
      <c r="G1049" s="70"/>
      <c r="H1049" s="70"/>
      <c r="I1049" s="70"/>
      <c r="J1049" s="70"/>
      <c r="K1049" s="70"/>
      <c r="L1049" s="11">
        <v>0</v>
      </c>
      <c r="M1049" s="19">
        <v>309</v>
      </c>
      <c r="N1049" s="98">
        <v>2600</v>
      </c>
      <c r="O1049" s="98">
        <v>2600</v>
      </c>
      <c r="P1049" s="19">
        <v>2600</v>
      </c>
      <c r="Q1049" s="19">
        <v>2600</v>
      </c>
      <c r="R1049" s="19">
        <v>2600</v>
      </c>
      <c r="S1049" s="19">
        <v>2600</v>
      </c>
      <c r="T1049" s="19">
        <v>2600</v>
      </c>
    </row>
    <row r="1050" spans="1:20" ht="15" customHeight="1">
      <c r="A1050" s="1" t="s">
        <v>706</v>
      </c>
      <c r="B1050" s="70"/>
      <c r="C1050" s="70"/>
      <c r="D1050" s="1" t="s">
        <v>12</v>
      </c>
      <c r="E1050" s="70"/>
      <c r="F1050" s="70"/>
      <c r="G1050" s="70"/>
      <c r="H1050" s="70"/>
      <c r="I1050" s="70"/>
      <c r="J1050" s="70"/>
      <c r="K1050" s="70"/>
      <c r="L1050" s="11">
        <v>0</v>
      </c>
      <c r="M1050" s="19">
        <v>0</v>
      </c>
      <c r="N1050" s="98">
        <v>750</v>
      </c>
      <c r="O1050" s="98">
        <v>750</v>
      </c>
      <c r="P1050" s="19">
        <v>750</v>
      </c>
      <c r="Q1050" s="19">
        <v>750</v>
      </c>
      <c r="R1050" s="19">
        <v>750</v>
      </c>
      <c r="S1050" s="19">
        <v>750</v>
      </c>
      <c r="T1050" s="19">
        <v>750</v>
      </c>
    </row>
    <row r="1051" spans="1:20" ht="15" customHeight="1">
      <c r="A1051" s="1" t="s">
        <v>707</v>
      </c>
      <c r="D1051" s="1" t="s">
        <v>336</v>
      </c>
      <c r="L1051" s="2">
        <v>3085</v>
      </c>
      <c r="M1051" s="19">
        <v>1802</v>
      </c>
      <c r="N1051" s="98">
        <v>3780</v>
      </c>
      <c r="O1051" s="98">
        <v>3780</v>
      </c>
      <c r="P1051" s="19">
        <v>3780</v>
      </c>
      <c r="Q1051" s="19">
        <v>3780</v>
      </c>
      <c r="R1051" s="19">
        <v>3780</v>
      </c>
      <c r="S1051" s="19">
        <v>3780</v>
      </c>
      <c r="T1051" s="19">
        <v>3780</v>
      </c>
    </row>
    <row r="1052" spans="1:20" ht="15" customHeight="1">
      <c r="A1052" s="1" t="s">
        <v>708</v>
      </c>
      <c r="D1052" s="1" t="s">
        <v>14</v>
      </c>
      <c r="L1052" s="2">
        <v>865</v>
      </c>
      <c r="M1052" s="19">
        <v>3323</v>
      </c>
      <c r="N1052" s="98">
        <v>4500</v>
      </c>
      <c r="O1052" s="98">
        <v>4500</v>
      </c>
      <c r="P1052" s="19">
        <v>4500</v>
      </c>
      <c r="Q1052" s="19">
        <v>4500</v>
      </c>
      <c r="R1052" s="19">
        <v>4500</v>
      </c>
      <c r="S1052" s="19">
        <v>4500</v>
      </c>
      <c r="T1052" s="19">
        <v>4500</v>
      </c>
    </row>
    <row r="1053" spans="1:20" ht="15" customHeight="1">
      <c r="A1053" s="1" t="s">
        <v>709</v>
      </c>
      <c r="D1053" s="1" t="s">
        <v>200</v>
      </c>
      <c r="L1053" s="2">
        <v>4582</v>
      </c>
      <c r="M1053" s="19">
        <v>1749</v>
      </c>
      <c r="N1053" s="98">
        <v>4000</v>
      </c>
      <c r="O1053" s="98">
        <v>4000</v>
      </c>
      <c r="P1053" s="19">
        <v>4000</v>
      </c>
      <c r="Q1053" s="19">
        <v>4000</v>
      </c>
      <c r="R1053" s="19">
        <v>4000</v>
      </c>
      <c r="S1053" s="19">
        <v>4000</v>
      </c>
      <c r="T1053" s="19">
        <v>4000</v>
      </c>
    </row>
    <row r="1054" spans="1:20" ht="15" customHeight="1">
      <c r="A1054" s="1" t="s">
        <v>710</v>
      </c>
      <c r="B1054" s="70"/>
      <c r="C1054" s="70"/>
      <c r="D1054" s="1" t="s">
        <v>119</v>
      </c>
      <c r="E1054" s="70"/>
      <c r="F1054" s="70"/>
      <c r="G1054" s="70"/>
      <c r="H1054" s="70"/>
      <c r="I1054" s="70"/>
      <c r="J1054" s="70"/>
      <c r="K1054" s="70"/>
      <c r="L1054" s="11">
        <v>0</v>
      </c>
      <c r="M1054" s="19">
        <v>188</v>
      </c>
      <c r="N1054" s="98">
        <v>2500</v>
      </c>
      <c r="O1054" s="98">
        <v>2500</v>
      </c>
      <c r="P1054" s="19">
        <v>2500</v>
      </c>
      <c r="Q1054" s="19">
        <v>2500</v>
      </c>
      <c r="R1054" s="19">
        <v>2500</v>
      </c>
      <c r="S1054" s="19">
        <v>2500</v>
      </c>
      <c r="T1054" s="19">
        <v>2500</v>
      </c>
    </row>
    <row r="1055" spans="1:20" ht="15" customHeight="1">
      <c r="A1055" s="1" t="s">
        <v>1087</v>
      </c>
      <c r="B1055" s="70"/>
      <c r="C1055" s="70"/>
      <c r="D1055" s="1" t="s">
        <v>21</v>
      </c>
      <c r="E1055" s="70"/>
      <c r="F1055" s="70"/>
      <c r="G1055" s="70"/>
      <c r="H1055" s="70"/>
      <c r="I1055" s="70"/>
      <c r="J1055" s="70"/>
      <c r="K1055" s="70"/>
      <c r="L1055" s="11">
        <v>0</v>
      </c>
      <c r="M1055" s="19">
        <v>0</v>
      </c>
      <c r="N1055" s="98">
        <v>0</v>
      </c>
      <c r="O1055" s="98">
        <v>0</v>
      </c>
      <c r="P1055" s="19">
        <v>17500</v>
      </c>
      <c r="Q1055" s="19">
        <v>22500</v>
      </c>
      <c r="R1055" s="19">
        <v>22500</v>
      </c>
      <c r="S1055" s="19">
        <v>22500</v>
      </c>
      <c r="T1055" s="19">
        <v>22500</v>
      </c>
    </row>
    <row r="1056" spans="1:20" s="78" customFormat="1" ht="15" customHeight="1">
      <c r="A1056" s="1"/>
      <c r="B1056" s="77"/>
      <c r="C1056" s="77"/>
      <c r="D1056" s="37" t="s">
        <v>1088</v>
      </c>
      <c r="E1056" s="77"/>
      <c r="F1056" s="77"/>
      <c r="G1056" s="77"/>
      <c r="H1056" s="77"/>
      <c r="I1056" s="77"/>
      <c r="J1056" s="77"/>
      <c r="K1056" s="77"/>
      <c r="L1056" s="11"/>
      <c r="M1056" s="19"/>
      <c r="N1056" s="98"/>
      <c r="O1056" s="98"/>
      <c r="P1056" s="19"/>
      <c r="Q1056" s="19"/>
      <c r="R1056" s="19"/>
      <c r="S1056" s="19"/>
      <c r="T1056" s="19"/>
    </row>
    <row r="1057" spans="1:20" s="316" customFormat="1" ht="15" customHeight="1">
      <c r="A1057" s="1"/>
      <c r="B1057" s="315"/>
      <c r="C1057" s="315"/>
      <c r="D1057" s="37" t="s">
        <v>1572</v>
      </c>
      <c r="E1057" s="315"/>
      <c r="F1057" s="315"/>
      <c r="G1057" s="315"/>
      <c r="H1057" s="315"/>
      <c r="I1057" s="315"/>
      <c r="J1057" s="315"/>
      <c r="K1057" s="315"/>
      <c r="L1057" s="11"/>
      <c r="M1057" s="19"/>
      <c r="N1057" s="98"/>
      <c r="O1057" s="98"/>
      <c r="P1057" s="19"/>
      <c r="Q1057" s="19"/>
      <c r="R1057" s="19"/>
      <c r="S1057" s="19"/>
      <c r="T1057" s="19"/>
    </row>
    <row r="1058" spans="1:20" ht="15" customHeight="1">
      <c r="A1058" s="1" t="s">
        <v>711</v>
      </c>
      <c r="B1058" s="70"/>
      <c r="C1058" s="70"/>
      <c r="D1058" s="1" t="s">
        <v>133</v>
      </c>
      <c r="E1058" s="70"/>
      <c r="F1058" s="70"/>
      <c r="G1058" s="70"/>
      <c r="H1058" s="70"/>
      <c r="I1058" s="70"/>
      <c r="J1058" s="70"/>
      <c r="K1058" s="70"/>
      <c r="L1058" s="2">
        <v>4024</v>
      </c>
      <c r="M1058" s="19">
        <v>4031</v>
      </c>
      <c r="N1058" s="98">
        <v>4100</v>
      </c>
      <c r="O1058" s="98">
        <v>4100</v>
      </c>
      <c r="P1058" s="19">
        <v>4100</v>
      </c>
      <c r="Q1058" s="19">
        <v>4100</v>
      </c>
      <c r="R1058" s="19">
        <v>4100</v>
      </c>
      <c r="S1058" s="19">
        <v>4100</v>
      </c>
      <c r="T1058" s="19">
        <v>4100</v>
      </c>
    </row>
    <row r="1059" spans="1:20" ht="15" customHeight="1">
      <c r="A1059" s="1" t="s">
        <v>712</v>
      </c>
      <c r="B1059" s="70"/>
      <c r="C1059" s="70"/>
      <c r="D1059" s="1" t="s">
        <v>15</v>
      </c>
      <c r="E1059" s="70"/>
      <c r="F1059" s="70"/>
      <c r="G1059" s="70"/>
      <c r="H1059" s="70"/>
      <c r="I1059" s="70"/>
      <c r="J1059" s="70"/>
      <c r="K1059" s="70"/>
      <c r="L1059" s="2">
        <v>70</v>
      </c>
      <c r="M1059" s="19">
        <v>152</v>
      </c>
      <c r="N1059" s="98">
        <v>300</v>
      </c>
      <c r="O1059" s="98">
        <v>300</v>
      </c>
      <c r="P1059" s="19">
        <v>300</v>
      </c>
      <c r="Q1059" s="19">
        <v>300</v>
      </c>
      <c r="R1059" s="19">
        <v>300</v>
      </c>
      <c r="S1059" s="19">
        <v>300</v>
      </c>
      <c r="T1059" s="19">
        <v>300</v>
      </c>
    </row>
    <row r="1060" spans="1:20" ht="15" customHeight="1">
      <c r="A1060" s="1" t="s">
        <v>713</v>
      </c>
      <c r="B1060" s="70"/>
      <c r="C1060" s="70"/>
      <c r="D1060" s="1" t="s">
        <v>18</v>
      </c>
      <c r="E1060" s="70"/>
      <c r="F1060" s="70"/>
      <c r="G1060" s="70"/>
      <c r="H1060" s="70"/>
      <c r="I1060" s="70"/>
      <c r="J1060" s="70"/>
      <c r="K1060" s="70"/>
      <c r="L1060" s="2">
        <v>20372</v>
      </c>
      <c r="M1060" s="19">
        <v>11232</v>
      </c>
      <c r="N1060" s="98">
        <v>22500</v>
      </c>
      <c r="O1060" s="98">
        <v>22500</v>
      </c>
      <c r="P1060" s="19">
        <v>22500</v>
      </c>
      <c r="Q1060" s="19">
        <v>22500</v>
      </c>
      <c r="R1060" s="19">
        <v>22500</v>
      </c>
      <c r="S1060" s="19">
        <v>22500</v>
      </c>
      <c r="T1060" s="19">
        <v>22500</v>
      </c>
    </row>
    <row r="1061" spans="1:20" ht="15" customHeight="1">
      <c r="A1061" s="1" t="s">
        <v>714</v>
      </c>
      <c r="B1061" s="70"/>
      <c r="C1061" s="70"/>
      <c r="D1061" s="1" t="s">
        <v>28</v>
      </c>
      <c r="E1061" s="70"/>
      <c r="F1061" s="70"/>
      <c r="G1061" s="70"/>
      <c r="H1061" s="70"/>
      <c r="I1061" s="70"/>
      <c r="J1061" s="70"/>
      <c r="K1061" s="70"/>
      <c r="L1061" s="2">
        <v>1889</v>
      </c>
      <c r="M1061" s="21">
        <v>1785</v>
      </c>
      <c r="N1061" s="110">
        <v>2250</v>
      </c>
      <c r="O1061" s="110">
        <v>2250</v>
      </c>
      <c r="P1061" s="21">
        <v>2250</v>
      </c>
      <c r="Q1061" s="21">
        <v>2250</v>
      </c>
      <c r="R1061" s="21">
        <v>2250</v>
      </c>
      <c r="S1061" s="21">
        <v>2250</v>
      </c>
      <c r="T1061" s="21">
        <v>2250</v>
      </c>
    </row>
    <row r="1062" spans="1:20" ht="15" customHeight="1">
      <c r="A1062" s="1" t="s">
        <v>715</v>
      </c>
      <c r="B1062" s="70"/>
      <c r="C1062" s="70"/>
      <c r="D1062" s="1" t="s">
        <v>347</v>
      </c>
      <c r="E1062" s="70"/>
      <c r="F1062" s="70"/>
      <c r="G1062" s="70"/>
      <c r="H1062" s="70"/>
      <c r="I1062" s="70"/>
      <c r="J1062" s="70"/>
      <c r="K1062" s="70"/>
      <c r="L1062" s="2">
        <v>0</v>
      </c>
      <c r="M1062" s="21">
        <v>0</v>
      </c>
      <c r="N1062" s="110">
        <v>500</v>
      </c>
      <c r="O1062" s="110">
        <v>500</v>
      </c>
      <c r="P1062" s="21">
        <v>500</v>
      </c>
      <c r="Q1062" s="21">
        <v>500</v>
      </c>
      <c r="R1062" s="21">
        <v>500</v>
      </c>
      <c r="S1062" s="21">
        <v>500</v>
      </c>
      <c r="T1062" s="21">
        <v>500</v>
      </c>
    </row>
    <row r="1063" spans="1:20" s="310" customFormat="1" ht="15" customHeight="1">
      <c r="A1063" s="1" t="s">
        <v>716</v>
      </c>
      <c r="B1063" s="309"/>
      <c r="C1063" s="309"/>
      <c r="D1063" s="1" t="s">
        <v>26</v>
      </c>
      <c r="E1063" s="309"/>
      <c r="F1063" s="309"/>
      <c r="G1063" s="309"/>
      <c r="H1063" s="309"/>
      <c r="I1063" s="309"/>
      <c r="J1063" s="309"/>
      <c r="K1063" s="309"/>
      <c r="L1063" s="2">
        <v>40514</v>
      </c>
      <c r="M1063" s="21">
        <v>44231</v>
      </c>
      <c r="N1063" s="110">
        <v>48000</v>
      </c>
      <c r="O1063" s="110">
        <v>48000</v>
      </c>
      <c r="P1063" s="21">
        <v>50500</v>
      </c>
      <c r="Q1063" s="21">
        <v>50500</v>
      </c>
      <c r="R1063" s="21">
        <v>50500</v>
      </c>
      <c r="S1063" s="21">
        <v>50500</v>
      </c>
      <c r="T1063" s="21">
        <v>50500</v>
      </c>
    </row>
    <row r="1064" spans="1:20" s="310" customFormat="1" ht="15" customHeight="1">
      <c r="A1064" s="1" t="s">
        <v>1508</v>
      </c>
      <c r="B1064" s="309"/>
      <c r="C1064" s="309"/>
      <c r="D1064" s="1" t="s">
        <v>209</v>
      </c>
      <c r="E1064" s="309"/>
      <c r="F1064" s="309"/>
      <c r="G1064" s="309"/>
      <c r="H1064" s="309"/>
      <c r="I1064" s="309"/>
      <c r="J1064" s="309"/>
      <c r="K1064" s="309"/>
      <c r="L1064" s="47">
        <v>0</v>
      </c>
      <c r="M1064" s="51">
        <v>0</v>
      </c>
      <c r="N1064" s="109">
        <v>0</v>
      </c>
      <c r="O1064" s="109">
        <v>0</v>
      </c>
      <c r="P1064" s="51">
        <v>20000</v>
      </c>
      <c r="Q1064" s="51">
        <v>21400</v>
      </c>
      <c r="R1064" s="51">
        <v>22898</v>
      </c>
      <c r="S1064" s="51">
        <v>24501</v>
      </c>
      <c r="T1064" s="51">
        <v>26216</v>
      </c>
    </row>
    <row r="1065" spans="1:20" s="310" customFormat="1" ht="15" customHeight="1">
      <c r="A1065" s="1"/>
      <c r="B1065" s="309"/>
      <c r="C1065" s="309"/>
      <c r="D1065" s="81" t="s">
        <v>1509</v>
      </c>
      <c r="E1065" s="35"/>
      <c r="F1065" s="35"/>
      <c r="G1065" s="35"/>
      <c r="H1065" s="35"/>
      <c r="I1065" s="35"/>
      <c r="J1065" s="35"/>
      <c r="K1065" s="309"/>
      <c r="L1065" s="2"/>
      <c r="M1065" s="21"/>
      <c r="N1065" s="110"/>
      <c r="O1065" s="110"/>
      <c r="P1065" s="21"/>
      <c r="Q1065" s="21"/>
      <c r="R1065" s="21"/>
      <c r="S1065" s="21"/>
      <c r="T1065" s="21"/>
    </row>
    <row r="1066" spans="1:20" s="310" customFormat="1" ht="15" customHeight="1">
      <c r="A1066" s="1"/>
      <c r="B1066" s="309"/>
      <c r="C1066" s="309"/>
      <c r="D1066" s="81" t="s">
        <v>1247</v>
      </c>
      <c r="E1066" s="35"/>
      <c r="F1066" s="35"/>
      <c r="G1066" s="35"/>
      <c r="H1066" s="35"/>
      <c r="I1066" s="35"/>
      <c r="J1066" s="35"/>
      <c r="K1066" s="309"/>
      <c r="L1066" s="2"/>
      <c r="M1066" s="21"/>
      <c r="N1066" s="110"/>
      <c r="O1066" s="110"/>
      <c r="P1066" s="21"/>
      <c r="Q1066" s="21"/>
      <c r="R1066" s="21"/>
      <c r="S1066" s="21"/>
      <c r="T1066" s="21"/>
    </row>
    <row r="1067" spans="1:20" ht="15" customHeight="1">
      <c r="A1067" s="1"/>
      <c r="B1067" s="70"/>
      <c r="C1067" s="70"/>
      <c r="D1067" s="1"/>
      <c r="E1067" s="70"/>
      <c r="F1067" s="70"/>
      <c r="G1067" s="70"/>
      <c r="H1067" s="70"/>
      <c r="I1067" s="70"/>
      <c r="J1067" s="70"/>
      <c r="K1067" s="70"/>
      <c r="L1067" s="48">
        <f t="shared" ref="L1067:T1067" si="61">SUM(L1040:L1066)</f>
        <v>528943</v>
      </c>
      <c r="M1067" s="54">
        <f t="shared" si="61"/>
        <v>500718</v>
      </c>
      <c r="N1067" s="102">
        <f t="shared" si="61"/>
        <v>553510</v>
      </c>
      <c r="O1067" s="102">
        <f t="shared" si="61"/>
        <v>553445</v>
      </c>
      <c r="P1067" s="48">
        <f t="shared" si="61"/>
        <v>781806</v>
      </c>
      <c r="Q1067" s="48">
        <f t="shared" si="61"/>
        <v>787642</v>
      </c>
      <c r="R1067" s="48">
        <f t="shared" si="61"/>
        <v>804237</v>
      </c>
      <c r="S1067" s="48">
        <f t="shared" si="61"/>
        <v>822444</v>
      </c>
      <c r="T1067" s="48">
        <f t="shared" si="61"/>
        <v>842422</v>
      </c>
    </row>
    <row r="1068" spans="1:20" ht="15" customHeight="1">
      <c r="A1068" s="1"/>
      <c r="B1068" s="70"/>
      <c r="C1068" s="70"/>
      <c r="D1068" s="1"/>
      <c r="E1068" s="70"/>
      <c r="F1068" s="70"/>
      <c r="G1068" s="70"/>
      <c r="H1068" s="70"/>
      <c r="I1068" s="70"/>
      <c r="J1068" s="70"/>
      <c r="K1068" s="70"/>
      <c r="L1068" s="2"/>
      <c r="M1068" s="3"/>
      <c r="N1068" s="106"/>
      <c r="O1068" s="106"/>
      <c r="P1068" s="3"/>
      <c r="Q1068" s="3"/>
      <c r="R1068" s="3"/>
      <c r="S1068" s="3"/>
      <c r="T1068" s="3"/>
    </row>
    <row r="1069" spans="1:20" ht="15" customHeight="1">
      <c r="A1069" s="6" t="s">
        <v>963</v>
      </c>
    </row>
    <row r="1070" spans="1:20" ht="15" customHeight="1">
      <c r="A1070" s="1" t="s">
        <v>1011</v>
      </c>
      <c r="B1070" s="70"/>
      <c r="C1070" s="70"/>
      <c r="D1070" s="1" t="s">
        <v>9</v>
      </c>
      <c r="E1070" s="70"/>
      <c r="F1070" s="70"/>
      <c r="G1070" s="70"/>
      <c r="H1070" s="70"/>
      <c r="I1070" s="70"/>
      <c r="J1070" s="70"/>
      <c r="K1070" s="70"/>
      <c r="L1070" s="2">
        <v>342637</v>
      </c>
      <c r="M1070" s="19">
        <v>248541</v>
      </c>
      <c r="N1070" s="98">
        <v>190000</v>
      </c>
      <c r="O1070" s="98">
        <v>195000</v>
      </c>
      <c r="P1070" s="19">
        <v>185000</v>
      </c>
      <c r="Q1070" s="19">
        <v>173595</v>
      </c>
      <c r="R1070" s="19">
        <v>173595</v>
      </c>
      <c r="S1070" s="19">
        <v>173595</v>
      </c>
      <c r="T1070" s="19">
        <v>173595</v>
      </c>
    </row>
    <row r="1071" spans="1:20" ht="15" customHeight="1">
      <c r="A1071" s="1" t="s">
        <v>1012</v>
      </c>
      <c r="D1071" s="1" t="s">
        <v>99</v>
      </c>
      <c r="L1071" s="2">
        <v>13482</v>
      </c>
      <c r="M1071" s="19">
        <v>12708</v>
      </c>
      <c r="N1071" s="98">
        <v>25000</v>
      </c>
      <c r="O1071" s="98">
        <v>20000</v>
      </c>
      <c r="P1071" s="19">
        <v>25000</v>
      </c>
      <c r="Q1071" s="19">
        <v>25000</v>
      </c>
      <c r="R1071" s="19">
        <v>25000</v>
      </c>
      <c r="S1071" s="19">
        <v>25000</v>
      </c>
      <c r="T1071" s="19">
        <v>25000</v>
      </c>
    </row>
    <row r="1072" spans="1:20" ht="15" customHeight="1">
      <c r="A1072" s="1" t="s">
        <v>1013</v>
      </c>
      <c r="B1072" s="70"/>
      <c r="C1072" s="70"/>
      <c r="D1072" s="1" t="s">
        <v>25</v>
      </c>
      <c r="E1072" s="70"/>
      <c r="F1072" s="70"/>
      <c r="G1072" s="70"/>
      <c r="H1072" s="70"/>
      <c r="I1072" s="70"/>
      <c r="J1072" s="70"/>
      <c r="K1072" s="70"/>
      <c r="L1072" s="2">
        <v>0</v>
      </c>
      <c r="M1072" s="2">
        <v>0</v>
      </c>
      <c r="N1072" s="103">
        <v>300</v>
      </c>
      <c r="O1072" s="103">
        <v>300</v>
      </c>
      <c r="P1072" s="2">
        <v>300</v>
      </c>
      <c r="Q1072" s="2">
        <v>300</v>
      </c>
      <c r="R1072" s="2">
        <v>300</v>
      </c>
      <c r="S1072" s="2">
        <v>300</v>
      </c>
      <c r="T1072" s="2">
        <v>300</v>
      </c>
    </row>
    <row r="1073" spans="1:21" ht="15" customHeight="1">
      <c r="A1073" s="1" t="s">
        <v>1014</v>
      </c>
      <c r="B1073" s="70"/>
      <c r="C1073" s="70"/>
      <c r="D1073" s="1" t="s">
        <v>717</v>
      </c>
      <c r="E1073" s="70"/>
      <c r="F1073" s="70"/>
      <c r="G1073" s="70"/>
      <c r="H1073" s="70"/>
      <c r="I1073" s="70"/>
      <c r="J1073" s="70"/>
      <c r="K1073" s="70"/>
      <c r="L1073" s="2">
        <v>9968</v>
      </c>
      <c r="M1073" s="21">
        <v>9021</v>
      </c>
      <c r="N1073" s="110">
        <v>12500</v>
      </c>
      <c r="O1073" s="110">
        <v>12500</v>
      </c>
      <c r="P1073" s="21">
        <v>12500</v>
      </c>
      <c r="Q1073" s="21">
        <v>12500</v>
      </c>
      <c r="R1073" s="21">
        <v>12500</v>
      </c>
      <c r="S1073" s="21">
        <v>12500</v>
      </c>
      <c r="T1073" s="21">
        <v>12500</v>
      </c>
    </row>
    <row r="1074" spans="1:21" ht="15" customHeight="1">
      <c r="A1074" s="1" t="s">
        <v>1015</v>
      </c>
      <c r="B1074" s="70"/>
      <c r="C1074" s="70"/>
      <c r="D1074" s="1" t="s">
        <v>718</v>
      </c>
      <c r="E1074" s="70"/>
      <c r="F1074" s="70"/>
      <c r="G1074" s="70"/>
      <c r="H1074" s="70"/>
      <c r="I1074" s="70"/>
      <c r="J1074" s="70"/>
      <c r="K1074" s="70"/>
      <c r="L1074" s="2">
        <v>19468</v>
      </c>
      <c r="M1074" s="21">
        <v>23085</v>
      </c>
      <c r="N1074" s="110">
        <v>25000</v>
      </c>
      <c r="O1074" s="110">
        <v>25000</v>
      </c>
      <c r="P1074" s="21">
        <v>25000</v>
      </c>
      <c r="Q1074" s="21">
        <v>25000</v>
      </c>
      <c r="R1074" s="21">
        <v>25000</v>
      </c>
      <c r="S1074" s="21">
        <v>25000</v>
      </c>
      <c r="T1074" s="21">
        <v>25000</v>
      </c>
    </row>
    <row r="1075" spans="1:21" ht="15" customHeight="1">
      <c r="A1075" s="1" t="s">
        <v>1016</v>
      </c>
      <c r="B1075" s="70"/>
      <c r="C1075" s="70"/>
      <c r="D1075" s="1" t="s">
        <v>719</v>
      </c>
      <c r="E1075" s="70"/>
      <c r="F1075" s="70"/>
      <c r="G1075" s="70"/>
      <c r="H1075" s="70"/>
      <c r="I1075" s="70"/>
      <c r="J1075" s="70"/>
      <c r="K1075" s="70"/>
      <c r="L1075" s="2">
        <v>14100</v>
      </c>
      <c r="M1075" s="2">
        <v>22657</v>
      </c>
      <c r="N1075" s="103">
        <v>25000</v>
      </c>
      <c r="O1075" s="103">
        <v>20000</v>
      </c>
      <c r="P1075" s="2">
        <v>25000</v>
      </c>
      <c r="Q1075" s="2">
        <v>25000</v>
      </c>
      <c r="R1075" s="2">
        <v>25000</v>
      </c>
      <c r="S1075" s="2">
        <v>25000</v>
      </c>
      <c r="T1075" s="2">
        <v>25000</v>
      </c>
    </row>
    <row r="1076" spans="1:21" ht="15" customHeight="1">
      <c r="A1076" s="1" t="s">
        <v>1017</v>
      </c>
      <c r="B1076" s="70"/>
      <c r="C1076" s="70"/>
      <c r="D1076" s="1" t="s">
        <v>10</v>
      </c>
      <c r="E1076" s="70"/>
      <c r="F1076" s="70"/>
      <c r="G1076" s="70"/>
      <c r="H1076" s="70"/>
      <c r="I1076" s="70"/>
      <c r="J1076" s="70"/>
      <c r="K1076" s="70"/>
      <c r="L1076" s="2">
        <v>31675</v>
      </c>
      <c r="M1076" s="19">
        <v>24798</v>
      </c>
      <c r="N1076" s="98">
        <v>22000</v>
      </c>
      <c r="O1076" s="98">
        <v>22000</v>
      </c>
      <c r="P1076" s="19">
        <v>19884</v>
      </c>
      <c r="Q1076" s="19">
        <v>18730</v>
      </c>
      <c r="R1076" s="19">
        <v>18730</v>
      </c>
      <c r="S1076" s="19">
        <v>18730</v>
      </c>
      <c r="T1076" s="19">
        <v>18730</v>
      </c>
    </row>
    <row r="1077" spans="1:21" ht="15" customHeight="1">
      <c r="A1077" s="1" t="s">
        <v>1018</v>
      </c>
      <c r="D1077" s="1" t="s">
        <v>11</v>
      </c>
      <c r="L1077" s="2">
        <v>30185</v>
      </c>
      <c r="M1077" s="19">
        <v>23899</v>
      </c>
      <c r="N1077" s="98">
        <v>20000</v>
      </c>
      <c r="O1077" s="98">
        <v>20000</v>
      </c>
      <c r="P1077" s="19">
        <v>16000</v>
      </c>
      <c r="Q1077" s="19">
        <v>16000</v>
      </c>
      <c r="R1077" s="19">
        <v>16000</v>
      </c>
      <c r="S1077" s="19">
        <v>16000</v>
      </c>
      <c r="T1077" s="19">
        <v>16000</v>
      </c>
    </row>
    <row r="1078" spans="1:21" ht="15" customHeight="1">
      <c r="A1078" s="1" t="s">
        <v>1019</v>
      </c>
      <c r="D1078" s="1" t="s">
        <v>20</v>
      </c>
      <c r="L1078" s="11">
        <v>0</v>
      </c>
      <c r="M1078" s="19">
        <v>0</v>
      </c>
      <c r="N1078" s="98">
        <v>0</v>
      </c>
      <c r="O1078" s="98">
        <v>0</v>
      </c>
      <c r="P1078" s="19">
        <v>41094</v>
      </c>
      <c r="Q1078" s="19">
        <v>45203</v>
      </c>
      <c r="R1078" s="19">
        <v>49724</v>
      </c>
      <c r="S1078" s="19">
        <v>54696</v>
      </c>
      <c r="T1078" s="19">
        <v>60166</v>
      </c>
    </row>
    <row r="1079" spans="1:21" ht="15" customHeight="1">
      <c r="A1079" s="1" t="s">
        <v>1020</v>
      </c>
      <c r="D1079" s="1" t="s">
        <v>259</v>
      </c>
      <c r="L1079" s="11">
        <v>0</v>
      </c>
      <c r="M1079" s="19">
        <v>0</v>
      </c>
      <c r="N1079" s="98">
        <v>0</v>
      </c>
      <c r="O1079" s="98">
        <v>0</v>
      </c>
      <c r="P1079" s="19">
        <v>473</v>
      </c>
      <c r="Q1079" s="19">
        <v>478</v>
      </c>
      <c r="R1079" s="19">
        <v>483</v>
      </c>
      <c r="S1079" s="19">
        <v>487</v>
      </c>
      <c r="T1079" s="19">
        <v>492</v>
      </c>
    </row>
    <row r="1080" spans="1:21" ht="15" customHeight="1">
      <c r="A1080" s="1" t="s">
        <v>1021</v>
      </c>
      <c r="D1080" s="1" t="s">
        <v>949</v>
      </c>
      <c r="L1080" s="11">
        <v>0</v>
      </c>
      <c r="M1080" s="19">
        <v>0</v>
      </c>
      <c r="N1080" s="98">
        <v>0</v>
      </c>
      <c r="O1080" s="98">
        <v>0</v>
      </c>
      <c r="P1080" s="19">
        <v>2675</v>
      </c>
      <c r="Q1080" s="19">
        <v>2943</v>
      </c>
      <c r="R1080" s="19">
        <v>3237</v>
      </c>
      <c r="S1080" s="19">
        <v>3560</v>
      </c>
      <c r="T1080" s="19">
        <v>3916</v>
      </c>
    </row>
    <row r="1081" spans="1:21" ht="15" customHeight="1">
      <c r="A1081" s="1" t="s">
        <v>1022</v>
      </c>
      <c r="D1081" s="1" t="s">
        <v>951</v>
      </c>
      <c r="L1081" s="11">
        <v>0</v>
      </c>
      <c r="M1081" s="19">
        <v>0</v>
      </c>
      <c r="N1081" s="98">
        <v>0</v>
      </c>
      <c r="O1081" s="98">
        <v>0</v>
      </c>
      <c r="P1081" s="19">
        <v>325</v>
      </c>
      <c r="Q1081" s="19">
        <v>358</v>
      </c>
      <c r="R1081" s="19">
        <v>393</v>
      </c>
      <c r="S1081" s="19">
        <v>433</v>
      </c>
      <c r="T1081" s="19">
        <v>476</v>
      </c>
    </row>
    <row r="1082" spans="1:21" ht="15" customHeight="1">
      <c r="A1082" s="1" t="s">
        <v>1023</v>
      </c>
      <c r="B1082" s="70"/>
      <c r="C1082" s="70"/>
      <c r="D1082" s="1" t="s">
        <v>127</v>
      </c>
      <c r="E1082" s="70"/>
      <c r="F1082" s="70"/>
      <c r="G1082" s="70"/>
      <c r="H1082" s="70"/>
      <c r="I1082" s="70"/>
      <c r="J1082" s="70"/>
      <c r="K1082" s="70"/>
      <c r="L1082" s="11">
        <v>0</v>
      </c>
      <c r="M1082" s="19">
        <v>680</v>
      </c>
      <c r="N1082" s="98">
        <v>2000</v>
      </c>
      <c r="O1082" s="98">
        <v>2000</v>
      </c>
      <c r="P1082" s="19">
        <v>2000</v>
      </c>
      <c r="Q1082" s="19">
        <v>2000</v>
      </c>
      <c r="R1082" s="19">
        <v>2000</v>
      </c>
      <c r="S1082" s="19">
        <v>2000</v>
      </c>
      <c r="T1082" s="19">
        <v>2000</v>
      </c>
    </row>
    <row r="1083" spans="1:21" ht="15" customHeight="1">
      <c r="A1083" s="1" t="s">
        <v>1024</v>
      </c>
      <c r="B1083" s="70"/>
      <c r="C1083" s="70"/>
      <c r="D1083" s="1" t="s">
        <v>12</v>
      </c>
      <c r="E1083" s="70"/>
      <c r="F1083" s="70"/>
      <c r="G1083" s="70"/>
      <c r="H1083" s="70"/>
      <c r="I1083" s="70"/>
      <c r="J1083" s="70"/>
      <c r="K1083" s="70"/>
      <c r="L1083" s="11">
        <v>0</v>
      </c>
      <c r="M1083" s="19">
        <v>0</v>
      </c>
      <c r="N1083" s="98">
        <v>1000</v>
      </c>
      <c r="O1083" s="98">
        <v>1000</v>
      </c>
      <c r="P1083" s="19">
        <v>1000</v>
      </c>
      <c r="Q1083" s="19">
        <v>1000</v>
      </c>
      <c r="R1083" s="19">
        <v>1000</v>
      </c>
      <c r="S1083" s="19">
        <v>1000</v>
      </c>
      <c r="T1083" s="19">
        <v>1000</v>
      </c>
    </row>
    <row r="1084" spans="1:21" ht="15" customHeight="1">
      <c r="A1084" s="1" t="s">
        <v>1025</v>
      </c>
      <c r="B1084" s="70"/>
      <c r="C1084" s="70"/>
      <c r="D1084" s="1" t="s">
        <v>720</v>
      </c>
      <c r="E1084" s="70"/>
      <c r="F1084" s="70"/>
      <c r="G1084" s="70"/>
      <c r="H1084" s="70"/>
      <c r="I1084" s="70"/>
      <c r="J1084" s="70"/>
      <c r="K1084" s="70"/>
      <c r="L1084" s="2">
        <v>6001</v>
      </c>
      <c r="M1084" s="19">
        <v>0</v>
      </c>
      <c r="N1084" s="98">
        <v>0</v>
      </c>
      <c r="O1084" s="98">
        <v>0</v>
      </c>
      <c r="P1084" s="3">
        <v>0</v>
      </c>
      <c r="Q1084" s="3">
        <v>0</v>
      </c>
      <c r="R1084" s="3">
        <v>0</v>
      </c>
      <c r="S1084" s="3">
        <v>0</v>
      </c>
      <c r="T1084" s="3">
        <v>0</v>
      </c>
    </row>
    <row r="1085" spans="1:21" ht="15" customHeight="1">
      <c r="A1085" s="1" t="s">
        <v>1026</v>
      </c>
      <c r="B1085" s="70"/>
      <c r="C1085" s="70"/>
      <c r="D1085" s="1" t="s">
        <v>126</v>
      </c>
      <c r="E1085" s="70"/>
      <c r="F1085" s="70"/>
      <c r="G1085" s="70"/>
      <c r="H1085" s="70"/>
      <c r="I1085" s="70"/>
      <c r="J1085" s="70"/>
      <c r="K1085" s="70"/>
      <c r="L1085" s="2">
        <v>28013</v>
      </c>
      <c r="M1085" s="2">
        <v>27872</v>
      </c>
      <c r="N1085" s="103">
        <v>27000</v>
      </c>
      <c r="O1085" s="103">
        <v>27000</v>
      </c>
      <c r="P1085" s="2">
        <v>27000</v>
      </c>
      <c r="Q1085" s="2">
        <v>27000</v>
      </c>
      <c r="R1085" s="2">
        <v>27000</v>
      </c>
      <c r="S1085" s="2">
        <v>27000</v>
      </c>
      <c r="T1085" s="2">
        <v>27000</v>
      </c>
    </row>
    <row r="1086" spans="1:21" ht="15" customHeight="1">
      <c r="A1086" s="1" t="s">
        <v>1027</v>
      </c>
      <c r="D1086" s="1" t="s">
        <v>336</v>
      </c>
      <c r="L1086" s="2">
        <v>4358</v>
      </c>
      <c r="M1086" s="19">
        <v>5517</v>
      </c>
      <c r="N1086" s="98">
        <v>4300</v>
      </c>
      <c r="O1086" s="98">
        <v>4300</v>
      </c>
      <c r="P1086" s="19">
        <v>4300</v>
      </c>
      <c r="Q1086" s="19">
        <v>4300</v>
      </c>
      <c r="R1086" s="19">
        <v>4300</v>
      </c>
      <c r="S1086" s="19">
        <v>4300</v>
      </c>
      <c r="T1086" s="19">
        <v>4300</v>
      </c>
    </row>
    <row r="1087" spans="1:21" ht="15" customHeight="1">
      <c r="A1087" s="1" t="s">
        <v>1028</v>
      </c>
      <c r="D1087" s="1" t="s">
        <v>721</v>
      </c>
      <c r="L1087" s="2">
        <v>156</v>
      </c>
      <c r="M1087" s="19">
        <v>221</v>
      </c>
      <c r="N1087" s="98">
        <v>1000</v>
      </c>
      <c r="O1087" s="98">
        <v>1000</v>
      </c>
      <c r="P1087" s="19">
        <v>2500</v>
      </c>
      <c r="Q1087" s="19">
        <v>2500</v>
      </c>
      <c r="R1087" s="19">
        <v>2500</v>
      </c>
      <c r="S1087" s="19">
        <v>2500</v>
      </c>
      <c r="T1087" s="19">
        <v>2500</v>
      </c>
      <c r="U1087" s="75"/>
    </row>
    <row r="1088" spans="1:21" s="132" customFormat="1" ht="15" customHeight="1">
      <c r="A1088" s="1"/>
      <c r="D1088" s="81" t="s">
        <v>1246</v>
      </c>
      <c r="L1088" s="2"/>
      <c r="M1088" s="19"/>
      <c r="N1088" s="98"/>
      <c r="O1088" s="98"/>
      <c r="P1088" s="19"/>
      <c r="Q1088" s="19"/>
      <c r="R1088" s="19"/>
      <c r="S1088" s="19"/>
      <c r="T1088" s="19"/>
    </row>
    <row r="1089" spans="1:20" ht="15" customHeight="1">
      <c r="A1089" s="1" t="s">
        <v>1029</v>
      </c>
      <c r="B1089" s="70"/>
      <c r="C1089" s="70"/>
      <c r="D1089" s="1" t="s">
        <v>125</v>
      </c>
      <c r="E1089" s="70"/>
      <c r="F1089" s="70"/>
      <c r="G1089" s="70"/>
      <c r="H1089" s="70"/>
      <c r="I1089" s="70"/>
      <c r="J1089" s="70"/>
      <c r="K1089" s="70"/>
      <c r="L1089" s="2">
        <v>7391</v>
      </c>
      <c r="M1089" s="19">
        <v>7006</v>
      </c>
      <c r="N1089" s="98">
        <v>8000</v>
      </c>
      <c r="O1089" s="98">
        <v>5000</v>
      </c>
      <c r="P1089" s="19">
        <v>8000</v>
      </c>
      <c r="Q1089" s="19">
        <v>8000</v>
      </c>
      <c r="R1089" s="19">
        <v>8000</v>
      </c>
      <c r="S1089" s="19">
        <v>8000</v>
      </c>
      <c r="T1089" s="19">
        <v>8000</v>
      </c>
    </row>
    <row r="1090" spans="1:20" s="335" customFormat="1" ht="15" customHeight="1">
      <c r="A1090" s="1" t="s">
        <v>1595</v>
      </c>
      <c r="B1090" s="71"/>
      <c r="C1090" s="71"/>
      <c r="D1090" s="1" t="s">
        <v>17</v>
      </c>
      <c r="E1090" s="71"/>
      <c r="F1090" s="71"/>
      <c r="G1090" s="71"/>
      <c r="H1090" s="71"/>
      <c r="I1090" s="71"/>
      <c r="J1090" s="71"/>
      <c r="K1090" s="71"/>
      <c r="L1090" s="22">
        <v>1061</v>
      </c>
      <c r="M1090" s="22">
        <v>482</v>
      </c>
      <c r="N1090" s="112">
        <v>1500</v>
      </c>
      <c r="O1090" s="112">
        <v>1500</v>
      </c>
      <c r="P1090" s="22">
        <v>1500</v>
      </c>
      <c r="Q1090" s="22">
        <v>1500</v>
      </c>
      <c r="R1090" s="22">
        <v>1500</v>
      </c>
      <c r="S1090" s="22">
        <v>1500</v>
      </c>
      <c r="T1090" s="22">
        <v>1500</v>
      </c>
    </row>
    <row r="1091" spans="1:20" ht="15" customHeight="1">
      <c r="A1091" s="1" t="s">
        <v>1030</v>
      </c>
      <c r="D1091" s="1" t="s">
        <v>14</v>
      </c>
      <c r="L1091" s="2">
        <v>43483</v>
      </c>
      <c r="M1091" s="19">
        <v>49076</v>
      </c>
      <c r="N1091" s="98">
        <v>47000</v>
      </c>
      <c r="O1091" s="98">
        <v>65000</v>
      </c>
      <c r="P1091" s="19">
        <v>60000</v>
      </c>
      <c r="Q1091" s="19">
        <v>60000</v>
      </c>
      <c r="R1091" s="19">
        <v>60000</v>
      </c>
      <c r="S1091" s="19">
        <v>60000</v>
      </c>
      <c r="T1091" s="19">
        <v>60000</v>
      </c>
    </row>
    <row r="1092" spans="1:20" ht="15" customHeight="1">
      <c r="A1092" s="1" t="s">
        <v>1031</v>
      </c>
      <c r="B1092" s="70"/>
      <c r="C1092" s="70"/>
      <c r="D1092" s="1" t="s">
        <v>29</v>
      </c>
      <c r="E1092" s="70"/>
      <c r="F1092" s="70"/>
      <c r="G1092" s="70"/>
      <c r="H1092" s="70"/>
      <c r="I1092" s="70"/>
      <c r="J1092" s="70"/>
      <c r="K1092" s="70"/>
      <c r="L1092" s="2">
        <v>15690</v>
      </c>
      <c r="M1092" s="2">
        <v>21229</v>
      </c>
      <c r="N1092" s="103">
        <v>22000</v>
      </c>
      <c r="O1092" s="103">
        <v>12000</v>
      </c>
      <c r="P1092" s="2">
        <v>23100</v>
      </c>
      <c r="Q1092" s="2">
        <v>24255</v>
      </c>
      <c r="R1092" s="2">
        <v>25468</v>
      </c>
      <c r="S1092" s="2">
        <v>26741</v>
      </c>
      <c r="T1092" s="2">
        <v>28078</v>
      </c>
    </row>
    <row r="1093" spans="1:20" s="130" customFormat="1" ht="15" customHeight="1">
      <c r="A1093" s="1"/>
      <c r="B1093" s="129"/>
      <c r="C1093" s="129"/>
      <c r="D1093" s="81" t="s">
        <v>1231</v>
      </c>
      <c r="E1093" s="129"/>
      <c r="F1093" s="129"/>
      <c r="G1093" s="129"/>
      <c r="H1093" s="129"/>
      <c r="I1093" s="129"/>
      <c r="J1093" s="129"/>
      <c r="K1093" s="129"/>
      <c r="L1093" s="2"/>
      <c r="M1093" s="2"/>
      <c r="N1093" s="103"/>
      <c r="O1093" s="103"/>
      <c r="P1093" s="2"/>
      <c r="Q1093" s="2"/>
      <c r="R1093" s="2"/>
      <c r="S1093" s="2"/>
      <c r="T1093" s="2"/>
    </row>
    <row r="1094" spans="1:20" ht="15" customHeight="1">
      <c r="A1094" s="1" t="s">
        <v>1032</v>
      </c>
      <c r="B1094" s="70"/>
      <c r="C1094" s="70"/>
      <c r="D1094" s="1" t="s">
        <v>119</v>
      </c>
      <c r="E1094" s="70"/>
      <c r="F1094" s="70"/>
      <c r="G1094" s="70"/>
      <c r="H1094" s="70"/>
      <c r="I1094" s="70"/>
      <c r="J1094" s="70"/>
      <c r="K1094" s="70"/>
      <c r="L1094" s="2">
        <v>4145</v>
      </c>
      <c r="M1094" s="19">
        <v>2459</v>
      </c>
      <c r="N1094" s="98">
        <v>4500</v>
      </c>
      <c r="O1094" s="98">
        <v>4500</v>
      </c>
      <c r="P1094" s="19">
        <v>4500</v>
      </c>
      <c r="Q1094" s="19">
        <v>4500</v>
      </c>
      <c r="R1094" s="19">
        <v>4500</v>
      </c>
      <c r="S1094" s="19">
        <v>4500</v>
      </c>
      <c r="T1094" s="19">
        <v>4500</v>
      </c>
    </row>
    <row r="1095" spans="1:20" ht="15" customHeight="1">
      <c r="A1095" s="1" t="s">
        <v>1033</v>
      </c>
      <c r="B1095" s="70"/>
      <c r="C1095" s="70"/>
      <c r="D1095" s="1" t="s">
        <v>21</v>
      </c>
      <c r="E1095" s="70"/>
      <c r="F1095" s="70"/>
      <c r="G1095" s="70"/>
      <c r="H1095" s="70"/>
      <c r="I1095" s="70"/>
      <c r="J1095" s="70"/>
      <c r="K1095" s="70"/>
      <c r="L1095" s="20">
        <v>587</v>
      </c>
      <c r="M1095" s="20">
        <v>1387</v>
      </c>
      <c r="N1095" s="107">
        <v>1000</v>
      </c>
      <c r="O1095" s="107">
        <v>1000</v>
      </c>
      <c r="P1095" s="20">
        <v>1000</v>
      </c>
      <c r="Q1095" s="20">
        <v>1000</v>
      </c>
      <c r="R1095" s="20">
        <v>1000</v>
      </c>
      <c r="S1095" s="20">
        <v>1000</v>
      </c>
      <c r="T1095" s="20">
        <v>1000</v>
      </c>
    </row>
    <row r="1096" spans="1:20" ht="15" customHeight="1">
      <c r="A1096" s="1" t="s">
        <v>1034</v>
      </c>
      <c r="B1096" s="70"/>
      <c r="C1096" s="70"/>
      <c r="D1096" s="1" t="s">
        <v>722</v>
      </c>
      <c r="E1096" s="70"/>
      <c r="F1096" s="70"/>
      <c r="G1096" s="70"/>
      <c r="H1096" s="70"/>
      <c r="I1096" s="70"/>
      <c r="J1096" s="70"/>
      <c r="K1096" s="70"/>
      <c r="L1096" s="20">
        <v>5949</v>
      </c>
      <c r="M1096" s="20">
        <v>3082</v>
      </c>
      <c r="N1096" s="107">
        <v>7000</v>
      </c>
      <c r="O1096" s="107">
        <v>9000</v>
      </c>
      <c r="P1096" s="20">
        <v>7000</v>
      </c>
      <c r="Q1096" s="20">
        <v>7000</v>
      </c>
      <c r="R1096" s="20">
        <v>7000</v>
      </c>
      <c r="S1096" s="20">
        <v>7000</v>
      </c>
      <c r="T1096" s="20">
        <v>7000</v>
      </c>
    </row>
    <row r="1097" spans="1:20" ht="15" customHeight="1">
      <c r="A1097" s="1" t="s">
        <v>1035</v>
      </c>
      <c r="B1097" s="70"/>
      <c r="C1097" s="70"/>
      <c r="D1097" s="1" t="s">
        <v>723</v>
      </c>
      <c r="E1097" s="70"/>
      <c r="F1097" s="70"/>
      <c r="G1097" s="70"/>
      <c r="H1097" s="70"/>
      <c r="I1097" s="70"/>
      <c r="J1097" s="70"/>
      <c r="K1097" s="70"/>
      <c r="L1097" s="2">
        <v>100579</v>
      </c>
      <c r="M1097" s="19">
        <v>99903</v>
      </c>
      <c r="N1097" s="98">
        <v>100000</v>
      </c>
      <c r="O1097" s="98">
        <v>85000</v>
      </c>
      <c r="P1097" s="19">
        <v>140000</v>
      </c>
      <c r="Q1097" s="19">
        <v>100000</v>
      </c>
      <c r="R1097" s="19">
        <v>100000</v>
      </c>
      <c r="S1097" s="19">
        <v>100000</v>
      </c>
      <c r="T1097" s="19">
        <v>100000</v>
      </c>
    </row>
    <row r="1098" spans="1:20" ht="15" customHeight="1">
      <c r="A1098" s="1" t="s">
        <v>1036</v>
      </c>
      <c r="B1098" s="70"/>
      <c r="C1098" s="70"/>
      <c r="D1098" s="1" t="s">
        <v>724</v>
      </c>
      <c r="E1098" s="70"/>
      <c r="F1098" s="70"/>
      <c r="G1098" s="70"/>
      <c r="H1098" s="70"/>
      <c r="I1098" s="70"/>
      <c r="J1098" s="70"/>
      <c r="K1098" s="70"/>
      <c r="L1098" s="2">
        <v>41176</v>
      </c>
      <c r="M1098" s="19">
        <v>47154</v>
      </c>
      <c r="N1098" s="98">
        <v>55000</v>
      </c>
      <c r="O1098" s="98">
        <v>45000</v>
      </c>
      <c r="P1098" s="19">
        <v>55000</v>
      </c>
      <c r="Q1098" s="19">
        <v>55000</v>
      </c>
      <c r="R1098" s="19">
        <v>55000</v>
      </c>
      <c r="S1098" s="19">
        <v>55000</v>
      </c>
      <c r="T1098" s="19">
        <v>55000</v>
      </c>
    </row>
    <row r="1099" spans="1:20" ht="15" customHeight="1">
      <c r="A1099" s="1" t="s">
        <v>1037</v>
      </c>
      <c r="B1099" s="70"/>
      <c r="C1099" s="70"/>
      <c r="D1099" s="1" t="s">
        <v>725</v>
      </c>
      <c r="E1099" s="70"/>
      <c r="F1099" s="70"/>
      <c r="G1099" s="70"/>
      <c r="H1099" s="70"/>
      <c r="I1099" s="70"/>
      <c r="J1099" s="70"/>
      <c r="K1099" s="70"/>
      <c r="L1099" s="2">
        <v>24239</v>
      </c>
      <c r="M1099" s="19">
        <v>17834</v>
      </c>
      <c r="N1099" s="98">
        <v>18000</v>
      </c>
      <c r="O1099" s="98">
        <v>18000</v>
      </c>
      <c r="P1099" s="19">
        <v>18000</v>
      </c>
      <c r="Q1099" s="19">
        <v>18000</v>
      </c>
      <c r="R1099" s="19">
        <v>18000</v>
      </c>
      <c r="S1099" s="19">
        <v>18000</v>
      </c>
      <c r="T1099" s="19">
        <v>18000</v>
      </c>
    </row>
    <row r="1100" spans="1:20" ht="15" customHeight="1">
      <c r="A1100" s="1" t="s">
        <v>1038</v>
      </c>
      <c r="B1100" s="70"/>
      <c r="C1100" s="70"/>
      <c r="D1100" s="1" t="s">
        <v>15</v>
      </c>
      <c r="E1100" s="70"/>
      <c r="F1100" s="70"/>
      <c r="G1100" s="70"/>
      <c r="H1100" s="70"/>
      <c r="I1100" s="70"/>
      <c r="J1100" s="70"/>
      <c r="K1100" s="70"/>
      <c r="L1100" s="2">
        <v>4268</v>
      </c>
      <c r="M1100" s="19">
        <v>2466</v>
      </c>
      <c r="N1100" s="98">
        <v>3000</v>
      </c>
      <c r="O1100" s="98">
        <v>3000</v>
      </c>
      <c r="P1100" s="19">
        <v>3000</v>
      </c>
      <c r="Q1100" s="19">
        <v>3000</v>
      </c>
      <c r="R1100" s="19">
        <v>3000</v>
      </c>
      <c r="S1100" s="19">
        <v>3000</v>
      </c>
      <c r="T1100" s="19">
        <v>3000</v>
      </c>
    </row>
    <row r="1101" spans="1:20" ht="15" customHeight="1">
      <c r="A1101" s="1" t="s">
        <v>1039</v>
      </c>
      <c r="B1101" s="70"/>
      <c r="C1101" s="70"/>
      <c r="D1101" s="1" t="s">
        <v>18</v>
      </c>
      <c r="E1101" s="70"/>
      <c r="F1101" s="70"/>
      <c r="G1101" s="70"/>
      <c r="H1101" s="70"/>
      <c r="I1101" s="70"/>
      <c r="J1101" s="70"/>
      <c r="K1101" s="70"/>
      <c r="L1101" s="2">
        <v>4837</v>
      </c>
      <c r="M1101" s="19">
        <v>4138</v>
      </c>
      <c r="N1101" s="98">
        <v>5500</v>
      </c>
      <c r="O1101" s="98">
        <v>5500</v>
      </c>
      <c r="P1101" s="19">
        <v>5500</v>
      </c>
      <c r="Q1101" s="19">
        <v>5500</v>
      </c>
      <c r="R1101" s="19">
        <v>5500</v>
      </c>
      <c r="S1101" s="19">
        <v>5500</v>
      </c>
      <c r="T1101" s="19">
        <v>5500</v>
      </c>
    </row>
    <row r="1102" spans="1:20" ht="15" customHeight="1">
      <c r="A1102" s="1" t="s">
        <v>1040</v>
      </c>
      <c r="B1102" s="70"/>
      <c r="C1102" s="70"/>
      <c r="D1102" s="1" t="s">
        <v>28</v>
      </c>
      <c r="E1102" s="70"/>
      <c r="F1102" s="70"/>
      <c r="G1102" s="70"/>
      <c r="H1102" s="70"/>
      <c r="I1102" s="70"/>
      <c r="J1102" s="70"/>
      <c r="K1102" s="70"/>
      <c r="L1102" s="2">
        <v>510</v>
      </c>
      <c r="M1102" s="2">
        <v>283</v>
      </c>
      <c r="N1102" s="103">
        <v>2000</v>
      </c>
      <c r="O1102" s="103">
        <v>2000</v>
      </c>
      <c r="P1102" s="2">
        <v>2000</v>
      </c>
      <c r="Q1102" s="2">
        <v>2000</v>
      </c>
      <c r="R1102" s="2">
        <v>2000</v>
      </c>
      <c r="S1102" s="2">
        <v>2000</v>
      </c>
      <c r="T1102" s="2">
        <v>2000</v>
      </c>
    </row>
    <row r="1103" spans="1:20" ht="15" customHeight="1">
      <c r="A1103" s="1" t="s">
        <v>1041</v>
      </c>
      <c r="B1103" s="70"/>
      <c r="C1103" s="70"/>
      <c r="D1103" s="1" t="s">
        <v>347</v>
      </c>
      <c r="E1103" s="70"/>
      <c r="F1103" s="70"/>
      <c r="G1103" s="70"/>
      <c r="H1103" s="70"/>
      <c r="I1103" s="70"/>
      <c r="J1103" s="70"/>
      <c r="K1103" s="70"/>
      <c r="L1103" s="2">
        <v>98</v>
      </c>
      <c r="M1103" s="21">
        <v>2600</v>
      </c>
      <c r="N1103" s="110">
        <v>500</v>
      </c>
      <c r="O1103" s="110">
        <v>1500</v>
      </c>
      <c r="P1103" s="21">
        <v>500</v>
      </c>
      <c r="Q1103" s="21">
        <v>500</v>
      </c>
      <c r="R1103" s="21">
        <v>500</v>
      </c>
      <c r="S1103" s="21">
        <v>500</v>
      </c>
      <c r="T1103" s="21">
        <v>500</v>
      </c>
    </row>
    <row r="1104" spans="1:20" ht="15" customHeight="1">
      <c r="A1104" s="1" t="s">
        <v>1042</v>
      </c>
      <c r="B1104" s="70"/>
      <c r="C1104" s="70"/>
      <c r="D1104" s="1" t="s">
        <v>26</v>
      </c>
      <c r="E1104" s="70"/>
      <c r="F1104" s="70"/>
      <c r="G1104" s="70"/>
      <c r="H1104" s="70"/>
      <c r="I1104" s="70"/>
      <c r="J1104" s="70"/>
      <c r="K1104" s="70"/>
      <c r="L1104" s="2">
        <v>825</v>
      </c>
      <c r="M1104" s="21">
        <v>412</v>
      </c>
      <c r="N1104" s="110">
        <v>2000</v>
      </c>
      <c r="O1104" s="110">
        <v>2000</v>
      </c>
      <c r="P1104" s="21">
        <v>2000</v>
      </c>
      <c r="Q1104" s="21">
        <v>2000</v>
      </c>
      <c r="R1104" s="21">
        <v>2000</v>
      </c>
      <c r="S1104" s="21">
        <v>2000</v>
      </c>
      <c r="T1104" s="21">
        <v>2000</v>
      </c>
    </row>
    <row r="1105" spans="1:20" ht="15" customHeight="1">
      <c r="A1105" s="1" t="s">
        <v>1043</v>
      </c>
      <c r="B1105" s="70"/>
      <c r="C1105" s="70"/>
      <c r="D1105" s="1" t="s">
        <v>19</v>
      </c>
      <c r="E1105" s="70"/>
      <c r="F1105" s="70"/>
      <c r="G1105" s="70"/>
      <c r="H1105" s="70"/>
      <c r="I1105" s="70"/>
      <c r="J1105" s="70"/>
      <c r="K1105" s="70"/>
      <c r="L1105" s="2">
        <v>104</v>
      </c>
      <c r="M1105" s="2">
        <v>0</v>
      </c>
      <c r="N1105" s="103">
        <v>100</v>
      </c>
      <c r="O1105" s="103">
        <v>100</v>
      </c>
      <c r="P1105" s="2">
        <v>100</v>
      </c>
      <c r="Q1105" s="2">
        <v>100</v>
      </c>
      <c r="R1105" s="2">
        <v>100</v>
      </c>
      <c r="S1105" s="2">
        <v>100</v>
      </c>
      <c r="T1105" s="2">
        <v>100</v>
      </c>
    </row>
    <row r="1106" spans="1:20" ht="15" customHeight="1">
      <c r="A1106" s="1" t="s">
        <v>1044</v>
      </c>
      <c r="D1106" s="1" t="s">
        <v>330</v>
      </c>
      <c r="L1106" s="2">
        <v>45</v>
      </c>
      <c r="M1106" s="3">
        <v>0</v>
      </c>
      <c r="N1106" s="106">
        <v>500</v>
      </c>
      <c r="O1106" s="106">
        <v>500</v>
      </c>
      <c r="P1106" s="3">
        <v>500</v>
      </c>
      <c r="Q1106" s="3">
        <v>500</v>
      </c>
      <c r="R1106" s="3">
        <v>500</v>
      </c>
      <c r="S1106" s="3">
        <v>500</v>
      </c>
      <c r="T1106" s="3">
        <v>500</v>
      </c>
    </row>
    <row r="1107" spans="1:20" ht="15" customHeight="1">
      <c r="A1107" s="1" t="s">
        <v>1045</v>
      </c>
      <c r="B1107" s="70"/>
      <c r="C1107" s="70"/>
      <c r="D1107" s="1" t="s">
        <v>209</v>
      </c>
      <c r="E1107" s="70"/>
      <c r="F1107" s="70"/>
      <c r="G1107" s="70"/>
      <c r="H1107" s="70"/>
      <c r="I1107" s="70"/>
      <c r="J1107" s="70"/>
      <c r="K1107" s="70"/>
      <c r="L1107" s="2">
        <v>1846</v>
      </c>
      <c r="M1107" s="3">
        <v>1626</v>
      </c>
      <c r="N1107" s="106">
        <v>3000</v>
      </c>
      <c r="O1107" s="106">
        <v>1500</v>
      </c>
      <c r="P1107" s="3">
        <v>3210</v>
      </c>
      <c r="Q1107" s="3">
        <v>3435</v>
      </c>
      <c r="R1107" s="3">
        <v>3675</v>
      </c>
      <c r="S1107" s="3">
        <v>3932</v>
      </c>
      <c r="T1107" s="3">
        <v>4208</v>
      </c>
    </row>
    <row r="1108" spans="1:20" s="132" customFormat="1" ht="15" customHeight="1">
      <c r="A1108" s="1"/>
      <c r="B1108" s="131"/>
      <c r="C1108" s="131"/>
      <c r="D1108" s="81" t="s">
        <v>1247</v>
      </c>
      <c r="E1108" s="131"/>
      <c r="F1108" s="131"/>
      <c r="G1108" s="131"/>
      <c r="H1108" s="131"/>
      <c r="I1108" s="131"/>
      <c r="J1108" s="131"/>
      <c r="K1108" s="131"/>
      <c r="L1108" s="2"/>
      <c r="M1108" s="3"/>
      <c r="N1108" s="106"/>
      <c r="O1108" s="106"/>
      <c r="P1108" s="3"/>
      <c r="Q1108" s="3"/>
      <c r="R1108" s="3"/>
      <c r="S1108" s="3"/>
      <c r="T1108" s="3"/>
    </row>
    <row r="1109" spans="1:20" ht="15" customHeight="1">
      <c r="A1109" s="1" t="s">
        <v>1046</v>
      </c>
      <c r="B1109" s="70"/>
      <c r="C1109" s="70"/>
      <c r="D1109" s="1" t="s">
        <v>581</v>
      </c>
      <c r="E1109" s="70"/>
      <c r="F1109" s="70"/>
      <c r="G1109" s="70"/>
      <c r="H1109" s="70"/>
      <c r="I1109" s="70"/>
      <c r="J1109" s="70"/>
      <c r="K1109" s="70"/>
      <c r="L1109" s="49">
        <v>150000</v>
      </c>
      <c r="M1109" s="49">
        <v>0</v>
      </c>
      <c r="N1109" s="113">
        <v>0</v>
      </c>
      <c r="O1109" s="113">
        <v>0</v>
      </c>
      <c r="P1109" s="49">
        <v>0</v>
      </c>
      <c r="Q1109" s="49">
        <v>0</v>
      </c>
      <c r="R1109" s="49">
        <v>0</v>
      </c>
      <c r="S1109" s="49">
        <v>0</v>
      </c>
      <c r="T1109" s="49">
        <v>0</v>
      </c>
    </row>
    <row r="1110" spans="1:20" ht="15" customHeight="1">
      <c r="A1110" s="1"/>
      <c r="B1110" s="70"/>
      <c r="C1110" s="70"/>
      <c r="D1110" s="1"/>
      <c r="E1110" s="70"/>
      <c r="F1110" s="70"/>
      <c r="G1110" s="70"/>
      <c r="H1110" s="70"/>
      <c r="I1110" s="70"/>
      <c r="J1110" s="70"/>
      <c r="K1110" s="70"/>
      <c r="L1110" s="4">
        <f>SUM(L1070:L1109)</f>
        <v>906876</v>
      </c>
      <c r="M1110" s="4">
        <f t="shared" ref="M1110:T1110" si="62">SUM(M1070:M1109)</f>
        <v>660136</v>
      </c>
      <c r="N1110" s="114">
        <f t="shared" si="62"/>
        <v>635700</v>
      </c>
      <c r="O1110" s="114">
        <f t="shared" si="62"/>
        <v>612200</v>
      </c>
      <c r="P1110" s="4">
        <f t="shared" si="62"/>
        <v>724961</v>
      </c>
      <c r="Q1110" s="4">
        <f t="shared" si="62"/>
        <v>678197</v>
      </c>
      <c r="R1110" s="4">
        <f t="shared" si="62"/>
        <v>684505</v>
      </c>
      <c r="S1110" s="4">
        <f t="shared" si="62"/>
        <v>691374</v>
      </c>
      <c r="T1110" s="4">
        <f t="shared" si="62"/>
        <v>698861</v>
      </c>
    </row>
    <row r="1111" spans="1:20" ht="15" customHeight="1">
      <c r="A1111" s="1"/>
      <c r="B1111" s="70"/>
      <c r="C1111" s="70"/>
      <c r="D1111" s="1"/>
      <c r="E1111" s="70"/>
      <c r="F1111" s="70"/>
      <c r="G1111" s="70"/>
      <c r="H1111" s="70"/>
      <c r="I1111" s="70"/>
      <c r="J1111" s="70"/>
      <c r="K1111" s="70"/>
      <c r="L1111" s="3"/>
      <c r="M1111" s="3"/>
      <c r="N1111" s="106"/>
      <c r="O1111" s="106"/>
      <c r="P1111" s="3"/>
      <c r="Q1111" s="3"/>
      <c r="R1111" s="3"/>
      <c r="S1111" s="3"/>
      <c r="T1111" s="3"/>
    </row>
    <row r="1112" spans="1:20" ht="15" customHeight="1">
      <c r="K1112" s="6" t="s">
        <v>886</v>
      </c>
      <c r="L1112" s="29">
        <f t="shared" ref="L1112:T1112" si="63">L1067+L1110</f>
        <v>1435819</v>
      </c>
      <c r="M1112" s="27">
        <f t="shared" si="63"/>
        <v>1160854</v>
      </c>
      <c r="N1112" s="116">
        <f t="shared" si="63"/>
        <v>1189210</v>
      </c>
      <c r="O1112" s="116">
        <f t="shared" si="63"/>
        <v>1165645</v>
      </c>
      <c r="P1112" s="29">
        <f t="shared" si="63"/>
        <v>1506767</v>
      </c>
      <c r="Q1112" s="29">
        <f t="shared" si="63"/>
        <v>1465839</v>
      </c>
      <c r="R1112" s="29">
        <f t="shared" si="63"/>
        <v>1488742</v>
      </c>
      <c r="S1112" s="29">
        <f t="shared" si="63"/>
        <v>1513818</v>
      </c>
      <c r="T1112" s="29">
        <f t="shared" si="63"/>
        <v>1541283</v>
      </c>
    </row>
    <row r="1113" spans="1:20" ht="15" customHeight="1">
      <c r="L1113" s="27"/>
      <c r="M1113" s="27"/>
      <c r="N1113" s="116"/>
      <c r="O1113" s="116"/>
      <c r="P1113" s="27"/>
      <c r="Q1113" s="27"/>
      <c r="R1113" s="27"/>
      <c r="S1113" s="27"/>
      <c r="T1113" s="27"/>
    </row>
    <row r="1114" spans="1:20" ht="15" customHeight="1">
      <c r="L1114" s="27"/>
      <c r="M1114" s="27"/>
      <c r="N1114" s="116"/>
      <c r="O1114" s="116"/>
      <c r="P1114" s="27"/>
      <c r="Q1114" s="27"/>
      <c r="R1114" s="27"/>
      <c r="S1114" s="27"/>
      <c r="T1114" s="27"/>
    </row>
    <row r="1115" spans="1:20" ht="15" customHeight="1">
      <c r="K1115" s="6" t="s">
        <v>887</v>
      </c>
      <c r="L1115" s="27">
        <f t="shared" ref="L1115:T1115" si="64">L1037-L1112</f>
        <v>81260</v>
      </c>
      <c r="M1115" s="27">
        <f t="shared" si="64"/>
        <v>206408</v>
      </c>
      <c r="N1115" s="116">
        <f t="shared" si="64"/>
        <v>-13500</v>
      </c>
      <c r="O1115" s="116">
        <f t="shared" si="64"/>
        <v>9397</v>
      </c>
      <c r="P1115" s="27">
        <f t="shared" si="64"/>
        <v>-55320</v>
      </c>
      <c r="Q1115" s="27">
        <f t="shared" si="64"/>
        <v>-20469</v>
      </c>
      <c r="R1115" s="27">
        <f t="shared" si="64"/>
        <v>-12489</v>
      </c>
      <c r="S1115" s="27">
        <f t="shared" si="64"/>
        <v>-2576</v>
      </c>
      <c r="T1115" s="27">
        <f t="shared" si="64"/>
        <v>11076</v>
      </c>
    </row>
    <row r="1116" spans="1:20" ht="15" customHeight="1">
      <c r="L1116" s="27"/>
      <c r="M1116" s="27"/>
      <c r="N1116" s="116"/>
      <c r="O1116" s="116"/>
      <c r="P1116" s="27"/>
      <c r="Q1116" s="27"/>
      <c r="R1116" s="27"/>
      <c r="S1116" s="27"/>
      <c r="T1116" s="27"/>
    </row>
    <row r="1117" spans="1:20" ht="15" customHeight="1">
      <c r="L1117" s="27"/>
      <c r="M1117" s="27"/>
      <c r="N1117" s="116"/>
      <c r="O1117" s="116"/>
      <c r="P1117" s="27"/>
      <c r="Q1117" s="27"/>
      <c r="R1117" s="27"/>
      <c r="S1117" s="27"/>
      <c r="T1117" s="27"/>
    </row>
    <row r="1118" spans="1:20" ht="15" customHeight="1">
      <c r="K1118" s="27" t="s">
        <v>889</v>
      </c>
      <c r="L1118" s="27">
        <v>25151</v>
      </c>
      <c r="M1118" s="27">
        <v>231558</v>
      </c>
      <c r="N1118" s="116">
        <v>-33500</v>
      </c>
      <c r="O1118" s="116">
        <f>M1118+O1115</f>
        <v>240955</v>
      </c>
      <c r="P1118" s="27">
        <f>O1118+P1115</f>
        <v>185635</v>
      </c>
      <c r="Q1118" s="27">
        <f>P1118+Q1115</f>
        <v>165166</v>
      </c>
      <c r="R1118" s="27">
        <f>Q1118+R1115</f>
        <v>152677</v>
      </c>
      <c r="S1118" s="27">
        <f>R1118+S1115</f>
        <v>150101</v>
      </c>
      <c r="T1118" s="27">
        <f>S1118+T1115</f>
        <v>161177</v>
      </c>
    </row>
    <row r="1119" spans="1:20" ht="15" customHeight="1">
      <c r="K1119" s="27"/>
      <c r="L1119" s="28">
        <f t="shared" ref="L1119:T1119" si="65">L1118/L1112</f>
        <v>1.7516831856940186E-2</v>
      </c>
      <c r="M1119" s="28">
        <f t="shared" si="65"/>
        <v>0.19947211277214877</v>
      </c>
      <c r="N1119" s="117">
        <f>N1118/N1112</f>
        <v>-2.8169961571127052E-2</v>
      </c>
      <c r="O1119" s="117">
        <f t="shared" si="65"/>
        <v>0.2067138794401383</v>
      </c>
      <c r="P1119" s="28">
        <f t="shared" si="65"/>
        <v>0.1232008664909704</v>
      </c>
      <c r="Q1119" s="28">
        <f t="shared" si="65"/>
        <v>0.11267676736667533</v>
      </c>
      <c r="R1119" s="28">
        <f t="shared" si="65"/>
        <v>0.10255437140888078</v>
      </c>
      <c r="S1119" s="28">
        <f t="shared" si="65"/>
        <v>9.9153927354543286E-2</v>
      </c>
      <c r="T1119" s="28">
        <f t="shared" si="65"/>
        <v>0.10457326785541655</v>
      </c>
    </row>
    <row r="1120" spans="1:20" ht="15" customHeight="1">
      <c r="L1120" s="27"/>
      <c r="M1120" s="27"/>
      <c r="N1120" s="116"/>
      <c r="O1120" s="116"/>
      <c r="P1120" s="27"/>
      <c r="Q1120" s="27"/>
      <c r="R1120" s="27"/>
      <c r="S1120" s="27"/>
      <c r="T1120" s="27"/>
    </row>
    <row r="1121" spans="1:20" ht="15" customHeight="1">
      <c r="L1121" s="27"/>
      <c r="M1121" s="27"/>
      <c r="N1121" s="116"/>
      <c r="O1121" s="116"/>
      <c r="P1121" s="27"/>
      <c r="Q1121" s="27"/>
      <c r="R1121" s="27"/>
      <c r="S1121" s="27"/>
      <c r="T1121" s="27"/>
    </row>
    <row r="1122" spans="1:20" ht="15" customHeight="1">
      <c r="A1122" s="5" t="s">
        <v>904</v>
      </c>
      <c r="L1122" s="27"/>
      <c r="M1122" s="27"/>
      <c r="N1122" s="116"/>
      <c r="O1122" s="116"/>
      <c r="P1122" s="27"/>
      <c r="Q1122" s="27"/>
      <c r="R1122" s="27"/>
      <c r="S1122" s="27"/>
      <c r="T1122" s="27"/>
    </row>
    <row r="1123" spans="1:20" ht="15" customHeight="1">
      <c r="L1123" s="27"/>
      <c r="M1123" s="27"/>
      <c r="N1123" s="116"/>
      <c r="O1123" s="116"/>
      <c r="P1123" s="27"/>
      <c r="Q1123" s="27"/>
      <c r="R1123" s="27"/>
      <c r="S1123" s="27"/>
      <c r="T1123" s="27"/>
    </row>
    <row r="1124" spans="1:20" ht="15" customHeight="1">
      <c r="A1124" s="1" t="s">
        <v>726</v>
      </c>
      <c r="B1124" s="70"/>
      <c r="C1124" s="70"/>
      <c r="D1124" s="1" t="s">
        <v>687</v>
      </c>
      <c r="E1124" s="70"/>
      <c r="F1124" s="70"/>
      <c r="G1124" s="70"/>
      <c r="H1124" s="70"/>
      <c r="I1124" s="70"/>
      <c r="J1124" s="70"/>
      <c r="K1124" s="70"/>
      <c r="L1124" s="11">
        <v>123073</v>
      </c>
      <c r="M1124" s="12">
        <v>130565</v>
      </c>
      <c r="N1124" s="94">
        <v>125000</v>
      </c>
      <c r="O1124" s="94">
        <v>100000</v>
      </c>
      <c r="P1124" s="12">
        <v>100000</v>
      </c>
      <c r="Q1124" s="12">
        <v>0</v>
      </c>
      <c r="R1124" s="12">
        <v>0</v>
      </c>
      <c r="S1124" s="12">
        <v>0</v>
      </c>
      <c r="T1124" s="12">
        <v>0</v>
      </c>
    </row>
    <row r="1125" spans="1:20" ht="15" customHeight="1">
      <c r="A1125" s="1" t="s">
        <v>727</v>
      </c>
      <c r="D1125" s="1" t="s">
        <v>689</v>
      </c>
      <c r="L1125" s="11">
        <v>12915</v>
      </c>
      <c r="M1125" s="12">
        <v>14692</v>
      </c>
      <c r="N1125" s="94">
        <v>12500</v>
      </c>
      <c r="O1125" s="94">
        <v>12500</v>
      </c>
      <c r="P1125" s="12">
        <v>12500</v>
      </c>
      <c r="Q1125" s="12">
        <v>0</v>
      </c>
      <c r="R1125" s="12">
        <v>0</v>
      </c>
      <c r="S1125" s="12">
        <v>0</v>
      </c>
      <c r="T1125" s="12">
        <v>0</v>
      </c>
    </row>
    <row r="1126" spans="1:20" ht="15" customHeight="1">
      <c r="A1126" s="1" t="s">
        <v>728</v>
      </c>
      <c r="B1126" s="70"/>
      <c r="C1126" s="70"/>
      <c r="D1126" s="1" t="s">
        <v>729</v>
      </c>
      <c r="E1126" s="70"/>
      <c r="F1126" s="70"/>
      <c r="G1126" s="70"/>
      <c r="H1126" s="70"/>
      <c r="I1126" s="70"/>
      <c r="J1126" s="70"/>
      <c r="K1126" s="70"/>
      <c r="L1126" s="11">
        <v>387975</v>
      </c>
      <c r="M1126" s="12">
        <v>418685</v>
      </c>
      <c r="N1126" s="94">
        <v>410000</v>
      </c>
      <c r="O1126" s="94">
        <v>430000</v>
      </c>
      <c r="P1126" s="12">
        <v>450000</v>
      </c>
      <c r="Q1126" s="12">
        <v>0</v>
      </c>
      <c r="R1126" s="12">
        <v>0</v>
      </c>
      <c r="S1126" s="12">
        <v>0</v>
      </c>
      <c r="T1126" s="12">
        <v>0</v>
      </c>
    </row>
    <row r="1127" spans="1:20" ht="15" customHeight="1">
      <c r="A1127" s="1" t="s">
        <v>730</v>
      </c>
      <c r="D1127" s="1" t="s">
        <v>731</v>
      </c>
      <c r="L1127" s="11">
        <v>4303</v>
      </c>
      <c r="M1127" s="12">
        <v>7072</v>
      </c>
      <c r="N1127" s="94">
        <v>3500</v>
      </c>
      <c r="O1127" s="94">
        <v>7000</v>
      </c>
      <c r="P1127" s="12">
        <v>7000</v>
      </c>
      <c r="Q1127" s="12">
        <v>0</v>
      </c>
      <c r="R1127" s="12">
        <v>0</v>
      </c>
      <c r="S1127" s="12">
        <v>0</v>
      </c>
      <c r="T1127" s="12">
        <v>0</v>
      </c>
    </row>
    <row r="1128" spans="1:20" ht="15" customHeight="1">
      <c r="A1128" s="1" t="s">
        <v>732</v>
      </c>
      <c r="D1128" s="1" t="s">
        <v>733</v>
      </c>
      <c r="L1128" s="11">
        <v>30949</v>
      </c>
      <c r="M1128" s="15">
        <v>27013</v>
      </c>
      <c r="N1128" s="95">
        <v>35000</v>
      </c>
      <c r="O1128" s="95">
        <v>25000</v>
      </c>
      <c r="P1128" s="15">
        <v>25000</v>
      </c>
      <c r="Q1128" s="15">
        <v>0</v>
      </c>
      <c r="R1128" s="15">
        <v>0</v>
      </c>
      <c r="S1128" s="15">
        <v>0</v>
      </c>
      <c r="T1128" s="15">
        <v>0</v>
      </c>
    </row>
    <row r="1129" spans="1:20" ht="15" customHeight="1">
      <c r="A1129" s="1" t="s">
        <v>734</v>
      </c>
      <c r="D1129" s="1" t="s">
        <v>735</v>
      </c>
      <c r="L1129" s="11">
        <v>12603</v>
      </c>
      <c r="M1129" s="15">
        <v>8055</v>
      </c>
      <c r="N1129" s="95">
        <v>15000</v>
      </c>
      <c r="O1129" s="95">
        <v>10000</v>
      </c>
      <c r="P1129" s="15">
        <v>10000</v>
      </c>
      <c r="Q1129" s="15">
        <v>0</v>
      </c>
      <c r="R1129" s="15">
        <v>0</v>
      </c>
      <c r="S1129" s="15">
        <v>0</v>
      </c>
      <c r="T1129" s="15">
        <v>0</v>
      </c>
    </row>
    <row r="1130" spans="1:20" ht="15" customHeight="1">
      <c r="A1130" s="1" t="s">
        <v>736</v>
      </c>
      <c r="D1130" s="1" t="s">
        <v>737</v>
      </c>
      <c r="L1130" s="11">
        <v>2590</v>
      </c>
      <c r="M1130" s="15">
        <v>2072</v>
      </c>
      <c r="N1130" s="95">
        <v>2500</v>
      </c>
      <c r="O1130" s="95">
        <v>2500</v>
      </c>
      <c r="P1130" s="15">
        <v>2500</v>
      </c>
      <c r="Q1130" s="15">
        <v>0</v>
      </c>
      <c r="R1130" s="15">
        <v>0</v>
      </c>
      <c r="S1130" s="15">
        <v>0</v>
      </c>
      <c r="T1130" s="15">
        <v>0</v>
      </c>
    </row>
    <row r="1131" spans="1:20" ht="15" customHeight="1">
      <c r="A1131" s="1" t="s">
        <v>969</v>
      </c>
      <c r="B1131" s="70"/>
      <c r="C1131" s="70"/>
      <c r="D1131" s="1" t="s">
        <v>367</v>
      </c>
      <c r="E1131" s="70"/>
      <c r="F1131" s="70"/>
      <c r="G1131" s="70"/>
      <c r="H1131" s="70"/>
      <c r="I1131" s="70"/>
      <c r="L1131" s="11">
        <v>0</v>
      </c>
      <c r="M1131" s="15">
        <v>0</v>
      </c>
      <c r="N1131" s="95">
        <v>0</v>
      </c>
      <c r="O1131" s="95">
        <v>0</v>
      </c>
      <c r="P1131" s="15">
        <v>0</v>
      </c>
      <c r="Q1131" s="15">
        <v>0</v>
      </c>
      <c r="R1131" s="15">
        <v>0</v>
      </c>
      <c r="S1131" s="15">
        <v>0</v>
      </c>
      <c r="T1131" s="15">
        <v>0</v>
      </c>
    </row>
    <row r="1132" spans="1:20" ht="15" customHeight="1">
      <c r="A1132" s="1" t="s">
        <v>979</v>
      </c>
      <c r="B1132" s="70"/>
      <c r="C1132" s="70"/>
      <c r="D1132" s="1" t="s">
        <v>360</v>
      </c>
      <c r="E1132" s="70"/>
      <c r="F1132" s="70"/>
      <c r="G1132" s="70"/>
      <c r="H1132" s="70"/>
      <c r="I1132" s="70"/>
      <c r="J1132" s="70"/>
      <c r="K1132" s="70"/>
      <c r="L1132" s="16">
        <v>0</v>
      </c>
      <c r="M1132" s="15">
        <v>0</v>
      </c>
      <c r="N1132" s="95">
        <v>0</v>
      </c>
      <c r="O1132" s="95">
        <v>0</v>
      </c>
      <c r="P1132" s="16">
        <v>0</v>
      </c>
      <c r="Q1132" s="16">
        <v>0</v>
      </c>
      <c r="R1132" s="16">
        <v>0</v>
      </c>
      <c r="S1132" s="16">
        <v>0</v>
      </c>
      <c r="T1132" s="16">
        <v>0</v>
      </c>
    </row>
    <row r="1133" spans="1:20" ht="15" customHeight="1">
      <c r="A1133" s="1" t="s">
        <v>738</v>
      </c>
      <c r="B1133" s="138"/>
      <c r="C1133" s="138"/>
      <c r="D1133" s="1" t="s">
        <v>335</v>
      </c>
      <c r="E1133" s="284"/>
      <c r="F1133" s="284"/>
      <c r="G1133" s="284"/>
      <c r="H1133" s="284"/>
      <c r="I1133" s="284"/>
      <c r="J1133" s="284"/>
      <c r="K1133" s="284"/>
      <c r="L1133" s="16">
        <v>4056</v>
      </c>
      <c r="M1133" s="16">
        <v>7103</v>
      </c>
      <c r="N1133" s="97">
        <v>5000</v>
      </c>
      <c r="O1133" s="97">
        <v>5000</v>
      </c>
      <c r="P1133" s="16">
        <v>13000</v>
      </c>
      <c r="Q1133" s="16">
        <v>0</v>
      </c>
      <c r="R1133" s="16">
        <v>0</v>
      </c>
      <c r="S1133" s="16">
        <v>0</v>
      </c>
      <c r="T1133" s="16">
        <v>0</v>
      </c>
    </row>
    <row r="1134" spans="1:20" s="316" customFormat="1" ht="15" customHeight="1">
      <c r="A1134" s="1"/>
      <c r="D1134" s="81" t="s">
        <v>1542</v>
      </c>
      <c r="E1134" s="37"/>
      <c r="F1134" s="37"/>
      <c r="G1134" s="37"/>
      <c r="H1134" s="37"/>
      <c r="I1134" s="37"/>
      <c r="J1134" s="37"/>
      <c r="K1134" s="37"/>
      <c r="L1134" s="16"/>
      <c r="M1134" s="16"/>
      <c r="N1134" s="97"/>
      <c r="O1134" s="97"/>
      <c r="P1134" s="16"/>
      <c r="Q1134" s="16"/>
      <c r="R1134" s="16"/>
      <c r="S1134" s="16"/>
      <c r="T1134" s="16"/>
    </row>
    <row r="1135" spans="1:20" s="316" customFormat="1" ht="15" customHeight="1">
      <c r="A1135" s="1"/>
      <c r="D1135" s="81" t="s">
        <v>1543</v>
      </c>
      <c r="E1135" s="37"/>
      <c r="F1135" s="37"/>
      <c r="G1135" s="37"/>
      <c r="H1135" s="37"/>
      <c r="I1135" s="37"/>
      <c r="J1135" s="37"/>
      <c r="K1135" s="37"/>
      <c r="L1135" s="16"/>
      <c r="M1135" s="16"/>
      <c r="N1135" s="97"/>
      <c r="O1135" s="97"/>
      <c r="P1135" s="16"/>
      <c r="Q1135" s="16"/>
      <c r="R1135" s="16"/>
      <c r="S1135" s="16"/>
      <c r="T1135" s="16"/>
    </row>
    <row r="1136" spans="1:20" ht="15" customHeight="1">
      <c r="A1136" s="1" t="s">
        <v>739</v>
      </c>
      <c r="D1136" s="1" t="s">
        <v>740</v>
      </c>
      <c r="L1136" s="16">
        <v>3176</v>
      </c>
      <c r="M1136" s="16">
        <v>3170</v>
      </c>
      <c r="N1136" s="97">
        <v>2000</v>
      </c>
      <c r="O1136" s="97">
        <v>2000</v>
      </c>
      <c r="P1136" s="16">
        <v>2000</v>
      </c>
      <c r="Q1136" s="16">
        <v>0</v>
      </c>
      <c r="R1136" s="16">
        <v>0</v>
      </c>
      <c r="S1136" s="16">
        <v>0</v>
      </c>
      <c r="T1136" s="16">
        <v>0</v>
      </c>
    </row>
    <row r="1137" spans="1:20" ht="15" customHeight="1">
      <c r="A1137" s="1" t="s">
        <v>741</v>
      </c>
      <c r="D1137" s="1" t="s">
        <v>8</v>
      </c>
      <c r="L1137" s="62">
        <v>1400</v>
      </c>
      <c r="M1137" s="64">
        <v>1591</v>
      </c>
      <c r="N1137" s="122">
        <v>500</v>
      </c>
      <c r="O1137" s="122">
        <v>500</v>
      </c>
      <c r="P1137" s="64">
        <v>500</v>
      </c>
      <c r="Q1137" s="64">
        <v>0</v>
      </c>
      <c r="R1137" s="64">
        <v>0</v>
      </c>
      <c r="S1137" s="64">
        <v>0</v>
      </c>
      <c r="T1137" s="64">
        <v>0</v>
      </c>
    </row>
    <row r="1138" spans="1:20" ht="15" customHeight="1"/>
    <row r="1139" spans="1:20" ht="15" customHeight="1">
      <c r="K1139" s="6" t="s">
        <v>882</v>
      </c>
      <c r="L1139" s="17">
        <f>SUM(L1124:L1138)</f>
        <v>583040</v>
      </c>
      <c r="M1139" s="17">
        <f t="shared" ref="M1139:T1139" si="66">SUM(M1124:M1138)</f>
        <v>620018</v>
      </c>
      <c r="N1139" s="100">
        <f t="shared" si="66"/>
        <v>611000</v>
      </c>
      <c r="O1139" s="100">
        <f t="shared" si="66"/>
        <v>594500</v>
      </c>
      <c r="P1139" s="17">
        <f t="shared" si="66"/>
        <v>622500</v>
      </c>
      <c r="Q1139" s="17">
        <f t="shared" si="66"/>
        <v>0</v>
      </c>
      <c r="R1139" s="17">
        <f>SUM(R1124:R1138)</f>
        <v>0</v>
      </c>
      <c r="S1139" s="17">
        <f t="shared" si="66"/>
        <v>0</v>
      </c>
      <c r="T1139" s="17">
        <f t="shared" si="66"/>
        <v>0</v>
      </c>
    </row>
    <row r="1140" spans="1:20" ht="15" customHeight="1"/>
    <row r="1141" spans="1:20" ht="15" customHeight="1"/>
    <row r="1142" spans="1:20" ht="15" customHeight="1">
      <c r="A1142" s="1" t="s">
        <v>742</v>
      </c>
      <c r="B1142" s="70"/>
      <c r="C1142" s="70"/>
      <c r="D1142" s="1" t="s">
        <v>9</v>
      </c>
      <c r="E1142" s="70"/>
      <c r="F1142" s="70"/>
      <c r="G1142" s="70"/>
      <c r="H1142" s="70"/>
      <c r="I1142" s="70"/>
      <c r="J1142" s="70"/>
      <c r="K1142" s="70"/>
      <c r="L1142" s="2">
        <v>34068</v>
      </c>
      <c r="M1142" s="2">
        <v>33542</v>
      </c>
      <c r="N1142" s="98">
        <v>34200</v>
      </c>
      <c r="O1142" s="98">
        <v>29140</v>
      </c>
      <c r="P1142" s="19">
        <v>28000</v>
      </c>
      <c r="Q1142" s="19">
        <v>0</v>
      </c>
      <c r="R1142" s="19">
        <v>0</v>
      </c>
      <c r="S1142" s="19">
        <v>0</v>
      </c>
      <c r="T1142" s="19">
        <v>0</v>
      </c>
    </row>
    <row r="1143" spans="1:20" ht="15" customHeight="1">
      <c r="A1143" s="1" t="s">
        <v>743</v>
      </c>
      <c r="D1143" s="1" t="s">
        <v>99</v>
      </c>
      <c r="L1143" s="2">
        <v>101640</v>
      </c>
      <c r="M1143" s="2">
        <v>96666</v>
      </c>
      <c r="N1143" s="103">
        <v>98000</v>
      </c>
      <c r="O1143" s="103">
        <v>100000</v>
      </c>
      <c r="P1143" s="2">
        <v>100000</v>
      </c>
      <c r="Q1143" s="2">
        <v>0</v>
      </c>
      <c r="R1143" s="2">
        <v>0</v>
      </c>
      <c r="S1143" s="2">
        <v>0</v>
      </c>
      <c r="T1143" s="2">
        <v>0</v>
      </c>
    </row>
    <row r="1144" spans="1:20" ht="15" customHeight="1">
      <c r="A1144" s="1" t="s">
        <v>744</v>
      </c>
      <c r="B1144" s="70"/>
      <c r="C1144" s="70"/>
      <c r="D1144" s="1" t="s">
        <v>25</v>
      </c>
      <c r="E1144" s="70"/>
      <c r="F1144" s="70"/>
      <c r="G1144" s="70"/>
      <c r="H1144" s="70"/>
      <c r="I1144" s="70"/>
      <c r="J1144" s="70"/>
      <c r="K1144" s="70"/>
      <c r="L1144" s="2">
        <v>0</v>
      </c>
      <c r="M1144" s="19">
        <v>0</v>
      </c>
      <c r="N1144" s="98">
        <v>500</v>
      </c>
      <c r="O1144" s="98">
        <v>0</v>
      </c>
      <c r="P1144" s="19">
        <v>0</v>
      </c>
      <c r="Q1144" s="19">
        <v>0</v>
      </c>
      <c r="R1144" s="19">
        <v>0</v>
      </c>
      <c r="S1144" s="19">
        <v>0</v>
      </c>
      <c r="T1144" s="19">
        <v>0</v>
      </c>
    </row>
    <row r="1145" spans="1:20" ht="15" customHeight="1">
      <c r="A1145" s="1" t="s">
        <v>745</v>
      </c>
      <c r="B1145" s="70"/>
      <c r="C1145" s="70"/>
      <c r="D1145" s="1" t="s">
        <v>718</v>
      </c>
      <c r="E1145" s="70"/>
      <c r="F1145" s="70"/>
      <c r="G1145" s="70"/>
      <c r="H1145" s="70"/>
      <c r="I1145" s="70"/>
      <c r="J1145" s="70"/>
      <c r="K1145" s="70"/>
      <c r="L1145" s="2">
        <v>22644</v>
      </c>
      <c r="M1145" s="2">
        <v>38362</v>
      </c>
      <c r="N1145" s="103">
        <v>35000</v>
      </c>
      <c r="O1145" s="103">
        <v>35000</v>
      </c>
      <c r="P1145" s="2">
        <v>35000</v>
      </c>
      <c r="Q1145" s="2">
        <v>0</v>
      </c>
      <c r="R1145" s="2">
        <v>0</v>
      </c>
      <c r="S1145" s="2">
        <v>0</v>
      </c>
      <c r="T1145" s="2">
        <v>0</v>
      </c>
    </row>
    <row r="1146" spans="1:20" ht="15" customHeight="1">
      <c r="A1146" s="1" t="s">
        <v>746</v>
      </c>
      <c r="B1146" s="70"/>
      <c r="C1146" s="70"/>
      <c r="D1146" s="1" t="s">
        <v>719</v>
      </c>
      <c r="E1146" s="70"/>
      <c r="F1146" s="70"/>
      <c r="G1146" s="70"/>
      <c r="H1146" s="70"/>
      <c r="I1146" s="70"/>
      <c r="J1146" s="70"/>
      <c r="K1146" s="70"/>
      <c r="L1146" s="2">
        <v>52734</v>
      </c>
      <c r="M1146" s="2">
        <v>56418</v>
      </c>
      <c r="N1146" s="103">
        <v>65000</v>
      </c>
      <c r="O1146" s="103">
        <v>60000</v>
      </c>
      <c r="P1146" s="2">
        <v>60000</v>
      </c>
      <c r="Q1146" s="2">
        <v>0</v>
      </c>
      <c r="R1146" s="2">
        <v>0</v>
      </c>
      <c r="S1146" s="2">
        <v>0</v>
      </c>
      <c r="T1146" s="2">
        <v>0</v>
      </c>
    </row>
    <row r="1147" spans="1:20" ht="15" customHeight="1">
      <c r="A1147" s="1" t="s">
        <v>747</v>
      </c>
      <c r="B1147" s="70"/>
      <c r="C1147" s="70"/>
      <c r="D1147" s="1" t="s">
        <v>10</v>
      </c>
      <c r="E1147" s="70"/>
      <c r="F1147" s="70"/>
      <c r="G1147" s="70"/>
      <c r="H1147" s="70"/>
      <c r="I1147" s="70"/>
      <c r="J1147" s="70"/>
      <c r="K1147" s="70"/>
      <c r="L1147" s="2">
        <v>8804</v>
      </c>
      <c r="M1147" s="19">
        <v>11529</v>
      </c>
      <c r="N1147" s="98">
        <v>10000</v>
      </c>
      <c r="O1147" s="98">
        <v>10000</v>
      </c>
      <c r="P1147" s="19">
        <v>10181</v>
      </c>
      <c r="Q1147" s="19">
        <v>0</v>
      </c>
      <c r="R1147" s="19">
        <v>0</v>
      </c>
      <c r="S1147" s="19">
        <v>0</v>
      </c>
      <c r="T1147" s="19">
        <v>0</v>
      </c>
    </row>
    <row r="1148" spans="1:20" ht="15" customHeight="1">
      <c r="A1148" s="1" t="s">
        <v>748</v>
      </c>
      <c r="D1148" s="1" t="s">
        <v>11</v>
      </c>
      <c r="L1148" s="2">
        <v>16034</v>
      </c>
      <c r="M1148" s="2">
        <v>17074</v>
      </c>
      <c r="N1148" s="98">
        <v>17708</v>
      </c>
      <c r="O1148" s="98">
        <v>17708</v>
      </c>
      <c r="P1148" s="19">
        <v>17708</v>
      </c>
      <c r="Q1148" s="19">
        <v>0</v>
      </c>
      <c r="R1148" s="19">
        <v>0</v>
      </c>
      <c r="S1148" s="19">
        <v>0</v>
      </c>
      <c r="T1148" s="19">
        <v>0</v>
      </c>
    </row>
    <row r="1149" spans="1:20" ht="15" customHeight="1">
      <c r="A1149" s="1" t="s">
        <v>946</v>
      </c>
      <c r="D1149" s="1" t="s">
        <v>20</v>
      </c>
      <c r="L1149" s="11">
        <v>0</v>
      </c>
      <c r="M1149" s="2">
        <v>0</v>
      </c>
      <c r="N1149" s="98">
        <v>0</v>
      </c>
      <c r="O1149" s="98">
        <v>0</v>
      </c>
      <c r="P1149" s="3">
        <v>1200</v>
      </c>
      <c r="Q1149" s="3">
        <v>0</v>
      </c>
      <c r="R1149" s="3">
        <v>0</v>
      </c>
      <c r="S1149" s="3">
        <v>0</v>
      </c>
      <c r="T1149" s="3">
        <v>0</v>
      </c>
    </row>
    <row r="1150" spans="1:20" ht="15" customHeight="1">
      <c r="A1150" s="1" t="s">
        <v>947</v>
      </c>
      <c r="D1150" s="1" t="s">
        <v>259</v>
      </c>
      <c r="L1150" s="11">
        <v>0</v>
      </c>
      <c r="M1150" s="2">
        <v>0</v>
      </c>
      <c r="N1150" s="98">
        <v>0</v>
      </c>
      <c r="O1150" s="98">
        <v>0</v>
      </c>
      <c r="P1150" s="3">
        <v>123</v>
      </c>
      <c r="Q1150" s="3">
        <v>0</v>
      </c>
      <c r="R1150" s="3">
        <v>0</v>
      </c>
      <c r="S1150" s="3">
        <v>0</v>
      </c>
      <c r="T1150" s="3">
        <v>0</v>
      </c>
    </row>
    <row r="1151" spans="1:20" ht="15" customHeight="1">
      <c r="A1151" s="1" t="s">
        <v>948</v>
      </c>
      <c r="D1151" s="1" t="s">
        <v>949</v>
      </c>
      <c r="L1151" s="11">
        <v>0</v>
      </c>
      <c r="M1151" s="2">
        <v>0</v>
      </c>
      <c r="N1151" s="98">
        <v>0</v>
      </c>
      <c r="O1151" s="98">
        <v>0</v>
      </c>
      <c r="P1151" s="3">
        <v>0</v>
      </c>
      <c r="Q1151" s="3">
        <v>0</v>
      </c>
      <c r="R1151" s="3">
        <v>0</v>
      </c>
      <c r="S1151" s="3">
        <v>0</v>
      </c>
      <c r="T1151" s="3">
        <v>0</v>
      </c>
    </row>
    <row r="1152" spans="1:20" ht="15" customHeight="1">
      <c r="A1152" s="1" t="s">
        <v>960</v>
      </c>
      <c r="D1152" s="1" t="s">
        <v>951</v>
      </c>
      <c r="L1152" s="11">
        <v>0</v>
      </c>
      <c r="M1152" s="2">
        <v>0</v>
      </c>
      <c r="N1152" s="98">
        <v>0</v>
      </c>
      <c r="O1152" s="98">
        <v>0</v>
      </c>
      <c r="P1152" s="3">
        <v>0</v>
      </c>
      <c r="Q1152" s="3">
        <v>0</v>
      </c>
      <c r="R1152" s="3">
        <v>0</v>
      </c>
      <c r="S1152" s="3">
        <v>0</v>
      </c>
      <c r="T1152" s="3">
        <v>0</v>
      </c>
    </row>
    <row r="1153" spans="1:20" ht="15" customHeight="1">
      <c r="A1153" s="1" t="s">
        <v>749</v>
      </c>
      <c r="B1153" s="70"/>
      <c r="C1153" s="70"/>
      <c r="D1153" s="1" t="s">
        <v>127</v>
      </c>
      <c r="E1153" s="70"/>
      <c r="F1153" s="70"/>
      <c r="G1153" s="70"/>
      <c r="H1153" s="70"/>
      <c r="I1153" s="70"/>
      <c r="J1153" s="70"/>
      <c r="K1153" s="70"/>
      <c r="L1153" s="2">
        <v>0</v>
      </c>
      <c r="M1153" s="19">
        <v>0</v>
      </c>
      <c r="N1153" s="98">
        <v>0</v>
      </c>
      <c r="O1153" s="98">
        <v>0</v>
      </c>
      <c r="P1153" s="3">
        <v>0</v>
      </c>
      <c r="Q1153" s="3">
        <v>0</v>
      </c>
      <c r="R1153" s="3">
        <v>0</v>
      </c>
      <c r="S1153" s="3">
        <v>0</v>
      </c>
      <c r="T1153" s="3">
        <v>0</v>
      </c>
    </row>
    <row r="1154" spans="1:20" ht="15" customHeight="1">
      <c r="A1154" s="1" t="s">
        <v>750</v>
      </c>
      <c r="B1154" s="70"/>
      <c r="C1154" s="70"/>
      <c r="D1154" s="1" t="s">
        <v>12</v>
      </c>
      <c r="E1154" s="70"/>
      <c r="F1154" s="70"/>
      <c r="G1154" s="70"/>
      <c r="H1154" s="70"/>
      <c r="I1154" s="70"/>
      <c r="J1154" s="70"/>
      <c r="K1154" s="70"/>
      <c r="L1154" s="2">
        <v>0</v>
      </c>
      <c r="M1154" s="19">
        <v>0</v>
      </c>
      <c r="N1154" s="98">
        <v>200</v>
      </c>
      <c r="O1154" s="98">
        <v>200</v>
      </c>
      <c r="P1154" s="19">
        <v>200</v>
      </c>
      <c r="Q1154" s="19">
        <v>0</v>
      </c>
      <c r="R1154" s="19">
        <v>0</v>
      </c>
      <c r="S1154" s="19">
        <v>0</v>
      </c>
      <c r="T1154" s="19">
        <v>0</v>
      </c>
    </row>
    <row r="1155" spans="1:20" ht="15" customHeight="1">
      <c r="A1155" s="1" t="s">
        <v>751</v>
      </c>
      <c r="B1155" s="70"/>
      <c r="C1155" s="70"/>
      <c r="D1155" s="1" t="s">
        <v>126</v>
      </c>
      <c r="E1155" s="70"/>
      <c r="F1155" s="70"/>
      <c r="G1155" s="70"/>
      <c r="H1155" s="70"/>
      <c r="I1155" s="70"/>
      <c r="J1155" s="70"/>
      <c r="K1155" s="70"/>
      <c r="L1155" s="2">
        <v>1478</v>
      </c>
      <c r="M1155" s="19">
        <v>732</v>
      </c>
      <c r="N1155" s="98">
        <v>1500</v>
      </c>
      <c r="O1155" s="98">
        <v>1500</v>
      </c>
      <c r="P1155" s="19">
        <v>1500</v>
      </c>
      <c r="Q1155" s="19">
        <v>0</v>
      </c>
      <c r="R1155" s="19">
        <v>0</v>
      </c>
      <c r="S1155" s="19">
        <v>0</v>
      </c>
      <c r="T1155" s="19">
        <v>0</v>
      </c>
    </row>
    <row r="1156" spans="1:20" ht="15" customHeight="1">
      <c r="A1156" s="1" t="s">
        <v>752</v>
      </c>
      <c r="D1156" s="1" t="s">
        <v>336</v>
      </c>
      <c r="L1156" s="2">
        <v>2357</v>
      </c>
      <c r="M1156" s="19">
        <v>4379</v>
      </c>
      <c r="N1156" s="98">
        <v>3600</v>
      </c>
      <c r="O1156" s="98">
        <v>3600</v>
      </c>
      <c r="P1156" s="19">
        <v>3600</v>
      </c>
      <c r="Q1156" s="19">
        <v>0</v>
      </c>
      <c r="R1156" s="19">
        <v>0</v>
      </c>
      <c r="S1156" s="19">
        <v>0</v>
      </c>
      <c r="T1156" s="19">
        <v>0</v>
      </c>
    </row>
    <row r="1157" spans="1:20" ht="15" customHeight="1">
      <c r="A1157" s="1" t="s">
        <v>753</v>
      </c>
      <c r="D1157" s="1" t="s">
        <v>721</v>
      </c>
      <c r="L1157" s="2">
        <v>216</v>
      </c>
      <c r="M1157" s="19">
        <v>389</v>
      </c>
      <c r="N1157" s="98">
        <v>900</v>
      </c>
      <c r="O1157" s="98">
        <v>0</v>
      </c>
      <c r="P1157" s="19">
        <v>0</v>
      </c>
      <c r="Q1157" s="19">
        <v>0</v>
      </c>
      <c r="R1157" s="19">
        <v>0</v>
      </c>
      <c r="S1157" s="19">
        <v>0</v>
      </c>
      <c r="T1157" s="19">
        <v>0</v>
      </c>
    </row>
    <row r="1158" spans="1:20" ht="15" customHeight="1">
      <c r="A1158" s="1" t="s">
        <v>754</v>
      </c>
      <c r="B1158" s="70"/>
      <c r="C1158" s="70"/>
      <c r="D1158" s="1" t="s">
        <v>125</v>
      </c>
      <c r="E1158" s="70"/>
      <c r="F1158" s="70"/>
      <c r="G1158" s="70"/>
      <c r="H1158" s="70"/>
      <c r="I1158" s="70"/>
      <c r="J1158" s="70"/>
      <c r="K1158" s="70"/>
      <c r="L1158" s="2">
        <v>180</v>
      </c>
      <c r="M1158" s="19">
        <v>0</v>
      </c>
      <c r="N1158" s="98">
        <v>600</v>
      </c>
      <c r="O1158" s="98">
        <v>600</v>
      </c>
      <c r="P1158" s="19">
        <v>600</v>
      </c>
      <c r="Q1158" s="19">
        <v>0</v>
      </c>
      <c r="R1158" s="19">
        <v>0</v>
      </c>
      <c r="S1158" s="19">
        <v>0</v>
      </c>
      <c r="T1158" s="19">
        <v>0</v>
      </c>
    </row>
    <row r="1159" spans="1:20" s="335" customFormat="1" ht="15" customHeight="1">
      <c r="A1159" s="1" t="s">
        <v>1596</v>
      </c>
      <c r="B1159" s="71"/>
      <c r="C1159" s="71"/>
      <c r="D1159" s="1" t="s">
        <v>17</v>
      </c>
      <c r="E1159" s="71"/>
      <c r="F1159" s="71"/>
      <c r="G1159" s="71"/>
      <c r="H1159" s="71"/>
      <c r="I1159" s="71"/>
      <c r="J1159" s="71"/>
      <c r="K1159" s="71"/>
      <c r="L1159" s="22">
        <v>89</v>
      </c>
      <c r="M1159" s="22">
        <v>0</v>
      </c>
      <c r="N1159" s="112">
        <v>200</v>
      </c>
      <c r="O1159" s="112">
        <v>200</v>
      </c>
      <c r="P1159" s="22">
        <v>200</v>
      </c>
      <c r="Q1159" s="22">
        <v>0</v>
      </c>
      <c r="R1159" s="22">
        <v>0</v>
      </c>
      <c r="S1159" s="22">
        <v>0</v>
      </c>
      <c r="T1159" s="22">
        <v>0</v>
      </c>
    </row>
    <row r="1160" spans="1:20" ht="15" customHeight="1">
      <c r="A1160" s="1" t="s">
        <v>755</v>
      </c>
      <c r="D1160" s="1" t="s">
        <v>14</v>
      </c>
      <c r="L1160" s="2">
        <v>22433</v>
      </c>
      <c r="M1160" s="19">
        <v>32851</v>
      </c>
      <c r="N1160" s="98">
        <v>17700</v>
      </c>
      <c r="O1160" s="98">
        <v>20000</v>
      </c>
      <c r="P1160" s="19">
        <v>20000</v>
      </c>
      <c r="Q1160" s="19">
        <v>0</v>
      </c>
      <c r="R1160" s="19">
        <v>0</v>
      </c>
      <c r="S1160" s="19">
        <v>0</v>
      </c>
      <c r="T1160" s="19">
        <v>0</v>
      </c>
    </row>
    <row r="1161" spans="1:20" ht="15" customHeight="1">
      <c r="A1161" s="1" t="s">
        <v>756</v>
      </c>
      <c r="B1161" s="70"/>
      <c r="C1161" s="70"/>
      <c r="D1161" s="1" t="s">
        <v>29</v>
      </c>
      <c r="E1161" s="70"/>
      <c r="F1161" s="70"/>
      <c r="G1161" s="70"/>
      <c r="H1161" s="70"/>
      <c r="I1161" s="70"/>
      <c r="J1161" s="70"/>
      <c r="K1161" s="70"/>
      <c r="L1161" s="2">
        <v>46796</v>
      </c>
      <c r="M1161" s="19">
        <v>55117</v>
      </c>
      <c r="N1161" s="98">
        <v>49000</v>
      </c>
      <c r="O1161" s="98">
        <v>53000</v>
      </c>
      <c r="P1161" s="19">
        <v>55650</v>
      </c>
      <c r="Q1161" s="19">
        <v>0</v>
      </c>
      <c r="R1161" s="19">
        <v>0</v>
      </c>
      <c r="S1161" s="19">
        <v>0</v>
      </c>
      <c r="T1161" s="19">
        <v>0</v>
      </c>
    </row>
    <row r="1162" spans="1:20" s="130" customFormat="1" ht="15" customHeight="1">
      <c r="A1162" s="1"/>
      <c r="B1162" s="129"/>
      <c r="C1162" s="129"/>
      <c r="D1162" s="81" t="s">
        <v>1231</v>
      </c>
      <c r="E1162" s="129"/>
      <c r="F1162" s="129"/>
      <c r="G1162" s="129"/>
      <c r="H1162" s="129"/>
      <c r="I1162" s="129"/>
      <c r="J1162" s="129"/>
      <c r="K1162" s="129"/>
      <c r="L1162" s="2"/>
      <c r="M1162" s="19"/>
      <c r="N1162" s="98"/>
      <c r="O1162" s="98"/>
      <c r="P1162" s="19"/>
      <c r="Q1162" s="19"/>
      <c r="R1162" s="19"/>
      <c r="S1162" s="19"/>
      <c r="T1162" s="19"/>
    </row>
    <row r="1163" spans="1:20" ht="15" customHeight="1">
      <c r="A1163" s="1" t="s">
        <v>757</v>
      </c>
      <c r="B1163" s="70"/>
      <c r="C1163" s="70"/>
      <c r="D1163" s="1" t="s">
        <v>119</v>
      </c>
      <c r="E1163" s="70"/>
      <c r="F1163" s="70"/>
      <c r="G1163" s="70"/>
      <c r="H1163" s="70"/>
      <c r="I1163" s="70"/>
      <c r="J1163" s="70"/>
      <c r="K1163" s="70"/>
      <c r="L1163" s="2">
        <v>214558</v>
      </c>
      <c r="M1163" s="19">
        <v>215000</v>
      </c>
      <c r="N1163" s="98">
        <v>226500</v>
      </c>
      <c r="O1163" s="98">
        <v>226500</v>
      </c>
      <c r="P1163" s="19">
        <v>236000</v>
      </c>
      <c r="Q1163" s="19">
        <v>18500</v>
      </c>
      <c r="R1163" s="19">
        <v>0</v>
      </c>
      <c r="S1163" s="19">
        <v>0</v>
      </c>
      <c r="T1163" s="19">
        <v>0</v>
      </c>
    </row>
    <row r="1164" spans="1:20" ht="15" customHeight="1">
      <c r="A1164" s="1" t="s">
        <v>758</v>
      </c>
      <c r="B1164" s="70"/>
      <c r="C1164" s="70"/>
      <c r="D1164" s="1" t="s">
        <v>21</v>
      </c>
      <c r="E1164" s="70"/>
      <c r="F1164" s="70"/>
      <c r="G1164" s="70"/>
      <c r="H1164" s="70"/>
      <c r="I1164" s="70"/>
      <c r="J1164" s="70"/>
      <c r="K1164" s="70"/>
      <c r="L1164" s="20">
        <v>20012</v>
      </c>
      <c r="M1164" s="20">
        <v>13627</v>
      </c>
      <c r="N1164" s="107">
        <v>21200</v>
      </c>
      <c r="O1164" s="107">
        <v>21200</v>
      </c>
      <c r="P1164" s="20">
        <v>15000</v>
      </c>
      <c r="Q1164" s="20">
        <v>0</v>
      </c>
      <c r="R1164" s="20">
        <v>0</v>
      </c>
      <c r="S1164" s="20">
        <v>0</v>
      </c>
      <c r="T1164" s="20">
        <v>0</v>
      </c>
    </row>
    <row r="1165" spans="1:20" s="284" customFormat="1" ht="15" customHeight="1">
      <c r="A1165" s="1"/>
      <c r="B1165" s="283"/>
      <c r="C1165" s="283"/>
      <c r="D1165" s="81" t="s">
        <v>1460</v>
      </c>
      <c r="E1165" s="283"/>
      <c r="F1165" s="283"/>
      <c r="G1165" s="283"/>
      <c r="H1165" s="283"/>
      <c r="I1165" s="283"/>
      <c r="J1165" s="283"/>
      <c r="K1165" s="283"/>
      <c r="L1165" s="20"/>
      <c r="M1165" s="20"/>
      <c r="N1165" s="107"/>
      <c r="O1165" s="107"/>
      <c r="P1165" s="20"/>
      <c r="Q1165" s="20"/>
      <c r="R1165" s="20"/>
      <c r="S1165" s="20"/>
      <c r="T1165" s="20"/>
    </row>
    <row r="1166" spans="1:20" ht="15" customHeight="1">
      <c r="A1166" s="1" t="s">
        <v>759</v>
      </c>
      <c r="B1166" s="70"/>
      <c r="C1166" s="70"/>
      <c r="D1166" s="1" t="s">
        <v>722</v>
      </c>
      <c r="E1166" s="70"/>
      <c r="F1166" s="70"/>
      <c r="G1166" s="70"/>
      <c r="H1166" s="70"/>
      <c r="I1166" s="70"/>
      <c r="J1166" s="70"/>
      <c r="K1166" s="70"/>
      <c r="L1166" s="20">
        <v>7837</v>
      </c>
      <c r="M1166" s="20">
        <v>8473</v>
      </c>
      <c r="N1166" s="107">
        <v>5500</v>
      </c>
      <c r="O1166" s="107">
        <v>5500</v>
      </c>
      <c r="P1166" s="20">
        <v>5500</v>
      </c>
      <c r="Q1166" s="20">
        <v>0</v>
      </c>
      <c r="R1166" s="20">
        <v>0</v>
      </c>
      <c r="S1166" s="20">
        <v>0</v>
      </c>
      <c r="T1166" s="20">
        <v>0</v>
      </c>
    </row>
    <row r="1167" spans="1:20" ht="15" customHeight="1">
      <c r="A1167" s="1" t="s">
        <v>760</v>
      </c>
      <c r="B1167" s="284"/>
      <c r="C1167" s="284"/>
      <c r="D1167" s="1" t="s">
        <v>761</v>
      </c>
      <c r="E1167" s="284"/>
      <c r="F1167" s="284"/>
      <c r="G1167" s="284"/>
      <c r="H1167" s="284"/>
      <c r="I1167" s="284"/>
      <c r="J1167" s="284"/>
      <c r="K1167" s="284"/>
      <c r="L1167" s="22">
        <v>26320</v>
      </c>
      <c r="M1167" s="22">
        <v>53680</v>
      </c>
      <c r="N1167" s="112">
        <v>53680</v>
      </c>
      <c r="O1167" s="112">
        <v>61503</v>
      </c>
      <c r="P1167" s="22">
        <v>70000</v>
      </c>
      <c r="Q1167" s="22">
        <v>35000</v>
      </c>
      <c r="R1167" s="22">
        <v>0</v>
      </c>
      <c r="S1167" s="22">
        <v>0</v>
      </c>
      <c r="T1167" s="22">
        <v>0</v>
      </c>
    </row>
    <row r="1168" spans="1:20" ht="15" customHeight="1">
      <c r="A1168" s="1" t="s">
        <v>762</v>
      </c>
      <c r="B1168" s="70"/>
      <c r="C1168" s="70"/>
      <c r="D1168" s="1" t="s">
        <v>724</v>
      </c>
      <c r="E1168" s="70"/>
      <c r="F1168" s="70"/>
      <c r="G1168" s="70"/>
      <c r="H1168" s="70"/>
      <c r="I1168" s="70"/>
      <c r="J1168" s="70"/>
      <c r="K1168" s="70"/>
      <c r="L1168" s="2">
        <v>19119</v>
      </c>
      <c r="M1168" s="2">
        <v>11676</v>
      </c>
      <c r="N1168" s="103">
        <v>17000</v>
      </c>
      <c r="O1168" s="103">
        <v>12000</v>
      </c>
      <c r="P1168" s="2">
        <v>15000</v>
      </c>
      <c r="Q1168" s="2">
        <v>0</v>
      </c>
      <c r="R1168" s="2">
        <v>0</v>
      </c>
      <c r="S1168" s="2">
        <v>0</v>
      </c>
      <c r="T1168" s="2">
        <v>0</v>
      </c>
    </row>
    <row r="1169" spans="1:20" ht="15" customHeight="1">
      <c r="A1169" s="1" t="s">
        <v>763</v>
      </c>
      <c r="B1169" s="70"/>
      <c r="C1169" s="70"/>
      <c r="D1169" s="1" t="s">
        <v>725</v>
      </c>
      <c r="E1169" s="70"/>
      <c r="F1169" s="70"/>
      <c r="G1169" s="70"/>
      <c r="H1169" s="70"/>
      <c r="I1169" s="70"/>
      <c r="J1169" s="70"/>
      <c r="K1169" s="70"/>
      <c r="L1169" s="2">
        <v>11615</v>
      </c>
      <c r="M1169" s="19">
        <v>10029</v>
      </c>
      <c r="N1169" s="98">
        <v>6300</v>
      </c>
      <c r="O1169" s="98">
        <v>7000</v>
      </c>
      <c r="P1169" s="19">
        <v>7000</v>
      </c>
      <c r="Q1169" s="19">
        <v>0</v>
      </c>
      <c r="R1169" s="19">
        <v>0</v>
      </c>
      <c r="S1169" s="19">
        <v>0</v>
      </c>
      <c r="T1169" s="19">
        <v>0</v>
      </c>
    </row>
    <row r="1170" spans="1:20" ht="15" customHeight="1">
      <c r="A1170" s="1" t="s">
        <v>764</v>
      </c>
      <c r="B1170" s="70"/>
      <c r="C1170" s="70"/>
      <c r="D1170" s="1" t="s">
        <v>15</v>
      </c>
      <c r="E1170" s="70"/>
      <c r="F1170" s="70"/>
      <c r="G1170" s="70"/>
      <c r="H1170" s="70"/>
      <c r="I1170" s="70"/>
      <c r="J1170" s="70"/>
      <c r="K1170" s="70"/>
      <c r="L1170" s="2">
        <v>2383</v>
      </c>
      <c r="M1170" s="19">
        <v>1730</v>
      </c>
      <c r="N1170" s="98">
        <v>2600</v>
      </c>
      <c r="O1170" s="98">
        <v>2600</v>
      </c>
      <c r="P1170" s="19">
        <v>2600</v>
      </c>
      <c r="Q1170" s="19">
        <v>0</v>
      </c>
      <c r="R1170" s="19">
        <v>0</v>
      </c>
      <c r="S1170" s="19">
        <v>0</v>
      </c>
      <c r="T1170" s="19">
        <v>0</v>
      </c>
    </row>
    <row r="1171" spans="1:20" ht="15" customHeight="1">
      <c r="A1171" s="1" t="s">
        <v>765</v>
      </c>
      <c r="B1171" s="70"/>
      <c r="C1171" s="70"/>
      <c r="D1171" s="1" t="s">
        <v>18</v>
      </c>
      <c r="E1171" s="70"/>
      <c r="F1171" s="70"/>
      <c r="G1171" s="70"/>
      <c r="H1171" s="70"/>
      <c r="I1171" s="70"/>
      <c r="J1171" s="70"/>
      <c r="K1171" s="70"/>
      <c r="L1171" s="2">
        <v>5330</v>
      </c>
      <c r="M1171" s="19">
        <v>4543</v>
      </c>
      <c r="N1171" s="98">
        <v>6200</v>
      </c>
      <c r="O1171" s="98">
        <v>6200</v>
      </c>
      <c r="P1171" s="19">
        <v>6200</v>
      </c>
      <c r="Q1171" s="19">
        <v>0</v>
      </c>
      <c r="R1171" s="19">
        <v>0</v>
      </c>
      <c r="S1171" s="19">
        <v>0</v>
      </c>
      <c r="T1171" s="19">
        <v>0</v>
      </c>
    </row>
    <row r="1172" spans="1:20" ht="15" customHeight="1">
      <c r="A1172" s="1" t="s">
        <v>766</v>
      </c>
      <c r="B1172" s="70"/>
      <c r="C1172" s="70"/>
      <c r="D1172" s="1" t="s">
        <v>28</v>
      </c>
      <c r="E1172" s="70"/>
      <c r="F1172" s="70"/>
      <c r="G1172" s="35"/>
      <c r="H1172" s="35"/>
      <c r="I1172" s="35"/>
      <c r="J1172" s="35"/>
      <c r="K1172" s="35"/>
      <c r="L1172" s="2">
        <v>4100</v>
      </c>
      <c r="M1172" s="21">
        <v>8525</v>
      </c>
      <c r="N1172" s="110">
        <v>6300</v>
      </c>
      <c r="O1172" s="110">
        <v>0</v>
      </c>
      <c r="P1172" s="21">
        <v>0</v>
      </c>
      <c r="Q1172" s="21">
        <v>0</v>
      </c>
      <c r="R1172" s="21">
        <v>0</v>
      </c>
      <c r="S1172" s="21">
        <v>0</v>
      </c>
      <c r="T1172" s="21">
        <v>0</v>
      </c>
    </row>
    <row r="1173" spans="1:20" ht="15" customHeight="1">
      <c r="A1173" s="1" t="s">
        <v>767</v>
      </c>
      <c r="B1173" s="70"/>
      <c r="C1173" s="70"/>
      <c r="D1173" s="1" t="s">
        <v>347</v>
      </c>
      <c r="E1173" s="70"/>
      <c r="F1173" s="70"/>
      <c r="G1173" s="70"/>
      <c r="H1173" s="70"/>
      <c r="I1173" s="70"/>
      <c r="J1173" s="70"/>
      <c r="K1173" s="70"/>
      <c r="L1173" s="2">
        <v>3178</v>
      </c>
      <c r="M1173" s="21">
        <v>3180</v>
      </c>
      <c r="N1173" s="110">
        <v>1000</v>
      </c>
      <c r="O1173" s="110">
        <v>1000</v>
      </c>
      <c r="P1173" s="21">
        <v>1000</v>
      </c>
      <c r="Q1173" s="21">
        <v>0</v>
      </c>
      <c r="R1173" s="21">
        <v>0</v>
      </c>
      <c r="S1173" s="21">
        <v>0</v>
      </c>
      <c r="T1173" s="21">
        <v>0</v>
      </c>
    </row>
    <row r="1174" spans="1:20" ht="15" customHeight="1">
      <c r="A1174" s="1" t="s">
        <v>768</v>
      </c>
      <c r="B1174" s="70"/>
      <c r="C1174" s="70"/>
      <c r="D1174" s="1" t="s">
        <v>26</v>
      </c>
      <c r="E1174" s="70"/>
      <c r="F1174" s="70"/>
      <c r="G1174" s="70"/>
      <c r="H1174" s="70"/>
      <c r="I1174" s="70"/>
      <c r="J1174" s="70"/>
      <c r="K1174" s="70"/>
      <c r="L1174" s="2">
        <v>9355</v>
      </c>
      <c r="M1174" s="2">
        <v>9768</v>
      </c>
      <c r="N1174" s="103">
        <v>11000</v>
      </c>
      <c r="O1174" s="103">
        <v>11000</v>
      </c>
      <c r="P1174" s="2">
        <v>11000</v>
      </c>
      <c r="Q1174" s="2">
        <v>0</v>
      </c>
      <c r="R1174" s="2">
        <v>0</v>
      </c>
      <c r="S1174" s="2">
        <v>0</v>
      </c>
      <c r="T1174" s="2">
        <v>0</v>
      </c>
    </row>
    <row r="1175" spans="1:20" ht="15" customHeight="1">
      <c r="A1175" s="1" t="s">
        <v>769</v>
      </c>
      <c r="B1175" s="70"/>
      <c r="C1175" s="70"/>
      <c r="D1175" s="1" t="s">
        <v>19</v>
      </c>
      <c r="E1175" s="70"/>
      <c r="F1175" s="70"/>
      <c r="G1175" s="70"/>
      <c r="H1175" s="70"/>
      <c r="I1175" s="70"/>
      <c r="J1175" s="70"/>
      <c r="K1175" s="70"/>
      <c r="L1175" s="2">
        <f>0</f>
        <v>0</v>
      </c>
      <c r="M1175" s="3">
        <v>0</v>
      </c>
      <c r="N1175" s="106">
        <v>50</v>
      </c>
      <c r="O1175" s="106">
        <v>50</v>
      </c>
      <c r="P1175" s="3">
        <v>50</v>
      </c>
      <c r="Q1175" s="3">
        <v>0</v>
      </c>
      <c r="R1175" s="3">
        <v>0</v>
      </c>
      <c r="S1175" s="3">
        <v>0</v>
      </c>
      <c r="T1175" s="3">
        <v>0</v>
      </c>
    </row>
    <row r="1176" spans="1:20" ht="15" customHeight="1">
      <c r="A1176" s="1" t="s">
        <v>770</v>
      </c>
      <c r="B1176" s="70"/>
      <c r="C1176" s="70"/>
      <c r="D1176" s="1" t="s">
        <v>209</v>
      </c>
      <c r="E1176" s="70"/>
      <c r="F1176" s="70"/>
      <c r="G1176" s="70"/>
      <c r="H1176" s="70"/>
      <c r="I1176" s="70"/>
      <c r="J1176" s="70"/>
      <c r="K1176" s="70"/>
      <c r="L1176" s="47">
        <v>0</v>
      </c>
      <c r="M1176" s="49">
        <v>0</v>
      </c>
      <c r="N1176" s="113">
        <v>300</v>
      </c>
      <c r="O1176" s="113">
        <v>300</v>
      </c>
      <c r="P1176" s="49">
        <v>321</v>
      </c>
      <c r="Q1176" s="49">
        <v>0</v>
      </c>
      <c r="R1176" s="49">
        <v>0</v>
      </c>
      <c r="S1176" s="49">
        <v>0</v>
      </c>
      <c r="T1176" s="49">
        <v>0</v>
      </c>
    </row>
    <row r="1177" spans="1:20" s="130" customFormat="1" ht="15" customHeight="1">
      <c r="A1177" s="1"/>
      <c r="B1177" s="129"/>
      <c r="C1177" s="129"/>
      <c r="D1177" s="81" t="s">
        <v>1248</v>
      </c>
      <c r="E1177" s="129"/>
      <c r="F1177" s="129"/>
      <c r="G1177" s="129"/>
      <c r="H1177" s="129"/>
      <c r="I1177" s="129"/>
      <c r="J1177" s="129"/>
      <c r="K1177" s="129"/>
      <c r="L1177" s="47"/>
      <c r="M1177" s="49"/>
      <c r="N1177" s="113"/>
      <c r="O1177" s="113"/>
      <c r="P1177" s="49"/>
      <c r="Q1177" s="49"/>
      <c r="R1177" s="49"/>
      <c r="S1177" s="49"/>
      <c r="T1177" s="49"/>
    </row>
    <row r="1178" spans="1:20" ht="15" customHeight="1"/>
    <row r="1179" spans="1:20" ht="15" customHeight="1">
      <c r="K1179" s="6" t="s">
        <v>888</v>
      </c>
      <c r="L1179" s="29">
        <f>SUM(L1142:L1178)</f>
        <v>633280</v>
      </c>
      <c r="M1179" s="29">
        <f t="shared" ref="M1179:T1179" si="67">SUM(M1142:M1178)</f>
        <v>687290</v>
      </c>
      <c r="N1179" s="119">
        <f t="shared" si="67"/>
        <v>691738</v>
      </c>
      <c r="O1179" s="119">
        <f t="shared" si="67"/>
        <v>685801</v>
      </c>
      <c r="P1179" s="29">
        <f t="shared" si="67"/>
        <v>703633</v>
      </c>
      <c r="Q1179" s="29">
        <f t="shared" si="67"/>
        <v>53500</v>
      </c>
      <c r="R1179" s="29">
        <f t="shared" si="67"/>
        <v>0</v>
      </c>
      <c r="S1179" s="29">
        <f t="shared" si="67"/>
        <v>0</v>
      </c>
      <c r="T1179" s="29">
        <f t="shared" si="67"/>
        <v>0</v>
      </c>
    </row>
    <row r="1180" spans="1:20" ht="15" customHeight="1"/>
    <row r="1181" spans="1:20" ht="15" customHeight="1"/>
    <row r="1182" spans="1:20" ht="15" customHeight="1">
      <c r="K1182" s="6" t="s">
        <v>887</v>
      </c>
      <c r="L1182" s="27">
        <f t="shared" ref="L1182:T1182" si="68">L1139-L1179</f>
        <v>-50240</v>
      </c>
      <c r="M1182" s="27">
        <f t="shared" si="68"/>
        <v>-67272</v>
      </c>
      <c r="N1182" s="116">
        <f t="shared" si="68"/>
        <v>-80738</v>
      </c>
      <c r="O1182" s="116">
        <f t="shared" si="68"/>
        <v>-91301</v>
      </c>
      <c r="P1182" s="27">
        <f t="shared" si="68"/>
        <v>-81133</v>
      </c>
      <c r="Q1182" s="27">
        <f t="shared" si="68"/>
        <v>-53500</v>
      </c>
      <c r="R1182" s="27">
        <f t="shared" si="68"/>
        <v>0</v>
      </c>
      <c r="S1182" s="27">
        <f t="shared" si="68"/>
        <v>0</v>
      </c>
      <c r="T1182" s="27">
        <f t="shared" si="68"/>
        <v>0</v>
      </c>
    </row>
    <row r="1183" spans="1:20" ht="15" customHeight="1">
      <c r="L1183" s="27"/>
      <c r="M1183" s="27"/>
      <c r="N1183" s="116"/>
      <c r="O1183" s="116"/>
      <c r="P1183" s="27"/>
      <c r="Q1183" s="27"/>
      <c r="R1183" s="27"/>
      <c r="S1183" s="27"/>
      <c r="T1183" s="27"/>
    </row>
    <row r="1184" spans="1:20" ht="15" customHeight="1">
      <c r="L1184" s="27"/>
      <c r="M1184" s="27"/>
      <c r="N1184" s="116"/>
      <c r="O1184" s="116"/>
      <c r="P1184" s="27"/>
      <c r="Q1184" s="27"/>
      <c r="R1184" s="27"/>
      <c r="S1184" s="27"/>
      <c r="T1184" s="27"/>
    </row>
    <row r="1185" spans="1:20" ht="15" customHeight="1">
      <c r="J1185" s="27" t="s">
        <v>903</v>
      </c>
      <c r="L1185" s="27">
        <v>-127819</v>
      </c>
      <c r="M1185" s="27">
        <v>-195087</v>
      </c>
      <c r="N1185" s="116">
        <v>-308434</v>
      </c>
      <c r="O1185" s="116">
        <f>M1185+O1182</f>
        <v>-286388</v>
      </c>
      <c r="P1185" s="27">
        <f>O1185+P1182</f>
        <v>-367521</v>
      </c>
      <c r="Q1185" s="27">
        <f>P1185+Q1182</f>
        <v>-421021</v>
      </c>
      <c r="R1185" s="27">
        <f>Q1185+R1182</f>
        <v>-421021</v>
      </c>
      <c r="S1185" s="27">
        <f>R1185+S1182</f>
        <v>-421021</v>
      </c>
      <c r="T1185" s="27">
        <f>S1185+T1182</f>
        <v>-421021</v>
      </c>
    </row>
    <row r="1186" spans="1:20" ht="15" customHeight="1">
      <c r="L1186" s="28">
        <f t="shared" ref="L1186:Q1186" si="69">L1185/L1179</f>
        <v>-0.20183647043961597</v>
      </c>
      <c r="M1186" s="28">
        <f t="shared" si="69"/>
        <v>-0.28384961224519489</v>
      </c>
      <c r="N1186" s="117">
        <f t="shared" si="69"/>
        <v>-0.44588268968887063</v>
      </c>
      <c r="O1186" s="117">
        <f t="shared" si="69"/>
        <v>-0.41759635812721185</v>
      </c>
      <c r="P1186" s="28">
        <f t="shared" si="69"/>
        <v>-0.5223191635412211</v>
      </c>
      <c r="Q1186" s="28">
        <f t="shared" si="69"/>
        <v>-7.8695514018691588</v>
      </c>
      <c r="R1186" s="325">
        <v>0</v>
      </c>
      <c r="S1186" s="325">
        <v>0</v>
      </c>
      <c r="T1186" s="325">
        <v>0</v>
      </c>
    </row>
    <row r="1187" spans="1:20" ht="15" customHeight="1">
      <c r="L1187" s="27"/>
      <c r="M1187" s="27"/>
      <c r="N1187" s="116"/>
      <c r="O1187" s="116"/>
      <c r="P1187" s="27"/>
      <c r="Q1187" s="27"/>
      <c r="R1187" s="27"/>
      <c r="S1187" s="27"/>
      <c r="T1187" s="27"/>
    </row>
    <row r="1188" spans="1:20" ht="15" customHeight="1">
      <c r="L1188" s="27"/>
      <c r="M1188" s="27"/>
      <c r="N1188" s="116"/>
      <c r="O1188" s="116"/>
      <c r="P1188" s="27"/>
      <c r="Q1188" s="27"/>
      <c r="R1188" s="27"/>
      <c r="S1188" s="27"/>
      <c r="T1188" s="27"/>
    </row>
    <row r="1189" spans="1:20" ht="15" customHeight="1">
      <c r="A1189" s="5" t="s">
        <v>972</v>
      </c>
      <c r="L1189" s="27"/>
      <c r="M1189" s="27"/>
      <c r="N1189" s="116"/>
      <c r="O1189" s="116"/>
      <c r="P1189" s="27"/>
      <c r="Q1189" s="27"/>
      <c r="R1189" s="27"/>
      <c r="S1189" s="27"/>
      <c r="T1189" s="27"/>
    </row>
    <row r="1190" spans="1:20" ht="15" customHeight="1">
      <c r="L1190" s="27"/>
      <c r="M1190" s="27"/>
      <c r="N1190" s="116"/>
      <c r="O1190" s="116"/>
      <c r="P1190" s="27"/>
      <c r="Q1190" s="27"/>
      <c r="R1190" s="27"/>
      <c r="S1190" s="27"/>
      <c r="T1190" s="27"/>
    </row>
    <row r="1191" spans="1:20" ht="15" customHeight="1">
      <c r="A1191" s="71" t="s">
        <v>771</v>
      </c>
      <c r="D1191" s="71" t="s">
        <v>772</v>
      </c>
      <c r="L1191" s="11">
        <v>622624</v>
      </c>
      <c r="M1191" s="15">
        <v>648060</v>
      </c>
      <c r="N1191" s="94">
        <v>675000</v>
      </c>
      <c r="O1191" s="94">
        <v>673145</v>
      </c>
      <c r="P1191" s="12">
        <v>700000</v>
      </c>
      <c r="Q1191" s="12">
        <v>725000</v>
      </c>
      <c r="R1191" s="12">
        <v>750000</v>
      </c>
      <c r="S1191" s="12">
        <v>775000</v>
      </c>
      <c r="T1191" s="12">
        <v>800000</v>
      </c>
    </row>
    <row r="1192" spans="1:20" ht="15" customHeight="1">
      <c r="A1192" s="71" t="s">
        <v>999</v>
      </c>
      <c r="D1192" s="71" t="s">
        <v>366</v>
      </c>
      <c r="L1192" s="11">
        <v>0</v>
      </c>
      <c r="M1192" s="15">
        <v>0</v>
      </c>
      <c r="N1192" s="94">
        <v>0</v>
      </c>
      <c r="O1192" s="94">
        <v>19331</v>
      </c>
      <c r="P1192" s="15">
        <v>7500</v>
      </c>
      <c r="Q1192" s="15">
        <v>0</v>
      </c>
      <c r="R1192" s="15">
        <v>0</v>
      </c>
      <c r="S1192" s="15">
        <v>0</v>
      </c>
      <c r="T1192" s="15">
        <v>0</v>
      </c>
    </row>
    <row r="1193" spans="1:20" ht="15" customHeight="1">
      <c r="A1193" s="71" t="s">
        <v>773</v>
      </c>
      <c r="D1193" s="71" t="s">
        <v>774</v>
      </c>
      <c r="L1193" s="11">
        <v>561150</v>
      </c>
      <c r="M1193" s="15">
        <v>604131</v>
      </c>
      <c r="N1193" s="94">
        <v>0</v>
      </c>
      <c r="O1193" s="94">
        <v>0</v>
      </c>
      <c r="P1193" s="15">
        <v>0</v>
      </c>
      <c r="Q1193" s="15">
        <v>0</v>
      </c>
      <c r="R1193" s="15">
        <v>0</v>
      </c>
      <c r="S1193" s="15">
        <v>0</v>
      </c>
      <c r="T1193" s="15">
        <v>0</v>
      </c>
    </row>
    <row r="1194" spans="1:20" ht="15" customHeight="1">
      <c r="A1194" s="1" t="s">
        <v>775</v>
      </c>
      <c r="D1194" s="1" t="s">
        <v>59</v>
      </c>
      <c r="L1194" s="11">
        <v>5139</v>
      </c>
      <c r="M1194" s="15">
        <v>7217</v>
      </c>
      <c r="N1194" s="94">
        <v>5000</v>
      </c>
      <c r="O1194" s="94">
        <v>5000</v>
      </c>
      <c r="P1194" s="12">
        <v>5000</v>
      </c>
      <c r="Q1194" s="12">
        <v>5000</v>
      </c>
      <c r="R1194" s="12">
        <v>5000</v>
      </c>
      <c r="S1194" s="12">
        <v>5000</v>
      </c>
      <c r="T1194" s="12">
        <v>5000</v>
      </c>
    </row>
    <row r="1195" spans="1:20" ht="15" customHeight="1">
      <c r="A1195" s="1" t="s">
        <v>776</v>
      </c>
      <c r="D1195" s="13" t="s">
        <v>58</v>
      </c>
      <c r="L1195" s="11">
        <v>14555</v>
      </c>
      <c r="M1195" s="15">
        <v>17193</v>
      </c>
      <c r="N1195" s="94">
        <v>17200</v>
      </c>
      <c r="O1195" s="94">
        <v>17231</v>
      </c>
      <c r="P1195" s="12">
        <v>17200</v>
      </c>
      <c r="Q1195" s="12">
        <v>17200</v>
      </c>
      <c r="R1195" s="12">
        <v>17200</v>
      </c>
      <c r="S1195" s="12">
        <v>17200</v>
      </c>
      <c r="T1195" s="12">
        <v>17200</v>
      </c>
    </row>
    <row r="1196" spans="1:20" s="316" customFormat="1" ht="15" customHeight="1">
      <c r="A1196" s="1"/>
      <c r="D1196" s="82" t="s">
        <v>1544</v>
      </c>
      <c r="E1196" s="37"/>
      <c r="F1196" s="37"/>
      <c r="G1196" s="37"/>
      <c r="H1196" s="37"/>
      <c r="I1196" s="37"/>
      <c r="J1196" s="37"/>
      <c r="K1196" s="37"/>
      <c r="L1196" s="11"/>
      <c r="M1196" s="15"/>
      <c r="N1196" s="94"/>
      <c r="O1196" s="94"/>
      <c r="P1196" s="12"/>
      <c r="Q1196" s="12"/>
      <c r="R1196" s="12"/>
      <c r="S1196" s="12"/>
      <c r="T1196" s="12"/>
    </row>
    <row r="1197" spans="1:20" ht="15" customHeight="1">
      <c r="A1197" s="1" t="s">
        <v>777</v>
      </c>
      <c r="B1197" s="70"/>
      <c r="C1197" s="70"/>
      <c r="D1197" s="1" t="s">
        <v>778</v>
      </c>
      <c r="L1197" s="11">
        <v>15550</v>
      </c>
      <c r="M1197" s="15">
        <v>8825</v>
      </c>
      <c r="N1197" s="94">
        <v>8000</v>
      </c>
      <c r="O1197" s="94">
        <v>8000</v>
      </c>
      <c r="P1197" s="12">
        <v>0</v>
      </c>
      <c r="Q1197" s="12">
        <v>0</v>
      </c>
      <c r="R1197" s="12">
        <v>0</v>
      </c>
      <c r="S1197" s="12">
        <v>0</v>
      </c>
      <c r="T1197" s="12">
        <v>0</v>
      </c>
    </row>
    <row r="1198" spans="1:20" s="316" customFormat="1" ht="15" customHeight="1">
      <c r="A1198" s="1"/>
      <c r="B1198" s="315"/>
      <c r="C1198" s="315"/>
      <c r="D1198" s="81" t="s">
        <v>1545</v>
      </c>
      <c r="E1198" s="37"/>
      <c r="F1198" s="37"/>
      <c r="G1198" s="37"/>
      <c r="H1198" s="37"/>
      <c r="I1198" s="37"/>
      <c r="J1198" s="37"/>
      <c r="K1198" s="37"/>
      <c r="L1198" s="11"/>
      <c r="M1198" s="15"/>
      <c r="N1198" s="94"/>
      <c r="O1198" s="94"/>
      <c r="P1198" s="12"/>
      <c r="Q1198" s="12"/>
      <c r="R1198" s="12"/>
      <c r="S1198" s="12"/>
      <c r="T1198" s="12"/>
    </row>
    <row r="1199" spans="1:20" ht="15" customHeight="1">
      <c r="A1199" s="1" t="s">
        <v>779</v>
      </c>
      <c r="B1199" s="70"/>
      <c r="C1199" s="70"/>
      <c r="D1199" s="1" t="s">
        <v>780</v>
      </c>
      <c r="L1199" s="11">
        <v>15550</v>
      </c>
      <c r="M1199" s="15">
        <v>8825</v>
      </c>
      <c r="N1199" s="94">
        <v>0</v>
      </c>
      <c r="O1199" s="94">
        <v>0</v>
      </c>
      <c r="P1199" s="12">
        <v>0</v>
      </c>
      <c r="Q1199" s="12">
        <v>0</v>
      </c>
      <c r="R1199" s="12">
        <v>0</v>
      </c>
      <c r="S1199" s="12">
        <v>0</v>
      </c>
      <c r="T1199" s="12">
        <v>0</v>
      </c>
    </row>
    <row r="1200" spans="1:20" s="316" customFormat="1" ht="15" customHeight="1">
      <c r="A1200" s="1"/>
      <c r="B1200" s="315"/>
      <c r="C1200" s="315"/>
      <c r="D1200" s="81" t="s">
        <v>1546</v>
      </c>
      <c r="E1200" s="37"/>
      <c r="F1200" s="37"/>
      <c r="G1200" s="37"/>
      <c r="H1200" s="37"/>
      <c r="I1200" s="37"/>
      <c r="J1200" s="37"/>
      <c r="K1200" s="37"/>
      <c r="L1200" s="11"/>
      <c r="M1200" s="15"/>
      <c r="N1200" s="94"/>
      <c r="O1200" s="94"/>
      <c r="P1200" s="12"/>
      <c r="Q1200" s="12"/>
      <c r="R1200" s="12"/>
      <c r="S1200" s="12"/>
      <c r="T1200" s="12"/>
    </row>
    <row r="1201" spans="1:20" ht="15" customHeight="1">
      <c r="A1201" s="1" t="s">
        <v>781</v>
      </c>
      <c r="B1201" s="70"/>
      <c r="C1201" s="70"/>
      <c r="D1201" s="1" t="s">
        <v>782</v>
      </c>
      <c r="E1201" s="70"/>
      <c r="F1201" s="70"/>
      <c r="G1201" s="70"/>
      <c r="H1201" s="70"/>
      <c r="I1201" s="70"/>
      <c r="J1201" s="70"/>
      <c r="K1201" s="70"/>
      <c r="L1201" s="11">
        <v>11503</v>
      </c>
      <c r="M1201" s="15">
        <v>14161</v>
      </c>
      <c r="N1201" s="94">
        <v>13000</v>
      </c>
      <c r="O1201" s="94">
        <v>13000</v>
      </c>
      <c r="P1201" s="12">
        <v>13000</v>
      </c>
      <c r="Q1201" s="12">
        <v>13000</v>
      </c>
      <c r="R1201" s="12">
        <v>13000</v>
      </c>
      <c r="S1201" s="12">
        <v>13000</v>
      </c>
      <c r="T1201" s="12">
        <v>13000</v>
      </c>
    </row>
    <row r="1202" spans="1:20" ht="15" customHeight="1">
      <c r="A1202" s="1" t="s">
        <v>783</v>
      </c>
      <c r="B1202" s="70"/>
      <c r="C1202" s="70"/>
      <c r="D1202" s="1" t="s">
        <v>784</v>
      </c>
      <c r="E1202" s="70"/>
      <c r="F1202" s="70"/>
      <c r="G1202" s="70"/>
      <c r="H1202" s="70"/>
      <c r="I1202" s="70"/>
      <c r="J1202" s="70"/>
      <c r="K1202" s="70"/>
      <c r="L1202" s="11">
        <v>14720</v>
      </c>
      <c r="M1202" s="15">
        <v>13742</v>
      </c>
      <c r="N1202" s="94">
        <v>8000</v>
      </c>
      <c r="O1202" s="94">
        <v>12000</v>
      </c>
      <c r="P1202" s="12">
        <v>12000</v>
      </c>
      <c r="Q1202" s="12">
        <v>12000</v>
      </c>
      <c r="R1202" s="12">
        <v>12000</v>
      </c>
      <c r="S1202" s="12">
        <v>12000</v>
      </c>
      <c r="T1202" s="12">
        <v>12000</v>
      </c>
    </row>
    <row r="1203" spans="1:20" ht="15" customHeight="1">
      <c r="A1203" s="1" t="s">
        <v>785</v>
      </c>
      <c r="D1203" s="1" t="s">
        <v>786</v>
      </c>
      <c r="L1203" s="11">
        <v>3773</v>
      </c>
      <c r="M1203" s="15">
        <v>3339</v>
      </c>
      <c r="N1203" s="94">
        <v>3000</v>
      </c>
      <c r="O1203" s="94">
        <v>3200</v>
      </c>
      <c r="P1203" s="12">
        <v>3000</v>
      </c>
      <c r="Q1203" s="12">
        <v>3000</v>
      </c>
      <c r="R1203" s="12">
        <v>3000</v>
      </c>
      <c r="S1203" s="12">
        <v>3000</v>
      </c>
      <c r="T1203" s="12">
        <v>3000</v>
      </c>
    </row>
    <row r="1204" spans="1:20" ht="15" customHeight="1">
      <c r="A1204" s="1" t="s">
        <v>787</v>
      </c>
      <c r="D1204" s="1" t="s">
        <v>687</v>
      </c>
      <c r="L1204" s="11">
        <v>0</v>
      </c>
      <c r="M1204" s="15">
        <v>36</v>
      </c>
      <c r="N1204" s="95">
        <v>2000</v>
      </c>
      <c r="O1204" s="95">
        <v>1000</v>
      </c>
      <c r="P1204" s="15">
        <v>2000</v>
      </c>
      <c r="Q1204" s="15">
        <v>2000</v>
      </c>
      <c r="R1204" s="15">
        <v>2000</v>
      </c>
      <c r="S1204" s="15">
        <v>2000</v>
      </c>
      <c r="T1204" s="15">
        <v>2000</v>
      </c>
    </row>
    <row r="1205" spans="1:20" ht="15" customHeight="1">
      <c r="A1205" s="1" t="s">
        <v>788</v>
      </c>
      <c r="B1205" s="70"/>
      <c r="C1205" s="70"/>
      <c r="D1205" s="353" t="s">
        <v>7</v>
      </c>
      <c r="E1205" s="353"/>
      <c r="F1205" s="353"/>
      <c r="G1205" s="353"/>
      <c r="H1205" s="353"/>
      <c r="I1205" s="353"/>
      <c r="J1205" s="353"/>
      <c r="K1205" s="353"/>
      <c r="L1205" s="11">
        <v>1952</v>
      </c>
      <c r="M1205" s="15">
        <v>690</v>
      </c>
      <c r="N1205" s="94">
        <v>250</v>
      </c>
      <c r="O1205" s="94">
        <v>325</v>
      </c>
      <c r="P1205" s="12">
        <v>150</v>
      </c>
      <c r="Q1205" s="12">
        <v>150</v>
      </c>
      <c r="R1205" s="12">
        <v>150</v>
      </c>
      <c r="S1205" s="12">
        <v>150</v>
      </c>
      <c r="T1205" s="12">
        <v>150</v>
      </c>
    </row>
    <row r="1206" spans="1:20" ht="15" customHeight="1">
      <c r="A1206" s="1" t="s">
        <v>970</v>
      </c>
      <c r="B1206" s="70"/>
      <c r="C1206" s="70"/>
      <c r="D1206" s="1" t="s">
        <v>367</v>
      </c>
      <c r="E1206" s="70"/>
      <c r="F1206" s="70"/>
      <c r="G1206" s="70"/>
      <c r="H1206" s="70"/>
      <c r="I1206" s="70"/>
      <c r="J1206" s="70"/>
      <c r="K1206" s="70"/>
      <c r="L1206" s="11">
        <v>0</v>
      </c>
      <c r="M1206" s="15">
        <v>0</v>
      </c>
      <c r="N1206" s="94">
        <v>0</v>
      </c>
      <c r="O1206" s="94">
        <v>0</v>
      </c>
      <c r="P1206" s="15">
        <v>6670</v>
      </c>
      <c r="Q1206" s="15">
        <v>7137</v>
      </c>
      <c r="R1206" s="15">
        <v>7637</v>
      </c>
      <c r="S1206" s="15">
        <v>8171</v>
      </c>
      <c r="T1206" s="15">
        <v>8743</v>
      </c>
    </row>
    <row r="1207" spans="1:20" ht="15" customHeight="1">
      <c r="A1207" s="1" t="s">
        <v>980</v>
      </c>
      <c r="B1207" s="70"/>
      <c r="C1207" s="70"/>
      <c r="D1207" s="1" t="s">
        <v>360</v>
      </c>
      <c r="E1207" s="70"/>
      <c r="F1207" s="70"/>
      <c r="G1207" s="70"/>
      <c r="H1207" s="70"/>
      <c r="I1207" s="70"/>
      <c r="J1207" s="70"/>
      <c r="K1207" s="70"/>
      <c r="L1207" s="16">
        <v>0</v>
      </c>
      <c r="M1207" s="15">
        <v>0</v>
      </c>
      <c r="N1207" s="94">
        <v>0</v>
      </c>
      <c r="O1207" s="94">
        <v>0</v>
      </c>
      <c r="P1207" s="16">
        <v>636</v>
      </c>
      <c r="Q1207" s="16">
        <v>650</v>
      </c>
      <c r="R1207" s="16">
        <v>650</v>
      </c>
      <c r="S1207" s="16">
        <v>650</v>
      </c>
      <c r="T1207" s="16">
        <v>650</v>
      </c>
    </row>
    <row r="1208" spans="1:20" ht="15" customHeight="1">
      <c r="A1208" s="1" t="s">
        <v>789</v>
      </c>
      <c r="D1208" s="1" t="s">
        <v>790</v>
      </c>
      <c r="L1208" s="16">
        <v>6181</v>
      </c>
      <c r="M1208" s="15">
        <v>0</v>
      </c>
      <c r="N1208" s="97">
        <v>0</v>
      </c>
      <c r="O1208" s="97">
        <v>0</v>
      </c>
      <c r="P1208" s="15">
        <v>0</v>
      </c>
      <c r="Q1208" s="15">
        <v>0</v>
      </c>
      <c r="R1208" s="15">
        <v>0</v>
      </c>
      <c r="S1208" s="15">
        <v>0</v>
      </c>
      <c r="T1208" s="15">
        <v>0</v>
      </c>
    </row>
    <row r="1209" spans="1:20" ht="15" customHeight="1">
      <c r="A1209" s="1" t="s">
        <v>791</v>
      </c>
      <c r="D1209" s="1" t="s">
        <v>335</v>
      </c>
      <c r="L1209" s="16">
        <v>1239</v>
      </c>
      <c r="M1209" s="15">
        <v>1454</v>
      </c>
      <c r="N1209" s="97">
        <v>1500</v>
      </c>
      <c r="O1209" s="97">
        <v>2500</v>
      </c>
      <c r="P1209" s="16">
        <v>2000</v>
      </c>
      <c r="Q1209" s="16">
        <v>2000</v>
      </c>
      <c r="R1209" s="16">
        <v>2000</v>
      </c>
      <c r="S1209" s="16">
        <v>2000</v>
      </c>
      <c r="T1209" s="16">
        <v>2000</v>
      </c>
    </row>
    <row r="1210" spans="1:20" ht="15" customHeight="1">
      <c r="A1210" s="1" t="s">
        <v>792</v>
      </c>
      <c r="D1210" s="1" t="s">
        <v>793</v>
      </c>
      <c r="E1210" s="37"/>
      <c r="F1210" s="37"/>
      <c r="G1210" s="37"/>
      <c r="H1210" s="37"/>
      <c r="I1210" s="37"/>
      <c r="J1210" s="37"/>
      <c r="K1210" s="37"/>
      <c r="L1210" s="16">
        <v>0</v>
      </c>
      <c r="M1210" s="16">
        <v>4131</v>
      </c>
      <c r="N1210" s="97">
        <v>4000</v>
      </c>
      <c r="O1210" s="97">
        <v>5000</v>
      </c>
      <c r="P1210" s="16">
        <v>4500</v>
      </c>
      <c r="Q1210" s="16">
        <v>4500</v>
      </c>
      <c r="R1210" s="16">
        <v>4500</v>
      </c>
      <c r="S1210" s="16">
        <v>4500</v>
      </c>
      <c r="T1210" s="16">
        <v>4500</v>
      </c>
    </row>
    <row r="1211" spans="1:20" ht="15" customHeight="1">
      <c r="A1211" s="1" t="s">
        <v>794</v>
      </c>
      <c r="D1211" s="1" t="s">
        <v>795</v>
      </c>
      <c r="L1211" s="16">
        <v>4451</v>
      </c>
      <c r="M1211" s="15">
        <v>1883</v>
      </c>
      <c r="N1211" s="97">
        <v>0</v>
      </c>
      <c r="O1211" s="97">
        <v>4000</v>
      </c>
      <c r="P1211" s="16">
        <v>2000</v>
      </c>
      <c r="Q1211" s="16">
        <v>2000</v>
      </c>
      <c r="R1211" s="16">
        <v>2000</v>
      </c>
      <c r="S1211" s="16">
        <v>2000</v>
      </c>
      <c r="T1211" s="16">
        <v>2000</v>
      </c>
    </row>
    <row r="1212" spans="1:20" ht="15" customHeight="1">
      <c r="A1212" s="1" t="s">
        <v>796</v>
      </c>
      <c r="D1212" s="1" t="s">
        <v>8</v>
      </c>
      <c r="L1212" s="11">
        <v>0</v>
      </c>
      <c r="M1212" s="15">
        <v>55</v>
      </c>
      <c r="N1212" s="95">
        <v>0</v>
      </c>
      <c r="O1212" s="95">
        <v>700</v>
      </c>
      <c r="P1212" s="15">
        <v>0</v>
      </c>
      <c r="Q1212" s="15">
        <v>0</v>
      </c>
      <c r="R1212" s="15">
        <v>0</v>
      </c>
      <c r="S1212" s="15">
        <v>0</v>
      </c>
      <c r="T1212" s="15">
        <v>0</v>
      </c>
    </row>
    <row r="1213" spans="1:20" ht="15" customHeight="1">
      <c r="A1213" s="1" t="s">
        <v>797</v>
      </c>
      <c r="D1213" s="1" t="s">
        <v>798</v>
      </c>
      <c r="L1213" s="11">
        <v>423</v>
      </c>
      <c r="M1213" s="15">
        <v>300</v>
      </c>
      <c r="N1213" s="96">
        <v>0</v>
      </c>
      <c r="O1213" s="96">
        <v>0</v>
      </c>
      <c r="P1213" s="14">
        <v>0</v>
      </c>
      <c r="Q1213" s="14">
        <v>0</v>
      </c>
      <c r="R1213" s="14">
        <v>0</v>
      </c>
      <c r="S1213" s="14">
        <v>0</v>
      </c>
      <c r="T1213" s="14">
        <v>0</v>
      </c>
    </row>
    <row r="1214" spans="1:20" ht="15" customHeight="1">
      <c r="A1214" s="1" t="s">
        <v>894</v>
      </c>
      <c r="D1214" s="71" t="s">
        <v>397</v>
      </c>
      <c r="L1214" s="66">
        <v>0</v>
      </c>
      <c r="M1214" s="66">
        <v>0</v>
      </c>
      <c r="N1214" s="126">
        <v>332500</v>
      </c>
      <c r="O1214" s="126">
        <v>332500</v>
      </c>
      <c r="P1214" s="49">
        <v>41978</v>
      </c>
      <c r="Q1214" s="49">
        <v>44240</v>
      </c>
      <c r="R1214" s="49">
        <v>46637</v>
      </c>
      <c r="S1214" s="49">
        <v>49178</v>
      </c>
      <c r="T1214" s="49">
        <v>51872</v>
      </c>
    </row>
    <row r="1215" spans="1:20" s="78" customFormat="1" ht="15" customHeight="1">
      <c r="A1215" s="1"/>
      <c r="D1215" s="37" t="s">
        <v>1466</v>
      </c>
      <c r="L1215" s="66"/>
      <c r="M1215" s="66"/>
      <c r="N1215" s="126"/>
      <c r="O1215" s="126"/>
      <c r="P1215" s="49"/>
      <c r="Q1215" s="49"/>
      <c r="R1215" s="49"/>
      <c r="S1215" s="49"/>
      <c r="T1215" s="49"/>
    </row>
    <row r="1216" spans="1:20" ht="15" customHeight="1"/>
    <row r="1217" spans="1:21" ht="15" customHeight="1">
      <c r="K1217" s="6" t="s">
        <v>882</v>
      </c>
      <c r="L1217" s="17">
        <f>SUM(L1191:L1216)</f>
        <v>1278810</v>
      </c>
      <c r="M1217" s="17">
        <f t="shared" ref="M1217:T1217" si="70">SUM(M1191:M1216)</f>
        <v>1334042</v>
      </c>
      <c r="N1217" s="100">
        <f t="shared" si="70"/>
        <v>1069450</v>
      </c>
      <c r="O1217" s="100">
        <f t="shared" si="70"/>
        <v>1096932</v>
      </c>
      <c r="P1217" s="17">
        <f t="shared" si="70"/>
        <v>817634</v>
      </c>
      <c r="Q1217" s="17">
        <f t="shared" si="70"/>
        <v>837877</v>
      </c>
      <c r="R1217" s="17">
        <f t="shared" si="70"/>
        <v>865774</v>
      </c>
      <c r="S1217" s="17">
        <f t="shared" si="70"/>
        <v>893849</v>
      </c>
      <c r="T1217" s="17">
        <f t="shared" si="70"/>
        <v>922115</v>
      </c>
    </row>
    <row r="1218" spans="1:21" ht="15" customHeight="1"/>
    <row r="1219" spans="1:21" ht="15" customHeight="1"/>
    <row r="1220" spans="1:21" ht="15" customHeight="1">
      <c r="A1220" s="1" t="s">
        <v>799</v>
      </c>
      <c r="B1220" s="70"/>
      <c r="C1220" s="70"/>
      <c r="D1220" s="1" t="s">
        <v>9</v>
      </c>
      <c r="E1220" s="70"/>
      <c r="F1220" s="70"/>
      <c r="G1220" s="70"/>
      <c r="H1220" s="70"/>
      <c r="I1220" s="70"/>
      <c r="J1220" s="70"/>
      <c r="K1220" s="70"/>
      <c r="L1220" s="2">
        <v>486675</v>
      </c>
      <c r="M1220" s="2">
        <v>501353</v>
      </c>
      <c r="N1220" s="98">
        <v>241000</v>
      </c>
      <c r="O1220" s="98">
        <v>243000</v>
      </c>
      <c r="P1220" s="19">
        <v>245000</v>
      </c>
      <c r="Q1220" s="19">
        <v>245000</v>
      </c>
      <c r="R1220" s="19">
        <v>245000</v>
      </c>
      <c r="S1220" s="19">
        <v>245000</v>
      </c>
      <c r="T1220" s="19">
        <v>245000</v>
      </c>
      <c r="U1220" s="312"/>
    </row>
    <row r="1221" spans="1:21" ht="15" customHeight="1">
      <c r="A1221" s="1" t="s">
        <v>800</v>
      </c>
      <c r="B1221" s="70"/>
      <c r="C1221" s="70"/>
      <c r="D1221" s="1" t="s">
        <v>99</v>
      </c>
      <c r="E1221" s="70"/>
      <c r="F1221" s="70"/>
      <c r="G1221" s="70"/>
      <c r="H1221" s="70"/>
      <c r="I1221" s="70"/>
      <c r="J1221" s="70"/>
      <c r="K1221" s="70"/>
      <c r="L1221" s="2">
        <v>0</v>
      </c>
      <c r="M1221" s="2">
        <v>0</v>
      </c>
      <c r="N1221" s="110">
        <v>193000</v>
      </c>
      <c r="O1221" s="110">
        <v>195000</v>
      </c>
      <c r="P1221" s="21">
        <v>195000</v>
      </c>
      <c r="Q1221" s="21">
        <v>195000</v>
      </c>
      <c r="R1221" s="21">
        <v>195000</v>
      </c>
      <c r="S1221" s="21">
        <v>195000</v>
      </c>
      <c r="T1221" s="21">
        <v>195000</v>
      </c>
      <c r="U1221" s="312"/>
    </row>
    <row r="1222" spans="1:21" ht="15" customHeight="1">
      <c r="A1222" s="1" t="s">
        <v>801</v>
      </c>
      <c r="B1222" s="70"/>
      <c r="C1222" s="70"/>
      <c r="D1222" s="1" t="s">
        <v>10</v>
      </c>
      <c r="E1222" s="70"/>
      <c r="F1222" s="70"/>
      <c r="G1222" s="70"/>
      <c r="H1222" s="70"/>
      <c r="I1222" s="70"/>
      <c r="J1222" s="70"/>
      <c r="K1222" s="70"/>
      <c r="L1222" s="2">
        <v>19866</v>
      </c>
      <c r="M1222" s="2">
        <v>21607</v>
      </c>
      <c r="N1222" s="98">
        <v>22500</v>
      </c>
      <c r="O1222" s="98">
        <v>22500</v>
      </c>
      <c r="P1222" s="2">
        <v>26692</v>
      </c>
      <c r="Q1222" s="2">
        <v>25000</v>
      </c>
      <c r="R1222" s="2">
        <v>25000</v>
      </c>
      <c r="S1222" s="2">
        <v>25000</v>
      </c>
      <c r="T1222" s="2">
        <v>25000</v>
      </c>
      <c r="U1222" s="312"/>
    </row>
    <row r="1223" spans="1:21" ht="15" customHeight="1">
      <c r="A1223" s="1" t="s">
        <v>802</v>
      </c>
      <c r="D1223" s="1" t="s">
        <v>11</v>
      </c>
      <c r="L1223" s="2">
        <v>36691</v>
      </c>
      <c r="M1223" s="2">
        <v>37766</v>
      </c>
      <c r="N1223" s="98">
        <v>40000</v>
      </c>
      <c r="O1223" s="98">
        <v>40000</v>
      </c>
      <c r="P1223" s="19">
        <v>38000</v>
      </c>
      <c r="Q1223" s="19">
        <v>38000</v>
      </c>
      <c r="R1223" s="19">
        <v>38000</v>
      </c>
      <c r="S1223" s="19">
        <v>38000</v>
      </c>
      <c r="T1223" s="19">
        <v>38000</v>
      </c>
    </row>
    <row r="1224" spans="1:21" ht="15" customHeight="1">
      <c r="A1224" s="1" t="s">
        <v>803</v>
      </c>
      <c r="B1224" s="70"/>
      <c r="C1224" s="70"/>
      <c r="D1224" s="1" t="s">
        <v>20</v>
      </c>
      <c r="E1224" s="70"/>
      <c r="F1224" s="70"/>
      <c r="G1224" s="70"/>
      <c r="H1224" s="70"/>
      <c r="I1224" s="70"/>
      <c r="J1224" s="70"/>
      <c r="K1224" s="70"/>
      <c r="L1224" s="2">
        <v>70805</v>
      </c>
      <c r="M1224" s="2">
        <v>76487</v>
      </c>
      <c r="N1224" s="98">
        <v>87975</v>
      </c>
      <c r="O1224" s="98">
        <v>86500</v>
      </c>
      <c r="P1224" s="19">
        <v>102877</v>
      </c>
      <c r="Q1224" s="19">
        <v>113165</v>
      </c>
      <c r="R1224" s="19">
        <v>124482</v>
      </c>
      <c r="S1224" s="19">
        <v>136930</v>
      </c>
      <c r="T1224" s="19">
        <v>150623</v>
      </c>
    </row>
    <row r="1225" spans="1:21" ht="15" customHeight="1">
      <c r="A1225" s="1" t="s">
        <v>804</v>
      </c>
      <c r="D1225" s="1" t="s">
        <v>259</v>
      </c>
      <c r="L1225" s="2">
        <v>1240</v>
      </c>
      <c r="M1225" s="2">
        <v>1200</v>
      </c>
      <c r="N1225" s="98">
        <v>1000</v>
      </c>
      <c r="O1225" s="98">
        <v>760</v>
      </c>
      <c r="P1225" s="19">
        <v>1410</v>
      </c>
      <c r="Q1225" s="19">
        <v>1424</v>
      </c>
      <c r="R1225" s="19">
        <v>1438</v>
      </c>
      <c r="S1225" s="19">
        <v>1453</v>
      </c>
      <c r="T1225" s="19">
        <v>1467</v>
      </c>
    </row>
    <row r="1226" spans="1:21" ht="15" customHeight="1">
      <c r="A1226" s="1" t="s">
        <v>805</v>
      </c>
      <c r="D1226" s="1" t="s">
        <v>949</v>
      </c>
      <c r="L1226" s="2">
        <v>4881</v>
      </c>
      <c r="M1226" s="2">
        <v>5451</v>
      </c>
      <c r="N1226" s="98">
        <v>6950</v>
      </c>
      <c r="O1226" s="98">
        <v>6100</v>
      </c>
      <c r="P1226" s="2">
        <v>6826</v>
      </c>
      <c r="Q1226" s="2">
        <v>7509</v>
      </c>
      <c r="R1226" s="2">
        <v>8259</v>
      </c>
      <c r="S1226" s="2">
        <v>9085</v>
      </c>
      <c r="T1226" s="2">
        <v>9994</v>
      </c>
    </row>
    <row r="1227" spans="1:21" s="78" customFormat="1" ht="15" customHeight="1">
      <c r="A1227" s="1"/>
      <c r="D1227" s="37" t="s">
        <v>1467</v>
      </c>
      <c r="L1227" s="2"/>
      <c r="M1227" s="2"/>
      <c r="N1227" s="98"/>
      <c r="O1227" s="98"/>
      <c r="P1227" s="2"/>
      <c r="Q1227" s="2"/>
      <c r="R1227" s="2"/>
      <c r="S1227" s="2"/>
      <c r="T1227" s="2"/>
    </row>
    <row r="1228" spans="1:21" ht="15" customHeight="1">
      <c r="A1228" s="1" t="s">
        <v>961</v>
      </c>
      <c r="D1228" s="1" t="s">
        <v>951</v>
      </c>
      <c r="L1228" s="2">
        <v>709</v>
      </c>
      <c r="M1228" s="2">
        <v>709</v>
      </c>
      <c r="N1228" s="98">
        <v>0</v>
      </c>
      <c r="O1228" s="98">
        <v>700</v>
      </c>
      <c r="P1228" s="2">
        <v>770</v>
      </c>
      <c r="Q1228" s="2">
        <v>848</v>
      </c>
      <c r="R1228" s="2">
        <v>932</v>
      </c>
      <c r="S1228" s="2">
        <v>1026</v>
      </c>
      <c r="T1228" s="2">
        <v>1128</v>
      </c>
    </row>
    <row r="1229" spans="1:21" ht="15" customHeight="1">
      <c r="A1229" s="1" t="s">
        <v>1132</v>
      </c>
      <c r="D1229" s="1" t="s">
        <v>257</v>
      </c>
      <c r="L1229" s="2">
        <v>0</v>
      </c>
      <c r="M1229" s="2">
        <v>0</v>
      </c>
      <c r="N1229" s="98">
        <v>0</v>
      </c>
      <c r="O1229" s="98">
        <v>0</v>
      </c>
      <c r="P1229" s="2">
        <v>4286</v>
      </c>
      <c r="Q1229" s="2">
        <v>4286</v>
      </c>
      <c r="R1229" s="2">
        <v>4286</v>
      </c>
      <c r="S1229" s="2">
        <v>4286</v>
      </c>
      <c r="T1229" s="2">
        <v>4286</v>
      </c>
    </row>
    <row r="1230" spans="1:21" s="78" customFormat="1" ht="15" customHeight="1">
      <c r="A1230" s="1"/>
      <c r="D1230" s="37" t="s">
        <v>1249</v>
      </c>
      <c r="L1230" s="2"/>
      <c r="M1230" s="2"/>
      <c r="N1230" s="98"/>
      <c r="O1230" s="98"/>
      <c r="P1230" s="2"/>
      <c r="Q1230" s="2"/>
      <c r="R1230" s="2"/>
      <c r="S1230" s="2"/>
      <c r="T1230" s="2"/>
    </row>
    <row r="1231" spans="1:21" ht="15" customHeight="1">
      <c r="A1231" s="1" t="s">
        <v>1093</v>
      </c>
      <c r="D1231" s="1" t="s">
        <v>343</v>
      </c>
      <c r="L1231" s="2">
        <v>0</v>
      </c>
      <c r="M1231" s="2">
        <v>0</v>
      </c>
      <c r="N1231" s="98">
        <v>0</v>
      </c>
      <c r="O1231" s="98">
        <v>0</v>
      </c>
      <c r="P1231" s="2">
        <v>37692</v>
      </c>
      <c r="Q1231" s="2">
        <v>39954</v>
      </c>
      <c r="R1231" s="2">
        <v>42351</v>
      </c>
      <c r="S1231" s="2">
        <v>44892</v>
      </c>
      <c r="T1231" s="2">
        <v>47586</v>
      </c>
    </row>
    <row r="1232" spans="1:21" s="78" customFormat="1" ht="15" customHeight="1">
      <c r="A1232" s="1"/>
      <c r="D1232" s="37" t="s">
        <v>1249</v>
      </c>
      <c r="L1232" s="2"/>
      <c r="M1232" s="2"/>
      <c r="N1232" s="98"/>
      <c r="O1232" s="98"/>
      <c r="P1232" s="2"/>
      <c r="Q1232" s="2"/>
      <c r="R1232" s="2"/>
      <c r="S1232" s="2"/>
      <c r="T1232" s="2"/>
    </row>
    <row r="1233" spans="1:20" ht="15" customHeight="1">
      <c r="A1233" s="1" t="s">
        <v>806</v>
      </c>
      <c r="B1233" s="70"/>
      <c r="C1233" s="70"/>
      <c r="D1233" s="1" t="s">
        <v>127</v>
      </c>
      <c r="E1233" s="70"/>
      <c r="F1233" s="70"/>
      <c r="G1233" s="70"/>
      <c r="H1233" s="70"/>
      <c r="I1233" s="70"/>
      <c r="J1233" s="70"/>
      <c r="K1233" s="70"/>
      <c r="L1233" s="2">
        <v>358</v>
      </c>
      <c r="M1233" s="2">
        <v>949</v>
      </c>
      <c r="N1233" s="98">
        <v>0</v>
      </c>
      <c r="O1233" s="98">
        <v>0</v>
      </c>
      <c r="P1233" s="19">
        <v>0</v>
      </c>
      <c r="Q1233" s="19">
        <v>0</v>
      </c>
      <c r="R1233" s="19">
        <v>0</v>
      </c>
      <c r="S1233" s="19">
        <v>0</v>
      </c>
      <c r="T1233" s="19">
        <v>0</v>
      </c>
    </row>
    <row r="1234" spans="1:20" ht="15" customHeight="1">
      <c r="A1234" s="1" t="s">
        <v>807</v>
      </c>
      <c r="B1234" s="70"/>
      <c r="C1234" s="70"/>
      <c r="D1234" s="1" t="s">
        <v>12</v>
      </c>
      <c r="E1234" s="70"/>
      <c r="F1234" s="70"/>
      <c r="G1234" s="70"/>
      <c r="H1234" s="70"/>
      <c r="I1234" s="70"/>
      <c r="J1234" s="70"/>
      <c r="K1234" s="70"/>
      <c r="L1234" s="2">
        <v>566</v>
      </c>
      <c r="M1234" s="2">
        <v>593</v>
      </c>
      <c r="N1234" s="98">
        <v>500</v>
      </c>
      <c r="O1234" s="98">
        <v>500</v>
      </c>
      <c r="P1234" s="2">
        <v>500</v>
      </c>
      <c r="Q1234" s="2">
        <v>500</v>
      </c>
      <c r="R1234" s="2">
        <v>500</v>
      </c>
      <c r="S1234" s="2">
        <v>500</v>
      </c>
      <c r="T1234" s="2">
        <v>500</v>
      </c>
    </row>
    <row r="1235" spans="1:20" ht="15" customHeight="1">
      <c r="A1235" s="1" t="s">
        <v>808</v>
      </c>
      <c r="B1235" s="70"/>
      <c r="C1235" s="70"/>
      <c r="D1235" s="1" t="s">
        <v>23</v>
      </c>
      <c r="E1235" s="70"/>
      <c r="F1235" s="70"/>
      <c r="G1235" s="70"/>
      <c r="H1235" s="70"/>
      <c r="I1235" s="70"/>
      <c r="J1235" s="70"/>
      <c r="K1235" s="70"/>
      <c r="L1235" s="2">
        <v>663</v>
      </c>
      <c r="M1235" s="2">
        <v>112</v>
      </c>
      <c r="N1235" s="98">
        <v>0</v>
      </c>
      <c r="O1235" s="98">
        <v>0</v>
      </c>
      <c r="P1235" s="19">
        <v>0</v>
      </c>
      <c r="Q1235" s="19">
        <v>0</v>
      </c>
      <c r="R1235" s="19">
        <v>0</v>
      </c>
      <c r="S1235" s="19">
        <v>0</v>
      </c>
      <c r="T1235" s="19">
        <v>0</v>
      </c>
    </row>
    <row r="1236" spans="1:20" ht="15" customHeight="1">
      <c r="A1236" s="1" t="s">
        <v>809</v>
      </c>
      <c r="B1236" s="70"/>
      <c r="C1236" s="70"/>
      <c r="D1236" s="1" t="s">
        <v>126</v>
      </c>
      <c r="E1236" s="70"/>
      <c r="F1236" s="70"/>
      <c r="G1236" s="70"/>
      <c r="H1236" s="70"/>
      <c r="I1236" s="70"/>
      <c r="J1236" s="70"/>
      <c r="K1236" s="70"/>
      <c r="L1236" s="2">
        <v>29</v>
      </c>
      <c r="M1236" s="2">
        <v>130</v>
      </c>
      <c r="N1236" s="98">
        <v>100</v>
      </c>
      <c r="O1236" s="98">
        <v>100</v>
      </c>
      <c r="P1236" s="19">
        <v>100</v>
      </c>
      <c r="Q1236" s="19">
        <v>100</v>
      </c>
      <c r="R1236" s="19">
        <v>100</v>
      </c>
      <c r="S1236" s="19">
        <v>100</v>
      </c>
      <c r="T1236" s="19">
        <v>100</v>
      </c>
    </row>
    <row r="1237" spans="1:20" ht="15" customHeight="1">
      <c r="A1237" s="1" t="s">
        <v>810</v>
      </c>
      <c r="D1237" s="1" t="s">
        <v>336</v>
      </c>
      <c r="L1237" s="2">
        <v>5198</v>
      </c>
      <c r="M1237" s="2">
        <v>9055</v>
      </c>
      <c r="N1237" s="98">
        <v>8500</v>
      </c>
      <c r="O1237" s="98">
        <v>8500</v>
      </c>
      <c r="P1237" s="19">
        <v>8500</v>
      </c>
      <c r="Q1237" s="19">
        <v>8500</v>
      </c>
      <c r="R1237" s="19">
        <v>8500</v>
      </c>
      <c r="S1237" s="19">
        <v>8500</v>
      </c>
      <c r="T1237" s="19">
        <v>8500</v>
      </c>
    </row>
    <row r="1238" spans="1:20" ht="15" customHeight="1">
      <c r="A1238" s="1" t="s">
        <v>811</v>
      </c>
      <c r="B1238" s="70"/>
      <c r="C1238" s="70"/>
      <c r="D1238" s="1" t="s">
        <v>125</v>
      </c>
      <c r="E1238" s="70"/>
      <c r="F1238" s="70"/>
      <c r="G1238" s="70"/>
      <c r="H1238" s="70"/>
      <c r="I1238" s="70"/>
      <c r="J1238" s="70"/>
      <c r="K1238" s="70"/>
      <c r="L1238" s="2">
        <v>1738</v>
      </c>
      <c r="M1238" s="2">
        <v>2104</v>
      </c>
      <c r="N1238" s="98">
        <v>2000</v>
      </c>
      <c r="O1238" s="98">
        <v>2000</v>
      </c>
      <c r="P1238" s="19">
        <v>1000</v>
      </c>
      <c r="Q1238" s="19">
        <v>1000</v>
      </c>
      <c r="R1238" s="19">
        <v>1000</v>
      </c>
      <c r="S1238" s="19">
        <v>1000</v>
      </c>
      <c r="T1238" s="19">
        <v>1000</v>
      </c>
    </row>
    <row r="1239" spans="1:20" ht="15" customHeight="1">
      <c r="A1239" s="1" t="s">
        <v>812</v>
      </c>
      <c r="D1239" s="1" t="s">
        <v>17</v>
      </c>
      <c r="L1239" s="2">
        <v>18046</v>
      </c>
      <c r="M1239" s="2">
        <v>11290</v>
      </c>
      <c r="N1239" s="98">
        <v>14000</v>
      </c>
      <c r="O1239" s="98">
        <v>14000</v>
      </c>
      <c r="P1239" s="19">
        <v>14000</v>
      </c>
      <c r="Q1239" s="19">
        <v>14000</v>
      </c>
      <c r="R1239" s="19">
        <v>14000</v>
      </c>
      <c r="S1239" s="19">
        <v>14000</v>
      </c>
      <c r="T1239" s="19">
        <v>14000</v>
      </c>
    </row>
    <row r="1240" spans="1:20" ht="15" customHeight="1">
      <c r="A1240" s="1" t="s">
        <v>813</v>
      </c>
      <c r="D1240" s="1" t="s">
        <v>14</v>
      </c>
      <c r="L1240" s="2">
        <v>20090</v>
      </c>
      <c r="M1240" s="2">
        <v>31824</v>
      </c>
      <c r="N1240" s="98">
        <v>29000</v>
      </c>
      <c r="O1240" s="98">
        <v>29000</v>
      </c>
      <c r="P1240" s="19">
        <v>29000</v>
      </c>
      <c r="Q1240" s="19">
        <v>29000</v>
      </c>
      <c r="R1240" s="19">
        <v>29000</v>
      </c>
      <c r="S1240" s="19">
        <v>29000</v>
      </c>
      <c r="T1240" s="19">
        <v>29000</v>
      </c>
    </row>
    <row r="1241" spans="1:20" ht="15" customHeight="1">
      <c r="A1241" s="1" t="s">
        <v>814</v>
      </c>
      <c r="D1241" s="1" t="s">
        <v>200</v>
      </c>
      <c r="G1241" s="70"/>
      <c r="H1241" s="70"/>
      <c r="I1241" s="70"/>
      <c r="J1241" s="70"/>
      <c r="K1241" s="70"/>
      <c r="L1241" s="2">
        <v>2125</v>
      </c>
      <c r="M1241" s="2">
        <v>4175</v>
      </c>
      <c r="N1241" s="98">
        <v>2000</v>
      </c>
      <c r="O1241" s="98">
        <v>2000</v>
      </c>
      <c r="P1241" s="19">
        <v>2000</v>
      </c>
      <c r="Q1241" s="19">
        <v>2000</v>
      </c>
      <c r="R1241" s="19">
        <v>2000</v>
      </c>
      <c r="S1241" s="19">
        <v>2000</v>
      </c>
      <c r="T1241" s="19">
        <v>2000</v>
      </c>
    </row>
    <row r="1242" spans="1:20" ht="15" customHeight="1">
      <c r="A1242" s="1" t="s">
        <v>815</v>
      </c>
      <c r="D1242" s="1" t="s">
        <v>816</v>
      </c>
      <c r="G1242" s="37"/>
      <c r="H1242" s="37"/>
      <c r="I1242" s="37"/>
      <c r="J1242" s="37"/>
      <c r="K1242" s="37"/>
      <c r="L1242" s="2">
        <v>24973</v>
      </c>
      <c r="M1242" s="2">
        <v>48567</v>
      </c>
      <c r="N1242" s="98">
        <v>30000</v>
      </c>
      <c r="O1242" s="98">
        <v>30000</v>
      </c>
      <c r="P1242" s="19">
        <v>35000</v>
      </c>
      <c r="Q1242" s="19">
        <v>35000</v>
      </c>
      <c r="R1242" s="19">
        <v>35000</v>
      </c>
      <c r="S1242" s="19">
        <v>35000</v>
      </c>
      <c r="T1242" s="19">
        <v>35000</v>
      </c>
    </row>
    <row r="1243" spans="1:20" ht="15" customHeight="1">
      <c r="A1243" s="1" t="s">
        <v>817</v>
      </c>
      <c r="B1243" s="70"/>
      <c r="C1243" s="70"/>
      <c r="D1243" s="1" t="s">
        <v>29</v>
      </c>
      <c r="E1243" s="70"/>
      <c r="F1243" s="70"/>
      <c r="G1243" s="70"/>
      <c r="H1243" s="70"/>
      <c r="I1243" s="70"/>
      <c r="J1243" s="70"/>
      <c r="K1243" s="70"/>
      <c r="L1243" s="2">
        <v>12009</v>
      </c>
      <c r="M1243" s="2">
        <v>11484</v>
      </c>
      <c r="N1243" s="98">
        <v>15000</v>
      </c>
      <c r="O1243" s="98">
        <v>15000</v>
      </c>
      <c r="P1243" s="2">
        <v>15750</v>
      </c>
      <c r="Q1243" s="2">
        <v>16538</v>
      </c>
      <c r="R1243" s="2">
        <v>17364</v>
      </c>
      <c r="S1243" s="2">
        <v>18233</v>
      </c>
      <c r="T1243" s="2">
        <v>19144</v>
      </c>
    </row>
    <row r="1244" spans="1:20" s="130" customFormat="1" ht="15" customHeight="1">
      <c r="A1244" s="1"/>
      <c r="B1244" s="129"/>
      <c r="C1244" s="129"/>
      <c r="D1244" s="81" t="s">
        <v>1231</v>
      </c>
      <c r="E1244" s="129"/>
      <c r="F1244" s="129"/>
      <c r="G1244" s="129"/>
      <c r="H1244" s="129"/>
      <c r="I1244" s="129"/>
      <c r="J1244" s="129"/>
      <c r="K1244" s="129"/>
      <c r="L1244" s="2"/>
      <c r="M1244" s="2"/>
      <c r="N1244" s="106"/>
      <c r="O1244" s="106"/>
      <c r="P1244" s="2"/>
      <c r="Q1244" s="2"/>
      <c r="R1244" s="2"/>
      <c r="S1244" s="2"/>
      <c r="T1244" s="2"/>
    </row>
    <row r="1245" spans="1:20" ht="15" customHeight="1">
      <c r="A1245" s="1" t="s">
        <v>818</v>
      </c>
      <c r="B1245" s="70"/>
      <c r="C1245" s="70"/>
      <c r="D1245" s="1" t="s">
        <v>119</v>
      </c>
      <c r="E1245" s="70"/>
      <c r="F1245" s="70"/>
      <c r="L1245" s="22">
        <v>2442</v>
      </c>
      <c r="M1245" s="2">
        <v>1007</v>
      </c>
      <c r="N1245" s="112">
        <v>0</v>
      </c>
      <c r="O1245" s="112">
        <v>0</v>
      </c>
      <c r="P1245" s="22">
        <v>0</v>
      </c>
      <c r="Q1245" s="22">
        <v>0</v>
      </c>
      <c r="R1245" s="22">
        <v>0</v>
      </c>
      <c r="S1245" s="22">
        <v>0</v>
      </c>
      <c r="T1245" s="22">
        <v>0</v>
      </c>
    </row>
    <row r="1246" spans="1:20" ht="15" customHeight="1">
      <c r="A1246" s="1" t="s">
        <v>819</v>
      </c>
      <c r="B1246" s="70"/>
      <c r="C1246" s="70"/>
      <c r="D1246" s="1" t="s">
        <v>820</v>
      </c>
      <c r="E1246" s="70"/>
      <c r="F1246" s="70"/>
      <c r="L1246" s="22">
        <v>16171</v>
      </c>
      <c r="M1246" s="22">
        <v>33423</v>
      </c>
      <c r="N1246" s="112">
        <v>0</v>
      </c>
      <c r="O1246" s="112">
        <v>0</v>
      </c>
      <c r="P1246" s="22">
        <v>0</v>
      </c>
      <c r="Q1246" s="22">
        <v>0</v>
      </c>
      <c r="R1246" s="22">
        <v>0</v>
      </c>
      <c r="S1246" s="22">
        <v>0</v>
      </c>
      <c r="T1246" s="22">
        <v>0</v>
      </c>
    </row>
    <row r="1247" spans="1:20" ht="15" customHeight="1">
      <c r="A1247" s="1" t="s">
        <v>821</v>
      </c>
      <c r="B1247" s="70"/>
      <c r="C1247" s="70"/>
      <c r="D1247" s="1" t="s">
        <v>21</v>
      </c>
      <c r="E1247" s="70"/>
      <c r="F1247" s="70"/>
      <c r="G1247" s="70"/>
      <c r="H1247" s="70"/>
      <c r="I1247" s="70"/>
      <c r="J1247" s="70"/>
      <c r="K1247" s="70"/>
      <c r="L1247" s="20">
        <v>47872</v>
      </c>
      <c r="M1247" s="2">
        <v>28388</v>
      </c>
      <c r="N1247" s="107">
        <v>4000</v>
      </c>
      <c r="O1247" s="107">
        <v>4000</v>
      </c>
      <c r="P1247" s="20">
        <v>5000</v>
      </c>
      <c r="Q1247" s="20">
        <v>5000</v>
      </c>
      <c r="R1247" s="20">
        <v>5000</v>
      </c>
      <c r="S1247" s="20">
        <v>5000</v>
      </c>
      <c r="T1247" s="20">
        <v>5000</v>
      </c>
    </row>
    <row r="1248" spans="1:20" ht="15" customHeight="1">
      <c r="A1248" s="1" t="s">
        <v>1145</v>
      </c>
      <c r="B1248" s="70"/>
      <c r="C1248" s="70"/>
      <c r="D1248" s="1" t="s">
        <v>502</v>
      </c>
      <c r="E1248" s="70"/>
      <c r="F1248" s="70"/>
      <c r="G1248" s="70"/>
      <c r="H1248" s="70"/>
      <c r="I1248" s="70"/>
      <c r="J1248" s="70"/>
      <c r="K1248" s="70"/>
      <c r="L1248" s="20">
        <v>0</v>
      </c>
      <c r="M1248" s="2">
        <v>0</v>
      </c>
      <c r="N1248" s="107">
        <v>0</v>
      </c>
      <c r="O1248" s="107">
        <v>749</v>
      </c>
      <c r="P1248" s="20">
        <v>749</v>
      </c>
      <c r="Q1248" s="20">
        <v>749</v>
      </c>
      <c r="R1248" s="20">
        <v>749</v>
      </c>
      <c r="S1248" s="20">
        <v>749</v>
      </c>
      <c r="T1248" s="20">
        <v>749</v>
      </c>
    </row>
    <row r="1249" spans="1:20" s="86" customFormat="1" ht="15" customHeight="1">
      <c r="A1249" s="1"/>
      <c r="B1249" s="85"/>
      <c r="C1249" s="85"/>
      <c r="D1249" s="81" t="s">
        <v>1568</v>
      </c>
      <c r="E1249" s="85"/>
      <c r="F1249" s="85"/>
      <c r="G1249" s="85"/>
      <c r="H1249" s="85"/>
      <c r="I1249" s="85"/>
      <c r="J1249" s="85"/>
      <c r="K1249" s="85"/>
      <c r="L1249" s="20"/>
      <c r="M1249" s="2"/>
      <c r="N1249" s="107"/>
      <c r="O1249" s="107"/>
      <c r="P1249" s="20"/>
      <c r="Q1249" s="20"/>
      <c r="R1249" s="20"/>
      <c r="S1249" s="20"/>
      <c r="T1249" s="20"/>
    </row>
    <row r="1250" spans="1:20" ht="15" customHeight="1">
      <c r="A1250" s="1" t="s">
        <v>822</v>
      </c>
      <c r="B1250" s="70"/>
      <c r="C1250" s="70"/>
      <c r="D1250" s="1" t="s">
        <v>15</v>
      </c>
      <c r="E1250" s="70"/>
      <c r="F1250" s="70"/>
      <c r="G1250" s="70"/>
      <c r="H1250" s="70"/>
      <c r="I1250" s="70"/>
      <c r="J1250" s="70"/>
      <c r="K1250" s="70"/>
      <c r="L1250" s="2">
        <v>13889</v>
      </c>
      <c r="M1250" s="2">
        <v>8784</v>
      </c>
      <c r="N1250" s="98">
        <v>8000</v>
      </c>
      <c r="O1250" s="98">
        <v>8000</v>
      </c>
      <c r="P1250" s="2">
        <v>8000</v>
      </c>
      <c r="Q1250" s="2">
        <v>8000</v>
      </c>
      <c r="R1250" s="2">
        <v>8000</v>
      </c>
      <c r="S1250" s="2">
        <v>8000</v>
      </c>
      <c r="T1250" s="2">
        <v>8000</v>
      </c>
    </row>
    <row r="1251" spans="1:20" ht="15" customHeight="1">
      <c r="A1251" s="1" t="s">
        <v>823</v>
      </c>
      <c r="B1251" s="70"/>
      <c r="C1251" s="70"/>
      <c r="D1251" s="1" t="s">
        <v>18</v>
      </c>
      <c r="E1251" s="70"/>
      <c r="F1251" s="70"/>
      <c r="G1251" s="70"/>
      <c r="H1251" s="70"/>
      <c r="I1251" s="70"/>
      <c r="J1251" s="70"/>
      <c r="K1251" s="70"/>
      <c r="L1251" s="2">
        <v>11104</v>
      </c>
      <c r="M1251" s="2">
        <v>6995</v>
      </c>
      <c r="N1251" s="98">
        <v>9000</v>
      </c>
      <c r="O1251" s="98">
        <v>9000</v>
      </c>
      <c r="P1251" s="19">
        <v>7500</v>
      </c>
      <c r="Q1251" s="19">
        <v>7500</v>
      </c>
      <c r="R1251" s="19">
        <v>7500</v>
      </c>
      <c r="S1251" s="19">
        <v>7500</v>
      </c>
      <c r="T1251" s="19">
        <v>7500</v>
      </c>
    </row>
    <row r="1252" spans="1:20" s="316" customFormat="1" ht="15" customHeight="1">
      <c r="A1252" s="1"/>
      <c r="B1252" s="315"/>
      <c r="C1252" s="315"/>
      <c r="D1252" s="81" t="s">
        <v>1573</v>
      </c>
      <c r="E1252" s="35"/>
      <c r="F1252" s="35"/>
      <c r="G1252" s="35"/>
      <c r="H1252" s="35"/>
      <c r="I1252" s="35"/>
      <c r="J1252" s="35"/>
      <c r="K1252" s="35"/>
      <c r="L1252" s="2"/>
      <c r="M1252" s="2"/>
      <c r="N1252" s="110"/>
      <c r="O1252" s="110"/>
      <c r="P1252" s="3"/>
      <c r="Q1252" s="3"/>
      <c r="R1252" s="3"/>
      <c r="S1252" s="3"/>
      <c r="T1252" s="3"/>
    </row>
    <row r="1253" spans="1:20" ht="15" customHeight="1">
      <c r="A1253" s="1" t="s">
        <v>824</v>
      </c>
      <c r="B1253" s="70"/>
      <c r="C1253" s="70"/>
      <c r="D1253" s="1" t="s">
        <v>347</v>
      </c>
      <c r="E1253" s="70"/>
      <c r="F1253" s="70"/>
      <c r="G1253" s="70"/>
      <c r="H1253" s="70"/>
      <c r="I1253" s="70"/>
      <c r="J1253" s="70"/>
      <c r="K1253" s="70"/>
      <c r="L1253" s="2">
        <v>4276</v>
      </c>
      <c r="M1253" s="2">
        <v>7637</v>
      </c>
      <c r="N1253" s="110">
        <v>0</v>
      </c>
      <c r="O1253" s="110">
        <v>0</v>
      </c>
      <c r="P1253" s="2">
        <v>0</v>
      </c>
      <c r="Q1253" s="2">
        <v>0</v>
      </c>
      <c r="R1253" s="2">
        <v>0</v>
      </c>
      <c r="S1253" s="2">
        <v>0</v>
      </c>
      <c r="T1253" s="2">
        <v>0</v>
      </c>
    </row>
    <row r="1254" spans="1:20" ht="15" customHeight="1">
      <c r="A1254" s="1" t="s">
        <v>825</v>
      </c>
      <c r="B1254" s="70"/>
      <c r="C1254" s="70"/>
      <c r="D1254" s="1" t="s">
        <v>26</v>
      </c>
      <c r="E1254" s="70"/>
      <c r="F1254" s="70"/>
      <c r="G1254" s="70"/>
      <c r="H1254" s="70"/>
      <c r="I1254" s="70"/>
      <c r="J1254" s="70"/>
      <c r="K1254" s="70"/>
      <c r="L1254" s="2">
        <v>2506</v>
      </c>
      <c r="M1254" s="2">
        <v>2180</v>
      </c>
      <c r="N1254" s="103">
        <v>0</v>
      </c>
      <c r="O1254" s="103">
        <v>0</v>
      </c>
      <c r="P1254" s="2">
        <v>0</v>
      </c>
      <c r="Q1254" s="2">
        <v>0</v>
      </c>
      <c r="R1254" s="2">
        <v>0</v>
      </c>
      <c r="S1254" s="2">
        <v>0</v>
      </c>
      <c r="T1254" s="2">
        <v>0</v>
      </c>
    </row>
    <row r="1255" spans="1:20" ht="15" customHeight="1">
      <c r="A1255" s="1" t="s">
        <v>826</v>
      </c>
      <c r="B1255" s="70"/>
      <c r="C1255" s="70"/>
      <c r="D1255" s="1" t="s">
        <v>827</v>
      </c>
      <c r="E1255" s="70"/>
      <c r="F1255" s="70"/>
      <c r="G1255" s="70"/>
      <c r="H1255" s="70"/>
      <c r="I1255" s="70"/>
      <c r="J1255" s="70"/>
      <c r="K1255" s="70"/>
      <c r="L1255" s="2">
        <v>10137</v>
      </c>
      <c r="M1255" s="2">
        <v>8172</v>
      </c>
      <c r="N1255" s="110">
        <v>2000</v>
      </c>
      <c r="O1255" s="110">
        <v>2000</v>
      </c>
      <c r="P1255" s="21">
        <v>2000</v>
      </c>
      <c r="Q1255" s="21">
        <v>2000</v>
      </c>
      <c r="R1255" s="21">
        <v>2000</v>
      </c>
      <c r="S1255" s="21">
        <v>2000</v>
      </c>
      <c r="T1255" s="21">
        <v>2000</v>
      </c>
    </row>
    <row r="1256" spans="1:20" ht="15" customHeight="1">
      <c r="A1256" s="1" t="s">
        <v>828</v>
      </c>
      <c r="D1256" s="1" t="s">
        <v>829</v>
      </c>
      <c r="L1256" s="2">
        <v>1113</v>
      </c>
      <c r="M1256" s="2">
        <v>93</v>
      </c>
      <c r="N1256" s="110">
        <v>0</v>
      </c>
      <c r="O1256" s="110">
        <v>0</v>
      </c>
      <c r="P1256" s="2">
        <v>0</v>
      </c>
      <c r="Q1256" s="2">
        <v>0</v>
      </c>
      <c r="R1256" s="2">
        <v>0</v>
      </c>
      <c r="S1256" s="2">
        <v>0</v>
      </c>
      <c r="T1256" s="2">
        <v>0</v>
      </c>
    </row>
    <row r="1257" spans="1:20" ht="15" customHeight="1">
      <c r="A1257" s="1" t="s">
        <v>830</v>
      </c>
      <c r="D1257" s="1" t="s">
        <v>831</v>
      </c>
      <c r="L1257" s="2">
        <v>20213</v>
      </c>
      <c r="M1257" s="2">
        <v>30312</v>
      </c>
      <c r="N1257" s="110">
        <v>0</v>
      </c>
      <c r="O1257" s="110">
        <v>0</v>
      </c>
      <c r="P1257" s="21">
        <v>0</v>
      </c>
      <c r="Q1257" s="21">
        <v>0</v>
      </c>
      <c r="R1257" s="21">
        <v>0</v>
      </c>
      <c r="S1257" s="21">
        <v>0</v>
      </c>
      <c r="T1257" s="21">
        <v>0</v>
      </c>
    </row>
    <row r="1258" spans="1:20" ht="15" customHeight="1">
      <c r="A1258" s="1" t="s">
        <v>832</v>
      </c>
      <c r="D1258" s="1" t="s">
        <v>833</v>
      </c>
      <c r="L1258" s="2">
        <v>40325</v>
      </c>
      <c r="M1258" s="2">
        <v>40713</v>
      </c>
      <c r="N1258" s="110">
        <v>0</v>
      </c>
      <c r="O1258" s="110">
        <v>0</v>
      </c>
      <c r="P1258" s="21">
        <v>0</v>
      </c>
      <c r="Q1258" s="21">
        <v>0</v>
      </c>
      <c r="R1258" s="21">
        <v>0</v>
      </c>
      <c r="S1258" s="21">
        <v>0</v>
      </c>
      <c r="T1258" s="21">
        <v>0</v>
      </c>
    </row>
    <row r="1259" spans="1:20" ht="15" customHeight="1">
      <c r="A1259" s="1" t="s">
        <v>834</v>
      </c>
      <c r="D1259" s="1" t="s">
        <v>835</v>
      </c>
      <c r="L1259" s="2">
        <v>24097</v>
      </c>
      <c r="M1259" s="2">
        <v>11394</v>
      </c>
      <c r="N1259" s="103">
        <v>0</v>
      </c>
      <c r="O1259" s="103">
        <v>0</v>
      </c>
      <c r="P1259" s="2">
        <v>0</v>
      </c>
      <c r="Q1259" s="2">
        <v>0</v>
      </c>
      <c r="R1259" s="2">
        <v>0</v>
      </c>
      <c r="S1259" s="2">
        <v>0</v>
      </c>
      <c r="T1259" s="2">
        <v>0</v>
      </c>
    </row>
    <row r="1260" spans="1:20" ht="15" customHeight="1">
      <c r="A1260" s="1" t="s">
        <v>836</v>
      </c>
      <c r="D1260" s="1" t="s">
        <v>837</v>
      </c>
      <c r="L1260" s="2">
        <v>8176</v>
      </c>
      <c r="M1260" s="2">
        <v>9526</v>
      </c>
      <c r="N1260" s="110">
        <v>0</v>
      </c>
      <c r="O1260" s="110">
        <v>0</v>
      </c>
      <c r="P1260" s="21">
        <v>0</v>
      </c>
      <c r="Q1260" s="21">
        <v>0</v>
      </c>
      <c r="R1260" s="21">
        <v>0</v>
      </c>
      <c r="S1260" s="21">
        <v>0</v>
      </c>
      <c r="T1260" s="21">
        <v>0</v>
      </c>
    </row>
    <row r="1261" spans="1:20" ht="15" customHeight="1">
      <c r="A1261" s="1" t="s">
        <v>838</v>
      </c>
      <c r="D1261" s="1" t="s">
        <v>839</v>
      </c>
      <c r="L1261" s="2">
        <v>2963</v>
      </c>
      <c r="M1261" s="2">
        <v>2122</v>
      </c>
      <c r="N1261" s="110">
        <v>0</v>
      </c>
      <c r="O1261" s="110">
        <v>0</v>
      </c>
      <c r="P1261" s="21">
        <v>0</v>
      </c>
      <c r="Q1261" s="21">
        <v>0</v>
      </c>
      <c r="R1261" s="21">
        <v>0</v>
      </c>
      <c r="S1261" s="21">
        <v>0</v>
      </c>
      <c r="T1261" s="21">
        <v>0</v>
      </c>
    </row>
    <row r="1262" spans="1:20" ht="15" customHeight="1">
      <c r="A1262" s="1" t="s">
        <v>840</v>
      </c>
      <c r="D1262" s="1" t="s">
        <v>841</v>
      </c>
      <c r="L1262" s="2">
        <v>4750</v>
      </c>
      <c r="M1262" s="2">
        <v>7715</v>
      </c>
      <c r="N1262" s="110">
        <v>2000</v>
      </c>
      <c r="O1262" s="110">
        <v>2000</v>
      </c>
      <c r="P1262" s="21">
        <v>2000</v>
      </c>
      <c r="Q1262" s="21">
        <v>2000</v>
      </c>
      <c r="R1262" s="21">
        <v>2000</v>
      </c>
      <c r="S1262" s="21">
        <v>2000</v>
      </c>
      <c r="T1262" s="21">
        <v>2000</v>
      </c>
    </row>
    <row r="1263" spans="1:20" ht="15" customHeight="1">
      <c r="A1263" s="1" t="s">
        <v>842</v>
      </c>
      <c r="D1263" s="1" t="s">
        <v>843</v>
      </c>
      <c r="L1263" s="2">
        <v>16638</v>
      </c>
      <c r="M1263" s="2">
        <v>9343</v>
      </c>
      <c r="N1263" s="110">
        <v>8000</v>
      </c>
      <c r="O1263" s="110">
        <v>8000</v>
      </c>
      <c r="P1263" s="21">
        <v>0</v>
      </c>
      <c r="Q1263" s="21">
        <v>0</v>
      </c>
      <c r="R1263" s="21">
        <v>0</v>
      </c>
      <c r="S1263" s="21">
        <v>0</v>
      </c>
      <c r="T1263" s="21">
        <v>0</v>
      </c>
    </row>
    <row r="1264" spans="1:20" s="316" customFormat="1" ht="15" customHeight="1">
      <c r="A1264" s="1"/>
      <c r="D1264" s="81" t="s">
        <v>1547</v>
      </c>
      <c r="E1264" s="37"/>
      <c r="F1264" s="37"/>
      <c r="G1264" s="37"/>
      <c r="H1264" s="37"/>
      <c r="I1264" s="37"/>
      <c r="J1264" s="37"/>
      <c r="K1264" s="37"/>
      <c r="L1264" s="2"/>
      <c r="M1264" s="2"/>
      <c r="N1264" s="110"/>
      <c r="O1264" s="110"/>
      <c r="P1264" s="21"/>
      <c r="Q1264" s="21"/>
      <c r="R1264" s="21"/>
      <c r="S1264" s="21"/>
      <c r="T1264" s="21"/>
    </row>
    <row r="1265" spans="1:20" ht="15" customHeight="1">
      <c r="A1265" s="1" t="s">
        <v>844</v>
      </c>
      <c r="D1265" s="1" t="s">
        <v>845</v>
      </c>
      <c r="L1265" s="2">
        <v>4416</v>
      </c>
      <c r="M1265" s="2">
        <v>1622</v>
      </c>
      <c r="N1265" s="110">
        <v>0</v>
      </c>
      <c r="O1265" s="110">
        <v>4000</v>
      </c>
      <c r="P1265" s="21">
        <v>2000</v>
      </c>
      <c r="Q1265" s="21">
        <v>2000</v>
      </c>
      <c r="R1265" s="21">
        <v>2000</v>
      </c>
      <c r="S1265" s="21">
        <v>2000</v>
      </c>
      <c r="T1265" s="21">
        <v>2000</v>
      </c>
    </row>
    <row r="1266" spans="1:20" s="78" customFormat="1" ht="15" customHeight="1">
      <c r="A1266" s="1"/>
      <c r="D1266" s="37" t="s">
        <v>1250</v>
      </c>
      <c r="L1266" s="2"/>
      <c r="M1266" s="2"/>
      <c r="N1266" s="106"/>
      <c r="O1266" s="106"/>
      <c r="P1266" s="3"/>
      <c r="Q1266" s="3"/>
      <c r="R1266" s="3"/>
      <c r="S1266" s="3"/>
      <c r="T1266" s="3"/>
    </row>
    <row r="1267" spans="1:20" ht="15" customHeight="1">
      <c r="A1267" s="1" t="s">
        <v>846</v>
      </c>
      <c r="D1267" s="1" t="s">
        <v>22</v>
      </c>
      <c r="L1267" s="2">
        <v>83</v>
      </c>
      <c r="M1267" s="2">
        <v>800</v>
      </c>
      <c r="N1267" s="106">
        <v>250</v>
      </c>
      <c r="O1267" s="106">
        <v>250</v>
      </c>
      <c r="P1267" s="3">
        <v>250</v>
      </c>
      <c r="Q1267" s="3">
        <v>250</v>
      </c>
      <c r="R1267" s="3">
        <v>250</v>
      </c>
      <c r="S1267" s="3">
        <v>250</v>
      </c>
      <c r="T1267" s="3">
        <v>250</v>
      </c>
    </row>
    <row r="1268" spans="1:20" ht="15" customHeight="1">
      <c r="A1268" s="1" t="s">
        <v>847</v>
      </c>
      <c r="D1268" s="1" t="s">
        <v>132</v>
      </c>
      <c r="L1268" s="11">
        <v>4985</v>
      </c>
      <c r="M1268" s="2">
        <v>6705</v>
      </c>
      <c r="N1268" s="94">
        <v>1000</v>
      </c>
      <c r="O1268" s="94">
        <v>1000</v>
      </c>
      <c r="P1268" s="12">
        <v>1000</v>
      </c>
      <c r="Q1268" s="12">
        <v>1000</v>
      </c>
      <c r="R1268" s="12">
        <v>1000</v>
      </c>
      <c r="S1268" s="12">
        <v>1000</v>
      </c>
      <c r="T1268" s="12">
        <v>1000</v>
      </c>
    </row>
    <row r="1269" spans="1:20" ht="15" customHeight="1">
      <c r="A1269" s="6" t="s">
        <v>848</v>
      </c>
      <c r="B1269" s="6"/>
      <c r="C1269" s="6"/>
      <c r="D1269" s="6"/>
      <c r="E1269" s="6"/>
      <c r="F1269" s="6"/>
      <c r="G1269" s="6"/>
      <c r="H1269" s="6"/>
      <c r="I1269" s="6"/>
      <c r="J1269" s="6"/>
      <c r="K1269" s="6"/>
      <c r="L1269" s="6"/>
    </row>
    <row r="1270" spans="1:20" ht="15" customHeight="1">
      <c r="A1270" s="1" t="s">
        <v>849</v>
      </c>
      <c r="B1270" s="70"/>
      <c r="C1270" s="70"/>
      <c r="D1270" s="1" t="s">
        <v>453</v>
      </c>
      <c r="E1270" s="70"/>
      <c r="F1270" s="70"/>
      <c r="G1270" s="70"/>
      <c r="H1270" s="70"/>
      <c r="I1270" s="70"/>
      <c r="J1270" s="70"/>
      <c r="K1270" s="70"/>
      <c r="L1270" s="2">
        <v>25000</v>
      </c>
      <c r="M1270" s="19">
        <v>75000</v>
      </c>
      <c r="N1270" s="98">
        <v>0</v>
      </c>
      <c r="O1270" s="98">
        <v>0</v>
      </c>
      <c r="P1270" s="2">
        <v>0</v>
      </c>
      <c r="Q1270" s="2">
        <v>0</v>
      </c>
      <c r="R1270" s="2">
        <v>0</v>
      </c>
      <c r="S1270" s="2">
        <v>0</v>
      </c>
      <c r="T1270" s="2">
        <v>0</v>
      </c>
    </row>
    <row r="1271" spans="1:20" ht="15" customHeight="1">
      <c r="A1271" s="1" t="s">
        <v>850</v>
      </c>
      <c r="B1271" s="70"/>
      <c r="C1271" s="70"/>
      <c r="D1271" s="1" t="s">
        <v>455</v>
      </c>
      <c r="E1271" s="70"/>
      <c r="F1271" s="70"/>
      <c r="G1271" s="70"/>
      <c r="H1271" s="70"/>
      <c r="I1271" s="70"/>
      <c r="J1271" s="70"/>
      <c r="K1271" s="70"/>
      <c r="L1271" s="2">
        <v>320125</v>
      </c>
      <c r="M1271" s="21">
        <v>319125</v>
      </c>
      <c r="N1271" s="110">
        <v>0</v>
      </c>
      <c r="O1271" s="110">
        <v>0</v>
      </c>
      <c r="P1271" s="2">
        <v>0</v>
      </c>
      <c r="Q1271" s="2">
        <v>0</v>
      </c>
      <c r="R1271" s="2">
        <v>0</v>
      </c>
      <c r="S1271" s="2">
        <v>0</v>
      </c>
      <c r="T1271" s="2">
        <v>0</v>
      </c>
    </row>
    <row r="1272" spans="1:20" s="316" customFormat="1" ht="15" customHeight="1">
      <c r="A1272" s="1"/>
      <c r="B1272" s="315"/>
      <c r="C1272" s="315"/>
      <c r="D1272" s="81" t="s">
        <v>1548</v>
      </c>
      <c r="E1272" s="35"/>
      <c r="F1272" s="35"/>
      <c r="G1272" s="35"/>
      <c r="H1272" s="35"/>
      <c r="I1272" s="35"/>
      <c r="J1272" s="35"/>
      <c r="K1272" s="35"/>
      <c r="L1272" s="2"/>
      <c r="M1272" s="3"/>
      <c r="N1272" s="106"/>
      <c r="O1272" s="106"/>
      <c r="P1272" s="2"/>
      <c r="Q1272" s="2"/>
      <c r="R1272" s="2"/>
      <c r="S1272" s="2"/>
      <c r="T1272" s="2"/>
    </row>
    <row r="1273" spans="1:20" ht="15" customHeight="1">
      <c r="A1273" s="6" t="s">
        <v>851</v>
      </c>
      <c r="B1273" s="6"/>
      <c r="C1273" s="6"/>
      <c r="D1273" s="6"/>
      <c r="E1273" s="6"/>
      <c r="F1273" s="6"/>
      <c r="G1273" s="6"/>
      <c r="H1273" s="6"/>
      <c r="I1273" s="6"/>
      <c r="J1273" s="6"/>
      <c r="K1273" s="6"/>
      <c r="L1273" s="6"/>
    </row>
    <row r="1274" spans="1:20" ht="15" customHeight="1">
      <c r="A1274" s="1" t="s">
        <v>852</v>
      </c>
      <c r="B1274" s="70"/>
      <c r="C1274" s="70"/>
      <c r="D1274" s="1" t="s">
        <v>453</v>
      </c>
      <c r="E1274" s="70"/>
      <c r="F1274" s="70"/>
      <c r="G1274" s="70"/>
      <c r="H1274" s="70"/>
      <c r="I1274" s="70"/>
      <c r="J1274" s="70"/>
      <c r="K1274" s="70"/>
      <c r="L1274" s="2">
        <v>150000</v>
      </c>
      <c r="M1274" s="19">
        <v>150000</v>
      </c>
      <c r="N1274" s="98">
        <v>0</v>
      </c>
      <c r="O1274" s="98">
        <v>0</v>
      </c>
      <c r="P1274" s="2">
        <v>0</v>
      </c>
      <c r="Q1274" s="2">
        <v>0</v>
      </c>
      <c r="R1274" s="2">
        <v>0</v>
      </c>
      <c r="S1274" s="2">
        <v>0</v>
      </c>
      <c r="T1274" s="2">
        <v>0</v>
      </c>
    </row>
    <row r="1275" spans="1:20" ht="15" customHeight="1">
      <c r="A1275" s="1" t="s">
        <v>853</v>
      </c>
      <c r="B1275" s="70"/>
      <c r="C1275" s="70"/>
      <c r="D1275" s="1" t="s">
        <v>455</v>
      </c>
      <c r="E1275" s="70"/>
      <c r="F1275" s="70"/>
      <c r="G1275" s="70"/>
      <c r="H1275" s="70"/>
      <c r="I1275" s="70"/>
      <c r="J1275" s="70"/>
      <c r="K1275" s="70"/>
      <c r="L1275" s="2">
        <v>68925</v>
      </c>
      <c r="M1275" s="21">
        <v>61800</v>
      </c>
      <c r="N1275" s="110">
        <v>0</v>
      </c>
      <c r="O1275" s="110">
        <v>0</v>
      </c>
      <c r="P1275" s="2">
        <v>0</v>
      </c>
      <c r="Q1275" s="2">
        <v>0</v>
      </c>
      <c r="R1275" s="2">
        <v>0</v>
      </c>
      <c r="S1275" s="2">
        <v>0</v>
      </c>
      <c r="T1275" s="2">
        <v>0</v>
      </c>
    </row>
    <row r="1276" spans="1:20" s="316" customFormat="1" ht="15" customHeight="1">
      <c r="A1276" s="1"/>
      <c r="B1276" s="315"/>
      <c r="C1276" s="315"/>
      <c r="D1276" s="81" t="s">
        <v>1548</v>
      </c>
      <c r="E1276" s="35"/>
      <c r="F1276" s="35"/>
      <c r="G1276" s="35"/>
      <c r="H1276" s="35"/>
      <c r="I1276" s="35"/>
      <c r="J1276" s="35"/>
      <c r="K1276" s="35"/>
      <c r="L1276" s="2"/>
      <c r="M1276" s="3"/>
      <c r="N1276" s="106"/>
      <c r="O1276" s="106"/>
      <c r="P1276" s="2"/>
      <c r="Q1276" s="2"/>
      <c r="R1276" s="2"/>
      <c r="S1276" s="2"/>
      <c r="T1276" s="2"/>
    </row>
    <row r="1277" spans="1:20" ht="15" customHeight="1">
      <c r="A1277" s="1" t="s">
        <v>1146</v>
      </c>
      <c r="B1277" s="70"/>
      <c r="C1277" s="70"/>
      <c r="D1277" s="1" t="s">
        <v>1147</v>
      </c>
      <c r="E1277" s="70"/>
      <c r="F1277" s="70"/>
      <c r="G1277" s="70"/>
      <c r="H1277" s="70"/>
      <c r="I1277" s="70"/>
      <c r="J1277" s="70"/>
      <c r="K1277" s="70"/>
      <c r="L1277" s="24">
        <v>0</v>
      </c>
      <c r="M1277" s="22">
        <v>0</v>
      </c>
      <c r="N1277" s="112">
        <v>0</v>
      </c>
      <c r="O1277" s="112">
        <v>0</v>
      </c>
      <c r="P1277" s="22">
        <v>1511</v>
      </c>
      <c r="Q1277" s="22">
        <v>0</v>
      </c>
      <c r="R1277" s="22">
        <v>0</v>
      </c>
      <c r="S1277" s="22">
        <v>0</v>
      </c>
      <c r="T1277" s="22">
        <v>0</v>
      </c>
    </row>
    <row r="1278" spans="1:20" ht="15" customHeight="1">
      <c r="A1278" s="1" t="s">
        <v>854</v>
      </c>
      <c r="B1278" s="70"/>
      <c r="C1278" s="70"/>
      <c r="D1278" s="1" t="s">
        <v>855</v>
      </c>
      <c r="E1278" s="70"/>
      <c r="F1278" s="70"/>
      <c r="G1278" s="9"/>
      <c r="H1278" s="9"/>
      <c r="I1278" s="9"/>
      <c r="J1278" s="9"/>
      <c r="K1278" s="9"/>
      <c r="L1278" s="67">
        <v>0</v>
      </c>
      <c r="M1278" s="66">
        <v>0</v>
      </c>
      <c r="N1278" s="126">
        <v>332500</v>
      </c>
      <c r="O1278" s="126">
        <v>332500</v>
      </c>
      <c r="P1278" s="66">
        <v>0</v>
      </c>
      <c r="Q1278" s="66">
        <v>0</v>
      </c>
      <c r="R1278" s="66">
        <v>0</v>
      </c>
      <c r="S1278" s="66">
        <v>0</v>
      </c>
      <c r="T1278" s="66">
        <v>0</v>
      </c>
    </row>
    <row r="1279" spans="1:20" ht="15" customHeight="1"/>
    <row r="1280" spans="1:20" ht="15" customHeight="1">
      <c r="K1280" s="6" t="s">
        <v>886</v>
      </c>
      <c r="L1280" s="29">
        <f>SUM(L1220:L1279)</f>
        <v>1506868</v>
      </c>
      <c r="M1280" s="29">
        <f t="shared" ref="M1280:T1280" si="71">SUM(M1220:M1279)</f>
        <v>1587712</v>
      </c>
      <c r="N1280" s="119">
        <f t="shared" si="71"/>
        <v>1060275</v>
      </c>
      <c r="O1280" s="119">
        <f t="shared" si="71"/>
        <v>1067159</v>
      </c>
      <c r="P1280" s="29">
        <f t="shared" si="71"/>
        <v>794413</v>
      </c>
      <c r="Q1280" s="29">
        <f t="shared" si="71"/>
        <v>805323</v>
      </c>
      <c r="R1280" s="29">
        <f t="shared" si="71"/>
        <v>820711</v>
      </c>
      <c r="S1280" s="29">
        <f t="shared" si="71"/>
        <v>837504</v>
      </c>
      <c r="T1280" s="29">
        <f t="shared" si="71"/>
        <v>855827</v>
      </c>
    </row>
    <row r="1281" spans="1:21" ht="15" customHeight="1"/>
    <row r="1282" spans="1:21" ht="15" customHeight="1"/>
    <row r="1283" spans="1:21" ht="15" customHeight="1">
      <c r="K1283" s="6" t="s">
        <v>887</v>
      </c>
      <c r="L1283" s="17">
        <f>L1217-L1280</f>
        <v>-228058</v>
      </c>
      <c r="M1283" s="17">
        <f t="shared" ref="M1283:T1283" si="72">M1217-M1280</f>
        <v>-253670</v>
      </c>
      <c r="N1283" s="100">
        <f t="shared" si="72"/>
        <v>9175</v>
      </c>
      <c r="O1283" s="100">
        <f t="shared" si="72"/>
        <v>29773</v>
      </c>
      <c r="P1283" s="17">
        <f t="shared" si="72"/>
        <v>23221</v>
      </c>
      <c r="Q1283" s="17">
        <f t="shared" si="72"/>
        <v>32554</v>
      </c>
      <c r="R1283" s="17">
        <f t="shared" si="72"/>
        <v>45063</v>
      </c>
      <c r="S1283" s="17">
        <f t="shared" si="72"/>
        <v>56345</v>
      </c>
      <c r="T1283" s="17">
        <f t="shared" si="72"/>
        <v>66288</v>
      </c>
    </row>
    <row r="1284" spans="1:21" ht="15" customHeight="1"/>
    <row r="1285" spans="1:21" ht="15" customHeight="1"/>
    <row r="1286" spans="1:21" ht="15" customHeight="1">
      <c r="K1286" s="27" t="s">
        <v>889</v>
      </c>
      <c r="L1286" s="27">
        <v>571002</v>
      </c>
      <c r="M1286" s="27">
        <v>317336</v>
      </c>
      <c r="N1286" s="116">
        <v>256445</v>
      </c>
      <c r="O1286" s="116">
        <f>M1286+O1283</f>
        <v>347109</v>
      </c>
      <c r="P1286" s="27">
        <f>O1286+P1283</f>
        <v>370330</v>
      </c>
      <c r="Q1286" s="27">
        <f>P1286+Q1283</f>
        <v>402884</v>
      </c>
      <c r="R1286" s="27">
        <f>Q1286+R1283</f>
        <v>447947</v>
      </c>
      <c r="S1286" s="27">
        <f>R1286+S1283</f>
        <v>504292</v>
      </c>
      <c r="T1286" s="27">
        <f>S1286+T1283</f>
        <v>570580</v>
      </c>
    </row>
    <row r="1287" spans="1:21" ht="15" customHeight="1">
      <c r="L1287" s="28">
        <f t="shared" ref="L1287:T1287" si="73">L1286/L1280</f>
        <v>0.37893299213998838</v>
      </c>
      <c r="M1287" s="28">
        <f t="shared" si="73"/>
        <v>0.19987000161238311</v>
      </c>
      <c r="N1287" s="117">
        <f t="shared" si="73"/>
        <v>0.2418664968993893</v>
      </c>
      <c r="O1287" s="117">
        <f>O1286/O1280</f>
        <v>0.32526455757764305</v>
      </c>
      <c r="P1287" s="28">
        <f t="shared" si="73"/>
        <v>0.46616810147870186</v>
      </c>
      <c r="Q1287" s="28">
        <f t="shared" si="73"/>
        <v>0.50027628665765167</v>
      </c>
      <c r="R1287" s="28">
        <f t="shared" si="73"/>
        <v>0.5458035776296406</v>
      </c>
      <c r="S1287" s="28">
        <f t="shared" si="73"/>
        <v>0.60213682561516124</v>
      </c>
      <c r="T1287" s="28">
        <f t="shared" si="73"/>
        <v>0.66670016253284836</v>
      </c>
    </row>
    <row r="1288" spans="1:21" ht="15" customHeight="1">
      <c r="L1288" s="27"/>
      <c r="M1288" s="27"/>
      <c r="N1288" s="116"/>
      <c r="O1288" s="116"/>
      <c r="P1288" s="27"/>
      <c r="Q1288" s="27"/>
      <c r="R1288" s="27"/>
      <c r="S1288" s="27"/>
      <c r="T1288" s="27"/>
    </row>
    <row r="1289" spans="1:21" ht="15" customHeight="1">
      <c r="L1289" s="27"/>
      <c r="M1289" s="27"/>
      <c r="N1289" s="116"/>
      <c r="O1289" s="116"/>
      <c r="P1289" s="27"/>
      <c r="Q1289" s="27"/>
      <c r="R1289" s="27"/>
      <c r="S1289" s="27"/>
      <c r="T1289" s="27"/>
    </row>
    <row r="1290" spans="1:21" ht="15" customHeight="1">
      <c r="A1290" s="5" t="s">
        <v>857</v>
      </c>
      <c r="L1290" s="27"/>
      <c r="M1290" s="27"/>
      <c r="N1290" s="116"/>
      <c r="O1290" s="116"/>
      <c r="P1290" s="27"/>
      <c r="Q1290" s="27"/>
      <c r="R1290" s="27"/>
      <c r="S1290" s="27"/>
      <c r="T1290" s="27"/>
    </row>
    <row r="1291" spans="1:21" ht="15" customHeight="1">
      <c r="L1291" s="27"/>
      <c r="M1291" s="27"/>
      <c r="N1291" s="116"/>
      <c r="O1291" s="116"/>
      <c r="P1291" s="27"/>
      <c r="Q1291" s="27"/>
      <c r="R1291" s="27"/>
      <c r="S1291" s="27"/>
      <c r="T1291" s="27"/>
    </row>
    <row r="1292" spans="1:21" ht="15" customHeight="1">
      <c r="A1292" s="71" t="s">
        <v>856</v>
      </c>
      <c r="D1292" s="305" t="s">
        <v>1482</v>
      </c>
      <c r="L1292" s="11">
        <v>0</v>
      </c>
      <c r="M1292" s="15">
        <v>0</v>
      </c>
      <c r="N1292" s="94">
        <v>720800</v>
      </c>
      <c r="O1292" s="94">
        <v>718839</v>
      </c>
      <c r="P1292" s="15">
        <v>795488</v>
      </c>
      <c r="Q1292" s="15">
        <v>771763</v>
      </c>
      <c r="R1292" s="15">
        <v>768613</v>
      </c>
      <c r="S1292" s="15">
        <v>785238</v>
      </c>
      <c r="T1292" s="15">
        <v>790463</v>
      </c>
    </row>
    <row r="1293" spans="1:21" ht="15" customHeight="1">
      <c r="A1293" s="71" t="s">
        <v>1091</v>
      </c>
      <c r="D1293" s="71" t="s">
        <v>7</v>
      </c>
      <c r="L1293" s="11">
        <v>0</v>
      </c>
      <c r="M1293" s="15">
        <v>0</v>
      </c>
      <c r="N1293" s="95">
        <v>0</v>
      </c>
      <c r="O1293" s="95">
        <v>150</v>
      </c>
      <c r="P1293" s="15">
        <v>300</v>
      </c>
      <c r="Q1293" s="15">
        <v>300</v>
      </c>
      <c r="R1293" s="15">
        <v>300</v>
      </c>
      <c r="S1293" s="15">
        <v>300</v>
      </c>
      <c r="T1293" s="15">
        <v>300</v>
      </c>
      <c r="U1293" s="15"/>
    </row>
    <row r="1294" spans="1:21" ht="15" customHeight="1">
      <c r="A1294" s="71" t="s">
        <v>1148</v>
      </c>
      <c r="D1294" s="71" t="s">
        <v>984</v>
      </c>
      <c r="L1294" s="63">
        <v>0</v>
      </c>
      <c r="M1294" s="63">
        <v>0</v>
      </c>
      <c r="N1294" s="101">
        <v>0</v>
      </c>
      <c r="O1294" s="101">
        <v>0</v>
      </c>
      <c r="P1294" s="63">
        <v>1511</v>
      </c>
      <c r="Q1294" s="63">
        <v>0</v>
      </c>
      <c r="R1294" s="63">
        <v>0</v>
      </c>
      <c r="S1294" s="63">
        <v>0</v>
      </c>
      <c r="T1294" s="63">
        <v>0</v>
      </c>
      <c r="U1294" s="15"/>
    </row>
    <row r="1295" spans="1:21" s="316" customFormat="1" ht="15" customHeight="1">
      <c r="D1295" s="37" t="s">
        <v>1574</v>
      </c>
      <c r="L1295" s="63"/>
      <c r="M1295" s="63"/>
      <c r="N1295" s="101"/>
      <c r="O1295" s="101"/>
      <c r="P1295" s="63"/>
      <c r="Q1295" s="63"/>
      <c r="R1295" s="63"/>
      <c r="S1295" s="63"/>
      <c r="T1295" s="63"/>
      <c r="U1295" s="15"/>
    </row>
    <row r="1296" spans="1:21" ht="15" customHeight="1">
      <c r="L1296" s="11"/>
      <c r="M1296" s="15"/>
      <c r="N1296" s="95"/>
      <c r="O1296" s="95"/>
      <c r="P1296" s="15"/>
      <c r="Q1296" s="15"/>
      <c r="R1296" s="15"/>
      <c r="S1296" s="15"/>
      <c r="T1296" s="15"/>
      <c r="U1296" s="15"/>
    </row>
    <row r="1297" spans="1:21" ht="15" customHeight="1">
      <c r="K1297" s="6" t="s">
        <v>882</v>
      </c>
      <c r="L1297" s="17">
        <f>SUM(L1292:L1296)</f>
        <v>0</v>
      </c>
      <c r="M1297" s="17">
        <f t="shared" ref="M1297:T1297" si="74">SUM(M1292:M1296)</f>
        <v>0</v>
      </c>
      <c r="N1297" s="100">
        <f t="shared" si="74"/>
        <v>720800</v>
      </c>
      <c r="O1297" s="100">
        <f t="shared" si="74"/>
        <v>718989</v>
      </c>
      <c r="P1297" s="17">
        <f t="shared" si="74"/>
        <v>797299</v>
      </c>
      <c r="Q1297" s="17">
        <f t="shared" si="74"/>
        <v>772063</v>
      </c>
      <c r="R1297" s="17">
        <f t="shared" si="74"/>
        <v>768913</v>
      </c>
      <c r="S1297" s="17">
        <f t="shared" si="74"/>
        <v>785538</v>
      </c>
      <c r="T1297" s="17">
        <f t="shared" si="74"/>
        <v>790763</v>
      </c>
      <c r="U1297" s="15"/>
    </row>
    <row r="1298" spans="1:21" ht="15" customHeight="1"/>
    <row r="1299" spans="1:21" ht="15" customHeight="1">
      <c r="A1299" s="6" t="s">
        <v>848</v>
      </c>
      <c r="B1299" s="6"/>
      <c r="C1299" s="6"/>
      <c r="D1299" s="6"/>
      <c r="E1299" s="6"/>
      <c r="F1299" s="6"/>
      <c r="G1299" s="6"/>
      <c r="H1299" s="6"/>
      <c r="I1299" s="6"/>
      <c r="J1299" s="6"/>
      <c r="K1299" s="6"/>
      <c r="L1299" s="6"/>
    </row>
    <row r="1300" spans="1:21" ht="15" customHeight="1">
      <c r="A1300" s="1" t="s">
        <v>895</v>
      </c>
      <c r="B1300" s="70"/>
      <c r="C1300" s="70"/>
      <c r="D1300" s="1" t="s">
        <v>453</v>
      </c>
      <c r="E1300" s="70"/>
      <c r="F1300" s="70"/>
      <c r="G1300" s="70"/>
      <c r="H1300" s="70"/>
      <c r="I1300" s="70"/>
      <c r="J1300" s="70"/>
      <c r="K1300" s="70"/>
      <c r="L1300" s="2">
        <v>0</v>
      </c>
      <c r="M1300" s="19">
        <v>0</v>
      </c>
      <c r="N1300" s="98">
        <v>175000</v>
      </c>
      <c r="O1300" s="98">
        <v>175000</v>
      </c>
      <c r="P1300" s="2">
        <v>290000</v>
      </c>
      <c r="Q1300" s="2">
        <v>335000</v>
      </c>
      <c r="R1300" s="2">
        <v>400000</v>
      </c>
      <c r="S1300" s="2">
        <v>435000</v>
      </c>
      <c r="T1300" s="2">
        <v>460000</v>
      </c>
    </row>
    <row r="1301" spans="1:21" ht="15" customHeight="1">
      <c r="A1301" s="1" t="s">
        <v>896</v>
      </c>
      <c r="B1301" s="70"/>
      <c r="C1301" s="70"/>
      <c r="D1301" s="1" t="s">
        <v>455</v>
      </c>
      <c r="E1301" s="70"/>
      <c r="F1301" s="70"/>
      <c r="G1301" s="70"/>
      <c r="H1301" s="70"/>
      <c r="I1301" s="70"/>
      <c r="J1301" s="70"/>
      <c r="K1301" s="70"/>
      <c r="L1301" s="2">
        <v>0</v>
      </c>
      <c r="M1301" s="21">
        <v>0</v>
      </c>
      <c r="N1301" s="110">
        <v>316125</v>
      </c>
      <c r="O1301" s="110">
        <v>316125</v>
      </c>
      <c r="P1301" s="2">
        <v>309125</v>
      </c>
      <c r="Q1301" s="2">
        <v>297525</v>
      </c>
      <c r="R1301" s="2">
        <v>284125</v>
      </c>
      <c r="S1301" s="2">
        <v>268125</v>
      </c>
      <c r="T1301" s="2">
        <v>250725</v>
      </c>
    </row>
    <row r="1302" spans="1:21" ht="15" customHeight="1">
      <c r="A1302" s="6" t="s">
        <v>851</v>
      </c>
      <c r="B1302" s="6"/>
      <c r="C1302" s="6"/>
      <c r="D1302" s="6"/>
      <c r="E1302" s="6"/>
      <c r="F1302" s="6"/>
      <c r="G1302" s="6"/>
      <c r="H1302" s="6"/>
      <c r="I1302" s="6"/>
      <c r="J1302" s="6"/>
      <c r="K1302" s="6"/>
      <c r="L1302" s="6"/>
    </row>
    <row r="1303" spans="1:21" ht="15" customHeight="1">
      <c r="A1303" s="1" t="s">
        <v>897</v>
      </c>
      <c r="B1303" s="70"/>
      <c r="C1303" s="70"/>
      <c r="D1303" s="1" t="s">
        <v>453</v>
      </c>
      <c r="E1303" s="70"/>
      <c r="F1303" s="70"/>
      <c r="G1303" s="70"/>
      <c r="H1303" s="70"/>
      <c r="I1303" s="70"/>
      <c r="J1303" s="70"/>
      <c r="K1303" s="70"/>
      <c r="L1303" s="2">
        <v>0</v>
      </c>
      <c r="M1303" s="19">
        <v>0</v>
      </c>
      <c r="N1303" s="98">
        <v>175000</v>
      </c>
      <c r="O1303" s="98">
        <v>175000</v>
      </c>
      <c r="P1303" s="2">
        <v>150000</v>
      </c>
      <c r="Q1303" s="2">
        <v>100000</v>
      </c>
      <c r="R1303" s="2">
        <v>50000</v>
      </c>
      <c r="S1303" s="2">
        <v>50000</v>
      </c>
      <c r="T1303" s="2">
        <v>50000</v>
      </c>
    </row>
    <row r="1304" spans="1:21" ht="15" customHeight="1">
      <c r="A1304" s="1" t="s">
        <v>898</v>
      </c>
      <c r="B1304" s="70"/>
      <c r="C1304" s="70"/>
      <c r="D1304" s="1" t="s">
        <v>455</v>
      </c>
      <c r="E1304" s="70"/>
      <c r="F1304" s="70"/>
      <c r="G1304" s="70"/>
      <c r="H1304" s="70"/>
      <c r="I1304" s="70"/>
      <c r="J1304" s="70"/>
      <c r="K1304" s="70"/>
      <c r="L1304" s="47">
        <v>0</v>
      </c>
      <c r="M1304" s="51">
        <v>0</v>
      </c>
      <c r="N1304" s="109">
        <v>54675</v>
      </c>
      <c r="O1304" s="109">
        <v>54675</v>
      </c>
      <c r="P1304" s="47">
        <v>46363</v>
      </c>
      <c r="Q1304" s="47">
        <v>39238</v>
      </c>
      <c r="R1304" s="47">
        <v>34488</v>
      </c>
      <c r="S1304" s="47">
        <v>32113</v>
      </c>
      <c r="T1304" s="47">
        <v>29738</v>
      </c>
    </row>
    <row r="1305" spans="1:21" ht="15" customHeight="1">
      <c r="A1305" s="1"/>
      <c r="B1305" s="70"/>
      <c r="C1305" s="70"/>
      <c r="D1305" s="1"/>
      <c r="E1305" s="70"/>
      <c r="F1305" s="70"/>
      <c r="G1305" s="70"/>
      <c r="H1305" s="70"/>
      <c r="I1305" s="70"/>
      <c r="J1305" s="70"/>
      <c r="K1305" s="70"/>
      <c r="L1305" s="2"/>
      <c r="M1305" s="3"/>
      <c r="N1305" s="106"/>
      <c r="O1305" s="106"/>
      <c r="P1305" s="2"/>
      <c r="Q1305" s="2"/>
      <c r="R1305" s="2"/>
      <c r="S1305" s="2"/>
      <c r="T1305" s="2"/>
    </row>
    <row r="1306" spans="1:21" ht="15" customHeight="1">
      <c r="A1306" s="1"/>
      <c r="B1306" s="70"/>
      <c r="C1306" s="70"/>
      <c r="D1306" s="1"/>
      <c r="E1306" s="70"/>
      <c r="F1306" s="70"/>
      <c r="G1306" s="70"/>
      <c r="H1306" s="70"/>
      <c r="I1306" s="70"/>
      <c r="J1306" s="70"/>
      <c r="K1306" s="6" t="s">
        <v>886</v>
      </c>
      <c r="L1306" s="17">
        <f>SUM(L1300:L1305)</f>
        <v>0</v>
      </c>
      <c r="M1306" s="17">
        <f t="shared" ref="M1306:T1306" si="75">SUM(M1300:M1305)</f>
        <v>0</v>
      </c>
      <c r="N1306" s="100">
        <f t="shared" si="75"/>
        <v>720800</v>
      </c>
      <c r="O1306" s="100">
        <f t="shared" si="75"/>
        <v>720800</v>
      </c>
      <c r="P1306" s="17">
        <f t="shared" si="75"/>
        <v>795488</v>
      </c>
      <c r="Q1306" s="17">
        <f t="shared" si="75"/>
        <v>771763</v>
      </c>
      <c r="R1306" s="17">
        <f t="shared" si="75"/>
        <v>768613</v>
      </c>
      <c r="S1306" s="17">
        <f t="shared" si="75"/>
        <v>785238</v>
      </c>
      <c r="T1306" s="17">
        <f t="shared" si="75"/>
        <v>790463</v>
      </c>
    </row>
    <row r="1307" spans="1:21" ht="15" customHeight="1">
      <c r="A1307" s="1"/>
      <c r="B1307" s="70"/>
      <c r="C1307" s="70"/>
      <c r="D1307" s="1"/>
      <c r="E1307" s="70"/>
      <c r="F1307" s="70"/>
      <c r="G1307" s="70"/>
      <c r="H1307" s="70"/>
      <c r="I1307" s="70"/>
      <c r="J1307" s="70"/>
      <c r="K1307" s="6"/>
      <c r="L1307" s="2"/>
      <c r="M1307" s="3"/>
      <c r="N1307" s="106"/>
      <c r="O1307" s="106"/>
      <c r="P1307" s="2"/>
      <c r="Q1307" s="2"/>
      <c r="R1307" s="2"/>
      <c r="S1307" s="2"/>
      <c r="T1307" s="2"/>
    </row>
    <row r="1308" spans="1:21" ht="15" customHeight="1"/>
    <row r="1309" spans="1:21" ht="15" customHeight="1">
      <c r="K1309" s="6" t="s">
        <v>887</v>
      </c>
      <c r="L1309" s="17">
        <f>L1297-L1306</f>
        <v>0</v>
      </c>
      <c r="M1309" s="17">
        <f t="shared" ref="M1309:T1309" si="76">M1297-M1306</f>
        <v>0</v>
      </c>
      <c r="N1309" s="100">
        <f t="shared" si="76"/>
        <v>0</v>
      </c>
      <c r="O1309" s="100">
        <f t="shared" si="76"/>
        <v>-1811</v>
      </c>
      <c r="P1309" s="17">
        <f t="shared" si="76"/>
        <v>1811</v>
      </c>
      <c r="Q1309" s="17">
        <f t="shared" si="76"/>
        <v>300</v>
      </c>
      <c r="R1309" s="17">
        <f t="shared" si="76"/>
        <v>300</v>
      </c>
      <c r="S1309" s="17">
        <f t="shared" si="76"/>
        <v>300</v>
      </c>
      <c r="T1309" s="17">
        <f t="shared" si="76"/>
        <v>300</v>
      </c>
      <c r="U1309" s="17"/>
    </row>
    <row r="1310" spans="1:21" ht="15" customHeight="1">
      <c r="L1310" s="6"/>
      <c r="M1310" s="6"/>
      <c r="N1310" s="115"/>
      <c r="O1310" s="115"/>
      <c r="P1310" s="6"/>
      <c r="Q1310" s="6"/>
      <c r="R1310" s="6"/>
      <c r="S1310" s="6"/>
      <c r="T1310" s="6"/>
    </row>
    <row r="1311" spans="1:21" ht="15" customHeight="1">
      <c r="L1311" s="6"/>
      <c r="M1311" s="6"/>
      <c r="N1311" s="115"/>
      <c r="O1311" s="115"/>
      <c r="P1311" s="6"/>
      <c r="Q1311" s="6"/>
      <c r="R1311" s="6"/>
      <c r="S1311" s="6"/>
      <c r="T1311" s="6"/>
    </row>
    <row r="1312" spans="1:21" ht="15" customHeight="1">
      <c r="K1312" s="27" t="s">
        <v>889</v>
      </c>
      <c r="L1312" s="326">
        <v>0</v>
      </c>
      <c r="M1312" s="326">
        <v>0</v>
      </c>
      <c r="N1312" s="115">
        <v>0</v>
      </c>
      <c r="O1312" s="100">
        <f>M1312+O1309</f>
        <v>-1811</v>
      </c>
      <c r="P1312" s="17">
        <f>O1312+P1309</f>
        <v>0</v>
      </c>
      <c r="Q1312" s="17">
        <f>P1312+Q1309</f>
        <v>300</v>
      </c>
      <c r="R1312" s="17">
        <f>Q1312+R1309</f>
        <v>600</v>
      </c>
      <c r="S1312" s="17">
        <f>R1312+S1309</f>
        <v>900</v>
      </c>
      <c r="T1312" s="17">
        <f>S1312+T1309</f>
        <v>1200</v>
      </c>
    </row>
    <row r="1313" spans="1:20" ht="15" customHeight="1">
      <c r="L1313" s="325">
        <v>0</v>
      </c>
      <c r="M1313" s="325">
        <v>0</v>
      </c>
      <c r="N1313" s="117">
        <v>0</v>
      </c>
      <c r="O1313" s="117">
        <f t="shared" ref="O1313:T1313" si="77">O1312/SUM(O1300:O1304)</f>
        <v>-2.5124861265260821E-3</v>
      </c>
      <c r="P1313" s="28">
        <f t="shared" si="77"/>
        <v>0</v>
      </c>
      <c r="Q1313" s="28">
        <f t="shared" si="77"/>
        <v>3.8872037140935754E-4</v>
      </c>
      <c r="R1313" s="28">
        <f t="shared" si="77"/>
        <v>7.8062692148064112E-4</v>
      </c>
      <c r="S1313" s="28">
        <f t="shared" si="77"/>
        <v>1.1461493203334531E-3</v>
      </c>
      <c r="T1313" s="28">
        <f t="shared" si="77"/>
        <v>1.5180976212675356E-3</v>
      </c>
    </row>
    <row r="1314" spans="1:20" ht="15" customHeight="1">
      <c r="L1314" s="6"/>
      <c r="M1314" s="6"/>
      <c r="N1314" s="115"/>
      <c r="O1314" s="115"/>
      <c r="P1314" s="6"/>
      <c r="Q1314" s="6"/>
      <c r="R1314" s="6"/>
      <c r="S1314" s="6"/>
      <c r="T1314" s="6"/>
    </row>
    <row r="1315" spans="1:20" ht="15" customHeight="1">
      <c r="L1315" s="6"/>
      <c r="M1315" s="6"/>
      <c r="N1315" s="115"/>
      <c r="O1315" s="115"/>
      <c r="P1315" s="6"/>
      <c r="Q1315" s="6"/>
      <c r="R1315" s="6"/>
      <c r="S1315" s="6"/>
      <c r="T1315" s="6"/>
    </row>
    <row r="1316" spans="1:20" ht="15" customHeight="1"/>
    <row r="1317" spans="1:20" ht="15" customHeight="1">
      <c r="A1317" s="5" t="s">
        <v>1152</v>
      </c>
    </row>
    <row r="1318" spans="1:20" ht="15" customHeight="1"/>
    <row r="1319" spans="1:20" ht="15" customHeight="1">
      <c r="A1319" s="1" t="s">
        <v>1159</v>
      </c>
      <c r="B1319" s="70"/>
      <c r="C1319" s="70"/>
      <c r="D1319" s="1" t="s">
        <v>1158</v>
      </c>
      <c r="L1319" s="11">
        <v>0</v>
      </c>
      <c r="M1319" s="15">
        <v>0</v>
      </c>
      <c r="N1319" s="94">
        <v>8000</v>
      </c>
      <c r="O1319" s="94">
        <v>8000</v>
      </c>
      <c r="P1319" s="12">
        <v>16250</v>
      </c>
      <c r="Q1319" s="12">
        <v>16250</v>
      </c>
      <c r="R1319" s="12">
        <v>16250</v>
      </c>
      <c r="S1319" s="12">
        <v>16250</v>
      </c>
      <c r="T1319" s="12">
        <v>16250</v>
      </c>
    </row>
    <row r="1320" spans="1:20" ht="15" customHeight="1">
      <c r="A1320" s="1" t="s">
        <v>1092</v>
      </c>
      <c r="B1320" s="70"/>
      <c r="C1320" s="70"/>
      <c r="D1320" s="357" t="s">
        <v>7</v>
      </c>
      <c r="E1320" s="357"/>
      <c r="F1320" s="357"/>
      <c r="G1320" s="357"/>
      <c r="H1320" s="357"/>
      <c r="I1320" s="357"/>
      <c r="J1320" s="357"/>
      <c r="K1320" s="357"/>
      <c r="L1320" s="11">
        <v>0</v>
      </c>
      <c r="M1320" s="15">
        <v>0</v>
      </c>
      <c r="N1320" s="94">
        <v>500</v>
      </c>
      <c r="O1320" s="94">
        <v>70</v>
      </c>
      <c r="P1320" s="12">
        <v>100</v>
      </c>
      <c r="Q1320" s="12">
        <v>100</v>
      </c>
      <c r="R1320" s="12">
        <v>100</v>
      </c>
      <c r="S1320" s="12">
        <v>100</v>
      </c>
      <c r="T1320" s="12">
        <v>100</v>
      </c>
    </row>
    <row r="1321" spans="1:20" ht="15" customHeight="1">
      <c r="A1321" s="1" t="s">
        <v>983</v>
      </c>
      <c r="B1321" s="70"/>
      <c r="C1321" s="70"/>
      <c r="D1321" s="1" t="s">
        <v>984</v>
      </c>
      <c r="L1321" s="62">
        <v>0</v>
      </c>
      <c r="M1321" s="63">
        <v>0</v>
      </c>
      <c r="N1321" s="122">
        <v>332500</v>
      </c>
      <c r="O1321" s="122">
        <v>332519</v>
      </c>
      <c r="P1321" s="64">
        <v>0</v>
      </c>
      <c r="Q1321" s="64">
        <v>0</v>
      </c>
      <c r="R1321" s="64">
        <v>0</v>
      </c>
      <c r="S1321" s="64">
        <v>0</v>
      </c>
      <c r="T1321" s="64">
        <v>0</v>
      </c>
    </row>
    <row r="1322" spans="1:20" ht="15" customHeight="1"/>
    <row r="1323" spans="1:20" ht="15" customHeight="1">
      <c r="K1323" s="6" t="s">
        <v>882</v>
      </c>
      <c r="L1323" s="17">
        <f>SUM(L1319:L1322)</f>
        <v>0</v>
      </c>
      <c r="M1323" s="17">
        <f t="shared" ref="M1323:T1323" si="78">SUM(M1319:M1322)</f>
        <v>0</v>
      </c>
      <c r="N1323" s="100">
        <f t="shared" si="78"/>
        <v>341000</v>
      </c>
      <c r="O1323" s="100">
        <f t="shared" si="78"/>
        <v>340589</v>
      </c>
      <c r="P1323" s="17">
        <f t="shared" si="78"/>
        <v>16350</v>
      </c>
      <c r="Q1323" s="17">
        <f t="shared" si="78"/>
        <v>16350</v>
      </c>
      <c r="R1323" s="17">
        <f t="shared" si="78"/>
        <v>16350</v>
      </c>
      <c r="S1323" s="17">
        <f t="shared" si="78"/>
        <v>16350</v>
      </c>
      <c r="T1323" s="17">
        <f t="shared" si="78"/>
        <v>16350</v>
      </c>
    </row>
    <row r="1324" spans="1:20" ht="15" customHeight="1">
      <c r="K1324" s="6"/>
      <c r="L1324" s="17"/>
      <c r="M1324" s="17"/>
      <c r="N1324" s="100"/>
      <c r="O1324" s="100"/>
      <c r="P1324" s="17"/>
      <c r="Q1324" s="17"/>
      <c r="R1324" s="17"/>
      <c r="S1324" s="17"/>
      <c r="T1324" s="17"/>
    </row>
    <row r="1325" spans="1:20" ht="15" customHeight="1"/>
    <row r="1326" spans="1:20" ht="15" customHeight="1">
      <c r="A1326" s="1" t="s">
        <v>1511</v>
      </c>
      <c r="B1326" s="70"/>
      <c r="C1326" s="70"/>
      <c r="D1326" s="1" t="s">
        <v>347</v>
      </c>
      <c r="E1326" s="70"/>
      <c r="F1326" s="70"/>
      <c r="L1326" s="2">
        <v>0</v>
      </c>
      <c r="M1326" s="2">
        <v>0</v>
      </c>
      <c r="N1326" s="110">
        <v>0</v>
      </c>
      <c r="O1326" s="110">
        <v>0</v>
      </c>
      <c r="P1326" s="21">
        <v>0</v>
      </c>
      <c r="Q1326" s="21">
        <v>0</v>
      </c>
      <c r="R1326" s="21">
        <v>0</v>
      </c>
      <c r="S1326" s="21">
        <v>0</v>
      </c>
      <c r="T1326" s="21">
        <v>0</v>
      </c>
    </row>
    <row r="1327" spans="1:20" s="310" customFormat="1" ht="15" customHeight="1">
      <c r="A1327" s="1" t="s">
        <v>1510</v>
      </c>
      <c r="B1327" s="309"/>
      <c r="C1327" s="309"/>
      <c r="D1327" s="1" t="s">
        <v>1512</v>
      </c>
      <c r="E1327" s="309"/>
      <c r="F1327" s="309"/>
      <c r="L1327" s="2">
        <v>0</v>
      </c>
      <c r="M1327" s="2">
        <v>0</v>
      </c>
      <c r="N1327" s="110">
        <v>0</v>
      </c>
      <c r="O1327" s="110">
        <v>0</v>
      </c>
      <c r="P1327" s="3">
        <v>13474</v>
      </c>
      <c r="Q1327" s="3">
        <v>16350</v>
      </c>
      <c r="R1327" s="3">
        <v>16350</v>
      </c>
      <c r="S1327" s="3">
        <v>16350</v>
      </c>
      <c r="T1327" s="3">
        <v>16350</v>
      </c>
    </row>
    <row r="1328" spans="1:20" s="310" customFormat="1" ht="15" customHeight="1">
      <c r="A1328" s="1" t="s">
        <v>1513</v>
      </c>
      <c r="B1328" s="309"/>
      <c r="C1328" s="309"/>
      <c r="D1328" s="1" t="s">
        <v>837</v>
      </c>
      <c r="E1328" s="309"/>
      <c r="F1328" s="309"/>
      <c r="L1328" s="2">
        <v>0</v>
      </c>
      <c r="M1328" s="2">
        <v>0</v>
      </c>
      <c r="N1328" s="110">
        <v>0</v>
      </c>
      <c r="O1328" s="110">
        <v>0</v>
      </c>
      <c r="P1328" s="3">
        <v>0</v>
      </c>
      <c r="Q1328" s="3">
        <v>0</v>
      </c>
      <c r="R1328" s="3">
        <v>0</v>
      </c>
      <c r="S1328" s="3">
        <v>0</v>
      </c>
      <c r="T1328" s="3">
        <v>0</v>
      </c>
    </row>
    <row r="1329" spans="1:20" s="310" customFormat="1" ht="15" customHeight="1">
      <c r="A1329" s="1" t="s">
        <v>1514</v>
      </c>
      <c r="B1329" s="309"/>
      <c r="C1329" s="309"/>
      <c r="D1329" s="1" t="s">
        <v>839</v>
      </c>
      <c r="E1329" s="309"/>
      <c r="F1329" s="309"/>
      <c r="L1329" s="2">
        <v>0</v>
      </c>
      <c r="M1329" s="2">
        <v>0</v>
      </c>
      <c r="N1329" s="110">
        <v>0</v>
      </c>
      <c r="O1329" s="110">
        <v>0</v>
      </c>
      <c r="P1329" s="3">
        <v>0</v>
      </c>
      <c r="Q1329" s="3">
        <v>0</v>
      </c>
      <c r="R1329" s="3">
        <v>0</v>
      </c>
      <c r="S1329" s="3">
        <v>0</v>
      </c>
      <c r="T1329" s="3">
        <v>0</v>
      </c>
    </row>
    <row r="1330" spans="1:20" s="310" customFormat="1" ht="15" customHeight="1">
      <c r="A1330" s="1" t="s">
        <v>1515</v>
      </c>
      <c r="B1330" s="309"/>
      <c r="C1330" s="309"/>
      <c r="D1330" s="1" t="s">
        <v>1516</v>
      </c>
      <c r="E1330" s="309"/>
      <c r="F1330" s="309"/>
      <c r="L1330" s="2">
        <v>0</v>
      </c>
      <c r="M1330" s="2">
        <v>0</v>
      </c>
      <c r="N1330" s="110">
        <v>0</v>
      </c>
      <c r="O1330" s="110">
        <v>0</v>
      </c>
      <c r="P1330" s="3">
        <v>0</v>
      </c>
      <c r="Q1330" s="3">
        <v>0</v>
      </c>
      <c r="R1330" s="3">
        <v>0</v>
      </c>
      <c r="S1330" s="3">
        <v>0</v>
      </c>
      <c r="T1330" s="3">
        <v>0</v>
      </c>
    </row>
    <row r="1331" spans="1:20" s="310" customFormat="1" ht="15" customHeight="1">
      <c r="A1331" s="1" t="s">
        <v>1149</v>
      </c>
      <c r="B1331" s="309"/>
      <c r="C1331" s="309"/>
      <c r="D1331" s="1" t="s">
        <v>1150</v>
      </c>
      <c r="E1331" s="309"/>
      <c r="F1331" s="309"/>
      <c r="L1331" s="2">
        <v>0</v>
      </c>
      <c r="M1331" s="2">
        <v>0</v>
      </c>
      <c r="N1331" s="110">
        <v>4000</v>
      </c>
      <c r="O1331" s="110">
        <v>10965</v>
      </c>
      <c r="P1331" s="3">
        <v>0</v>
      </c>
      <c r="Q1331" s="3">
        <v>0</v>
      </c>
      <c r="R1331" s="3">
        <v>0</v>
      </c>
      <c r="S1331" s="3">
        <v>0</v>
      </c>
      <c r="T1331" s="3">
        <v>0</v>
      </c>
    </row>
    <row r="1332" spans="1:20" ht="15" customHeight="1">
      <c r="A1332" s="1" t="s">
        <v>985</v>
      </c>
      <c r="D1332" s="71" t="s">
        <v>981</v>
      </c>
      <c r="L1332" s="68">
        <v>0</v>
      </c>
      <c r="M1332" s="47">
        <v>0</v>
      </c>
      <c r="N1332" s="109">
        <v>332500</v>
      </c>
      <c r="O1332" s="109">
        <v>332500</v>
      </c>
      <c r="P1332" s="66">
        <v>0</v>
      </c>
      <c r="Q1332" s="66">
        <v>0</v>
      </c>
      <c r="R1332" s="66">
        <v>0</v>
      </c>
      <c r="S1332" s="66">
        <v>0</v>
      </c>
      <c r="T1332" s="66">
        <v>0</v>
      </c>
    </row>
    <row r="1333" spans="1:20" ht="15" customHeight="1">
      <c r="A1333" s="1"/>
    </row>
    <row r="1334" spans="1:20" ht="15" customHeight="1">
      <c r="A1334" s="1"/>
      <c r="K1334" s="6" t="s">
        <v>886</v>
      </c>
      <c r="L1334" s="29">
        <f>SUM(L1326:L1333)</f>
        <v>0</v>
      </c>
      <c r="M1334" s="29">
        <f t="shared" ref="M1334:T1334" si="79">SUM(M1326:M1333)</f>
        <v>0</v>
      </c>
      <c r="N1334" s="119">
        <f t="shared" si="79"/>
        <v>336500</v>
      </c>
      <c r="O1334" s="119">
        <f t="shared" si="79"/>
        <v>343465</v>
      </c>
      <c r="P1334" s="29">
        <f t="shared" si="79"/>
        <v>13474</v>
      </c>
      <c r="Q1334" s="29">
        <f t="shared" si="79"/>
        <v>16350</v>
      </c>
      <c r="R1334" s="29">
        <f t="shared" si="79"/>
        <v>16350</v>
      </c>
      <c r="S1334" s="29">
        <f t="shared" si="79"/>
        <v>16350</v>
      </c>
      <c r="T1334" s="29">
        <f t="shared" si="79"/>
        <v>16350</v>
      </c>
    </row>
    <row r="1335" spans="1:20" ht="15" customHeight="1">
      <c r="A1335" s="1"/>
    </row>
    <row r="1336" spans="1:20" ht="15" customHeight="1"/>
    <row r="1337" spans="1:20" ht="15" customHeight="1">
      <c r="K1337" s="6" t="s">
        <v>887</v>
      </c>
      <c r="L1337" s="17">
        <f>L1323-L1334</f>
        <v>0</v>
      </c>
      <c r="M1337" s="17">
        <f t="shared" ref="M1337:T1337" si="80">M1323-M1334</f>
        <v>0</v>
      </c>
      <c r="N1337" s="100">
        <f t="shared" si="80"/>
        <v>4500</v>
      </c>
      <c r="O1337" s="100">
        <f t="shared" si="80"/>
        <v>-2876</v>
      </c>
      <c r="P1337" s="17">
        <f t="shared" si="80"/>
        <v>2876</v>
      </c>
      <c r="Q1337" s="17">
        <f t="shared" si="80"/>
        <v>0</v>
      </c>
      <c r="R1337" s="17">
        <f t="shared" si="80"/>
        <v>0</v>
      </c>
      <c r="S1337" s="17">
        <f t="shared" si="80"/>
        <v>0</v>
      </c>
      <c r="T1337" s="17">
        <f t="shared" si="80"/>
        <v>0</v>
      </c>
    </row>
    <row r="1338" spans="1:20" ht="15" customHeight="1"/>
    <row r="1339" spans="1:20" ht="15" customHeight="1"/>
    <row r="1340" spans="1:20" ht="15" customHeight="1">
      <c r="K1340" s="27" t="s">
        <v>889</v>
      </c>
      <c r="L1340" s="326">
        <v>0</v>
      </c>
      <c r="M1340" s="326">
        <v>0</v>
      </c>
      <c r="N1340" s="100">
        <v>4500</v>
      </c>
      <c r="O1340" s="100">
        <f>M1340+O1337</f>
        <v>-2876</v>
      </c>
      <c r="P1340" s="17">
        <f>O1340+P1337</f>
        <v>0</v>
      </c>
      <c r="Q1340" s="17">
        <f>P1340+Q1337</f>
        <v>0</v>
      </c>
      <c r="R1340" s="17">
        <f>Q1340+R1337</f>
        <v>0</v>
      </c>
      <c r="S1340" s="17">
        <f>R1340+S1337</f>
        <v>0</v>
      </c>
      <c r="T1340" s="17">
        <f>S1340+T1337</f>
        <v>0</v>
      </c>
    </row>
    <row r="1341" spans="1:20" ht="15" customHeight="1">
      <c r="L1341" s="325">
        <v>0</v>
      </c>
      <c r="M1341" s="325">
        <v>0</v>
      </c>
      <c r="N1341" s="117">
        <f t="shared" ref="N1341:T1341" si="81">N1340/N1334</f>
        <v>1.3372956909361069E-2</v>
      </c>
      <c r="O1341" s="117">
        <f t="shared" si="81"/>
        <v>-8.3734878371886506E-3</v>
      </c>
      <c r="P1341" s="28">
        <f t="shared" si="81"/>
        <v>0</v>
      </c>
      <c r="Q1341" s="28">
        <f t="shared" si="81"/>
        <v>0</v>
      </c>
      <c r="R1341" s="28">
        <f t="shared" si="81"/>
        <v>0</v>
      </c>
      <c r="S1341" s="28">
        <f t="shared" si="81"/>
        <v>0</v>
      </c>
      <c r="T1341" s="28">
        <f t="shared" si="81"/>
        <v>0</v>
      </c>
    </row>
    <row r="1342" spans="1:20" ht="15" customHeight="1"/>
    <row r="1343" spans="1:20" ht="15" customHeight="1"/>
    <row r="1344" spans="1:20" ht="15" customHeight="1">
      <c r="A1344" s="5" t="s">
        <v>1153</v>
      </c>
    </row>
    <row r="1345" spans="1:20" ht="15" customHeight="1"/>
    <row r="1346" spans="1:20" ht="15" customHeight="1">
      <c r="A1346" s="71" t="s">
        <v>858</v>
      </c>
      <c r="D1346" s="71" t="s">
        <v>859</v>
      </c>
      <c r="L1346" s="11">
        <v>216677</v>
      </c>
      <c r="M1346" s="12">
        <v>228346</v>
      </c>
      <c r="N1346" s="94">
        <v>0</v>
      </c>
      <c r="O1346" s="94">
        <v>259052</v>
      </c>
      <c r="P1346" s="15">
        <v>0</v>
      </c>
      <c r="Q1346" s="15">
        <v>0</v>
      </c>
      <c r="R1346" s="15">
        <v>0</v>
      </c>
      <c r="S1346" s="15">
        <v>0</v>
      </c>
      <c r="T1346" s="15">
        <v>0</v>
      </c>
    </row>
    <row r="1347" spans="1:20" ht="15" customHeight="1">
      <c r="A1347" s="1" t="s">
        <v>860</v>
      </c>
      <c r="B1347" s="70"/>
      <c r="C1347" s="70"/>
      <c r="D1347" s="353" t="s">
        <v>7</v>
      </c>
      <c r="E1347" s="353"/>
      <c r="F1347" s="353"/>
      <c r="G1347" s="353"/>
      <c r="H1347" s="353"/>
      <c r="I1347" s="353"/>
      <c r="J1347" s="353"/>
      <c r="K1347" s="353"/>
      <c r="L1347" s="62">
        <v>45</v>
      </c>
      <c r="M1347" s="64">
        <v>13</v>
      </c>
      <c r="N1347" s="122">
        <v>0</v>
      </c>
      <c r="O1347" s="122">
        <v>275</v>
      </c>
      <c r="P1347" s="63">
        <v>0</v>
      </c>
      <c r="Q1347" s="63">
        <v>0</v>
      </c>
      <c r="R1347" s="63">
        <v>0</v>
      </c>
      <c r="S1347" s="63">
        <v>0</v>
      </c>
      <c r="T1347" s="63">
        <v>0</v>
      </c>
    </row>
    <row r="1348" spans="1:20" ht="15" customHeight="1">
      <c r="D1348" s="9"/>
      <c r="E1348" s="9"/>
      <c r="F1348" s="9"/>
      <c r="G1348" s="9"/>
      <c r="H1348" s="9"/>
      <c r="I1348" s="9"/>
      <c r="J1348" s="9"/>
      <c r="K1348" s="9"/>
    </row>
    <row r="1349" spans="1:20" ht="15" customHeight="1">
      <c r="K1349" s="6" t="s">
        <v>882</v>
      </c>
      <c r="L1349" s="17">
        <f>SUM(L1346:L1348)</f>
        <v>216722</v>
      </c>
      <c r="M1349" s="17">
        <f t="shared" ref="M1349:T1349" si="82">SUM(M1346:M1348)</f>
        <v>228359</v>
      </c>
      <c r="N1349" s="100">
        <f t="shared" si="82"/>
        <v>0</v>
      </c>
      <c r="O1349" s="100">
        <f t="shared" si="82"/>
        <v>259327</v>
      </c>
      <c r="P1349" s="17">
        <f t="shared" si="82"/>
        <v>0</v>
      </c>
      <c r="Q1349" s="17">
        <f t="shared" si="82"/>
        <v>0</v>
      </c>
      <c r="R1349" s="17">
        <f t="shared" si="82"/>
        <v>0</v>
      </c>
      <c r="S1349" s="17">
        <f t="shared" si="82"/>
        <v>0</v>
      </c>
      <c r="T1349" s="17">
        <f t="shared" si="82"/>
        <v>0</v>
      </c>
    </row>
    <row r="1350" spans="1:20" ht="15" customHeight="1"/>
    <row r="1351" spans="1:20" ht="15" customHeight="1"/>
    <row r="1352" spans="1:20" ht="15" customHeight="1">
      <c r="A1352" s="1" t="s">
        <v>861</v>
      </c>
      <c r="B1352" s="70"/>
      <c r="C1352" s="70"/>
      <c r="D1352" s="1" t="s">
        <v>862</v>
      </c>
      <c r="E1352" s="70"/>
      <c r="F1352" s="70"/>
      <c r="G1352" s="70"/>
      <c r="H1352" s="70"/>
      <c r="I1352" s="70"/>
      <c r="J1352" s="70"/>
      <c r="K1352" s="70"/>
      <c r="L1352" s="2">
        <v>1220</v>
      </c>
      <c r="M1352" s="19">
        <v>1989</v>
      </c>
      <c r="N1352" s="98">
        <v>0</v>
      </c>
      <c r="O1352" s="98">
        <v>3565</v>
      </c>
      <c r="P1352" s="3">
        <v>0</v>
      </c>
      <c r="Q1352" s="3">
        <v>0</v>
      </c>
      <c r="R1352" s="3">
        <v>0</v>
      </c>
      <c r="S1352" s="3">
        <v>0</v>
      </c>
      <c r="T1352" s="3">
        <v>0</v>
      </c>
    </row>
    <row r="1353" spans="1:20" ht="15" customHeight="1">
      <c r="A1353" s="53" t="s">
        <v>1002</v>
      </c>
      <c r="B1353" s="70"/>
      <c r="C1353" s="70"/>
      <c r="D1353" s="1" t="s">
        <v>403</v>
      </c>
      <c r="E1353" s="70"/>
      <c r="F1353" s="70"/>
      <c r="G1353" s="70"/>
      <c r="H1353" s="70"/>
      <c r="I1353" s="70"/>
      <c r="J1353" s="70"/>
      <c r="K1353" s="70"/>
      <c r="L1353" s="2">
        <v>0</v>
      </c>
      <c r="M1353" s="3">
        <v>0</v>
      </c>
      <c r="N1353" s="106">
        <v>0</v>
      </c>
      <c r="O1353" s="106">
        <v>11236</v>
      </c>
      <c r="P1353" s="3">
        <v>0</v>
      </c>
      <c r="Q1353" s="3">
        <v>0</v>
      </c>
      <c r="R1353" s="3">
        <v>0</v>
      </c>
      <c r="S1353" s="3">
        <v>0</v>
      </c>
      <c r="T1353" s="3">
        <v>0</v>
      </c>
    </row>
    <row r="1354" spans="1:20" ht="15" customHeight="1">
      <c r="A1354" s="6" t="s">
        <v>863</v>
      </c>
      <c r="B1354" s="6"/>
      <c r="C1354" s="6"/>
      <c r="D1354" s="6"/>
      <c r="E1354" s="6"/>
      <c r="F1354" s="6"/>
      <c r="G1354" s="6"/>
      <c r="H1354" s="6"/>
      <c r="I1354" s="6"/>
      <c r="J1354" s="6"/>
      <c r="K1354" s="6"/>
      <c r="L1354" s="6"/>
    </row>
    <row r="1355" spans="1:20" ht="15" customHeight="1">
      <c r="A1355" s="1" t="s">
        <v>864</v>
      </c>
      <c r="B1355" s="70"/>
      <c r="C1355" s="70"/>
      <c r="D1355" s="1" t="s">
        <v>453</v>
      </c>
      <c r="E1355" s="70"/>
      <c r="F1355" s="70"/>
      <c r="G1355" s="70"/>
      <c r="H1355" s="70"/>
      <c r="I1355" s="70"/>
      <c r="J1355" s="70"/>
      <c r="K1355" s="70"/>
      <c r="L1355" s="2">
        <v>65000</v>
      </c>
      <c r="M1355" s="19">
        <v>70000</v>
      </c>
      <c r="N1355" s="98">
        <v>0</v>
      </c>
      <c r="O1355" s="98">
        <v>70000</v>
      </c>
      <c r="P1355" s="3">
        <v>0</v>
      </c>
      <c r="Q1355" s="3">
        <v>0</v>
      </c>
      <c r="R1355" s="3">
        <v>0</v>
      </c>
      <c r="S1355" s="3">
        <v>0</v>
      </c>
      <c r="T1355" s="3">
        <v>0</v>
      </c>
    </row>
    <row r="1356" spans="1:20" ht="15" customHeight="1">
      <c r="A1356" s="1" t="s">
        <v>865</v>
      </c>
      <c r="B1356" s="70"/>
      <c r="C1356" s="70"/>
      <c r="D1356" s="1" t="s">
        <v>455</v>
      </c>
      <c r="E1356" s="70"/>
      <c r="F1356" s="70"/>
      <c r="G1356" s="70"/>
      <c r="H1356" s="70"/>
      <c r="I1356" s="70"/>
      <c r="J1356" s="70"/>
      <c r="K1356" s="70"/>
      <c r="L1356" s="2">
        <v>12793</v>
      </c>
      <c r="M1356" s="21">
        <v>9933</v>
      </c>
      <c r="N1356" s="110">
        <v>0</v>
      </c>
      <c r="O1356" s="110">
        <v>6783</v>
      </c>
      <c r="P1356" s="3">
        <v>0</v>
      </c>
      <c r="Q1356" s="3">
        <v>0</v>
      </c>
      <c r="R1356" s="3">
        <v>0</v>
      </c>
      <c r="S1356" s="3">
        <v>0</v>
      </c>
      <c r="T1356" s="3">
        <v>0</v>
      </c>
    </row>
    <row r="1357" spans="1:20" ht="15" customHeight="1">
      <c r="A1357" s="1" t="s">
        <v>866</v>
      </c>
      <c r="B1357" s="70"/>
      <c r="C1357" s="70"/>
      <c r="D1357" s="1" t="s">
        <v>581</v>
      </c>
      <c r="E1357" s="70"/>
      <c r="F1357" s="70"/>
      <c r="G1357" s="70"/>
      <c r="H1357" s="70"/>
      <c r="I1357" s="70"/>
      <c r="J1357" s="70"/>
      <c r="K1357" s="70"/>
      <c r="L1357" s="2">
        <v>0</v>
      </c>
      <c r="M1357" s="19">
        <v>0</v>
      </c>
      <c r="N1357" s="98">
        <v>0</v>
      </c>
      <c r="O1357" s="98">
        <v>0</v>
      </c>
      <c r="P1357" s="19">
        <v>0</v>
      </c>
      <c r="Q1357" s="19">
        <v>0</v>
      </c>
      <c r="R1357" s="19">
        <v>0</v>
      </c>
      <c r="S1357" s="19">
        <v>0</v>
      </c>
      <c r="T1357" s="19">
        <v>0</v>
      </c>
    </row>
    <row r="1358" spans="1:20" ht="15" customHeight="1">
      <c r="A1358" s="1" t="s">
        <v>1109</v>
      </c>
      <c r="B1358" s="70"/>
      <c r="C1358" s="70"/>
      <c r="D1358" s="1" t="s">
        <v>310</v>
      </c>
      <c r="E1358" s="70"/>
      <c r="F1358" s="70"/>
      <c r="G1358" s="70"/>
      <c r="H1358" s="70"/>
      <c r="I1358" s="70"/>
      <c r="J1358" s="70"/>
      <c r="K1358" s="70"/>
      <c r="L1358" s="2">
        <v>0</v>
      </c>
      <c r="M1358" s="3">
        <v>0</v>
      </c>
      <c r="N1358" s="106">
        <v>0</v>
      </c>
      <c r="O1358" s="106">
        <v>78777</v>
      </c>
      <c r="P1358" s="3">
        <v>0</v>
      </c>
      <c r="Q1358" s="3">
        <v>0</v>
      </c>
      <c r="R1358" s="3">
        <v>0</v>
      </c>
      <c r="S1358" s="3">
        <v>0</v>
      </c>
      <c r="T1358" s="3">
        <v>0</v>
      </c>
    </row>
    <row r="1359" spans="1:20" s="78" customFormat="1" ht="15" customHeight="1">
      <c r="A1359" s="1"/>
      <c r="B1359" s="77"/>
      <c r="C1359" s="77"/>
      <c r="D1359" s="37" t="s">
        <v>1575</v>
      </c>
      <c r="E1359" s="77"/>
      <c r="F1359" s="77"/>
      <c r="G1359" s="77"/>
      <c r="H1359" s="77"/>
      <c r="I1359" s="77"/>
      <c r="J1359" s="77"/>
      <c r="K1359" s="77"/>
      <c r="L1359" s="2"/>
      <c r="M1359" s="3"/>
      <c r="N1359" s="106"/>
      <c r="O1359" s="106"/>
      <c r="P1359" s="3"/>
      <c r="Q1359" s="3"/>
      <c r="R1359" s="3"/>
      <c r="S1359" s="3"/>
      <c r="T1359" s="3"/>
    </row>
    <row r="1360" spans="1:20" ht="15" customHeight="1">
      <c r="A1360" s="1" t="s">
        <v>867</v>
      </c>
      <c r="B1360" s="70"/>
      <c r="C1360" s="70"/>
      <c r="D1360" s="1" t="s">
        <v>1103</v>
      </c>
      <c r="E1360" s="70"/>
      <c r="F1360" s="70"/>
      <c r="G1360" s="70"/>
      <c r="H1360" s="70"/>
      <c r="I1360" s="70"/>
      <c r="J1360" s="70"/>
      <c r="K1360" s="70"/>
      <c r="L1360" s="47">
        <v>0</v>
      </c>
      <c r="M1360" s="49">
        <v>0</v>
      </c>
      <c r="N1360" s="113">
        <v>0</v>
      </c>
      <c r="O1360" s="113">
        <v>658756</v>
      </c>
      <c r="P1360" s="49">
        <v>0</v>
      </c>
      <c r="Q1360" s="49">
        <v>0</v>
      </c>
      <c r="R1360" s="49">
        <v>0</v>
      </c>
      <c r="S1360" s="49">
        <v>0</v>
      </c>
      <c r="T1360" s="49">
        <v>0</v>
      </c>
    </row>
    <row r="1361" spans="1:20" ht="15" customHeight="1"/>
    <row r="1362" spans="1:20" ht="15" customHeight="1">
      <c r="K1362" s="6" t="s">
        <v>886</v>
      </c>
      <c r="L1362" s="29">
        <f>SUM(L1352:L1361)</f>
        <v>79013</v>
      </c>
      <c r="M1362" s="29">
        <f t="shared" ref="M1362:T1362" si="83">SUM(M1352:M1361)</f>
        <v>81922</v>
      </c>
      <c r="N1362" s="119">
        <f t="shared" si="83"/>
        <v>0</v>
      </c>
      <c r="O1362" s="119">
        <f>SUM(O1352:O1361)</f>
        <v>829117</v>
      </c>
      <c r="P1362" s="29">
        <f>SUM(P1352:P1361)</f>
        <v>0</v>
      </c>
      <c r="Q1362" s="29">
        <f t="shared" si="83"/>
        <v>0</v>
      </c>
      <c r="R1362" s="29">
        <f t="shared" si="83"/>
        <v>0</v>
      </c>
      <c r="S1362" s="29">
        <f t="shared" si="83"/>
        <v>0</v>
      </c>
      <c r="T1362" s="29">
        <f t="shared" si="83"/>
        <v>0</v>
      </c>
    </row>
    <row r="1363" spans="1:20" ht="15" customHeight="1"/>
    <row r="1364" spans="1:20" ht="15" customHeight="1"/>
    <row r="1365" spans="1:20" ht="15" customHeight="1">
      <c r="K1365" s="6" t="s">
        <v>887</v>
      </c>
      <c r="L1365" s="17">
        <f t="shared" ref="L1365:T1365" si="84">L1349-L1362</f>
        <v>137709</v>
      </c>
      <c r="M1365" s="17">
        <f t="shared" si="84"/>
        <v>146437</v>
      </c>
      <c r="N1365" s="100">
        <f t="shared" si="84"/>
        <v>0</v>
      </c>
      <c r="O1365" s="100">
        <f t="shared" si="84"/>
        <v>-569790</v>
      </c>
      <c r="P1365" s="17">
        <f t="shared" si="84"/>
        <v>0</v>
      </c>
      <c r="Q1365" s="17">
        <f t="shared" si="84"/>
        <v>0</v>
      </c>
      <c r="R1365" s="17">
        <f t="shared" si="84"/>
        <v>0</v>
      </c>
      <c r="S1365" s="17">
        <f t="shared" si="84"/>
        <v>0</v>
      </c>
      <c r="T1365" s="17">
        <f t="shared" si="84"/>
        <v>0</v>
      </c>
    </row>
    <row r="1366" spans="1:20" ht="15" customHeight="1"/>
    <row r="1367" spans="1:20" ht="15" customHeight="1"/>
    <row r="1368" spans="1:20" ht="15" customHeight="1">
      <c r="K1368" s="27" t="s">
        <v>889</v>
      </c>
      <c r="L1368" s="27">
        <v>423351</v>
      </c>
      <c r="M1368" s="27">
        <v>569790</v>
      </c>
      <c r="N1368" s="116">
        <v>0</v>
      </c>
      <c r="O1368" s="116">
        <f>M1368+O1365</f>
        <v>0</v>
      </c>
      <c r="P1368" s="27">
        <f>O1368+P1365</f>
        <v>0</v>
      </c>
      <c r="Q1368" s="27">
        <f>P1368+Q1365</f>
        <v>0</v>
      </c>
      <c r="R1368" s="27">
        <f>Q1368+R1365</f>
        <v>0</v>
      </c>
      <c r="S1368" s="27">
        <f>R1368+S1365</f>
        <v>0</v>
      </c>
      <c r="T1368" s="27">
        <f>S1368+T1365</f>
        <v>0</v>
      </c>
    </row>
    <row r="1369" spans="1:20" ht="15" customHeight="1">
      <c r="L1369" s="27"/>
      <c r="M1369" s="27"/>
      <c r="N1369" s="116"/>
      <c r="O1369" s="116"/>
      <c r="P1369" s="27"/>
      <c r="Q1369" s="27"/>
      <c r="R1369" s="27"/>
      <c r="S1369" s="27"/>
      <c r="T1369" s="27"/>
    </row>
    <row r="1370" spans="1:20" ht="15" customHeight="1">
      <c r="L1370" s="27"/>
      <c r="M1370" s="27"/>
      <c r="N1370" s="116"/>
      <c r="O1370" s="116"/>
      <c r="P1370" s="27"/>
      <c r="Q1370" s="27"/>
      <c r="R1370" s="27"/>
      <c r="S1370" s="27"/>
      <c r="T1370" s="27"/>
    </row>
    <row r="1371" spans="1:20" ht="15" customHeight="1"/>
    <row r="1372" spans="1:20" ht="15" customHeight="1">
      <c r="A1372" s="5" t="s">
        <v>871</v>
      </c>
    </row>
    <row r="1373" spans="1:20" ht="15" customHeight="1"/>
    <row r="1374" spans="1:20" ht="15" customHeight="1">
      <c r="A1374" s="71" t="s">
        <v>868</v>
      </c>
      <c r="D1374" s="71" t="s">
        <v>869</v>
      </c>
      <c r="L1374" s="11">
        <v>6250</v>
      </c>
      <c r="M1374" s="12">
        <v>6372</v>
      </c>
      <c r="N1374" s="94">
        <v>6250</v>
      </c>
      <c r="O1374" s="94">
        <v>4188</v>
      </c>
      <c r="P1374" s="12">
        <v>4500</v>
      </c>
      <c r="Q1374" s="12">
        <v>4500</v>
      </c>
      <c r="R1374" s="12">
        <v>4500</v>
      </c>
      <c r="S1374" s="12">
        <v>4500</v>
      </c>
      <c r="T1374" s="12">
        <v>4500</v>
      </c>
    </row>
    <row r="1375" spans="1:20" ht="15" customHeight="1">
      <c r="A1375" s="1" t="s">
        <v>870</v>
      </c>
      <c r="B1375" s="70"/>
      <c r="C1375" s="70"/>
      <c r="D1375" s="353" t="s">
        <v>7</v>
      </c>
      <c r="E1375" s="353"/>
      <c r="F1375" s="353"/>
      <c r="G1375" s="353"/>
      <c r="H1375" s="353"/>
      <c r="I1375" s="353"/>
      <c r="J1375" s="353"/>
      <c r="K1375" s="353"/>
      <c r="L1375" s="62">
        <v>8223</v>
      </c>
      <c r="M1375" s="64">
        <v>3134</v>
      </c>
      <c r="N1375" s="122">
        <v>4000</v>
      </c>
      <c r="O1375" s="122">
        <v>2600</v>
      </c>
      <c r="P1375" s="64">
        <v>2000</v>
      </c>
      <c r="Q1375" s="64">
        <v>2000</v>
      </c>
      <c r="R1375" s="64">
        <v>2000</v>
      </c>
      <c r="S1375" s="64">
        <v>2000</v>
      </c>
      <c r="T1375" s="64">
        <v>2000</v>
      </c>
    </row>
    <row r="1376" spans="1:20" ht="15" customHeight="1"/>
    <row r="1377" spans="1:20" ht="15" customHeight="1">
      <c r="K1377" s="6" t="s">
        <v>882</v>
      </c>
      <c r="L1377" s="17">
        <f>SUM(L1374:L1376)</f>
        <v>14473</v>
      </c>
      <c r="M1377" s="17">
        <f t="shared" ref="M1377:T1377" si="85">SUM(M1374:M1376)</f>
        <v>9506</v>
      </c>
      <c r="N1377" s="100">
        <f t="shared" si="85"/>
        <v>10250</v>
      </c>
      <c r="O1377" s="100">
        <f t="shared" si="85"/>
        <v>6788</v>
      </c>
      <c r="P1377" s="17">
        <f t="shared" si="85"/>
        <v>6500</v>
      </c>
      <c r="Q1377" s="17">
        <f t="shared" si="85"/>
        <v>6500</v>
      </c>
      <c r="R1377" s="17">
        <f t="shared" si="85"/>
        <v>6500</v>
      </c>
      <c r="S1377" s="17">
        <f t="shared" si="85"/>
        <v>6500</v>
      </c>
      <c r="T1377" s="17">
        <f t="shared" si="85"/>
        <v>6500</v>
      </c>
    </row>
    <row r="1378" spans="1:20" ht="15" customHeight="1"/>
    <row r="1379" spans="1:20" ht="15" customHeight="1"/>
    <row r="1380" spans="1:20" ht="15" customHeight="1">
      <c r="A1380" s="1" t="s">
        <v>872</v>
      </c>
      <c r="B1380" s="70"/>
      <c r="C1380" s="70"/>
      <c r="D1380" s="1" t="s">
        <v>862</v>
      </c>
      <c r="E1380" s="70"/>
      <c r="F1380" s="70"/>
      <c r="G1380" s="70"/>
      <c r="H1380" s="70"/>
      <c r="I1380" s="70"/>
      <c r="J1380" s="70"/>
      <c r="L1380" s="2">
        <v>999</v>
      </c>
      <c r="M1380" s="2">
        <v>1248</v>
      </c>
      <c r="N1380" s="103">
        <v>1000</v>
      </c>
      <c r="O1380" s="103">
        <v>1000</v>
      </c>
      <c r="P1380" s="2">
        <v>1000</v>
      </c>
      <c r="Q1380" s="2">
        <v>1000</v>
      </c>
      <c r="R1380" s="2">
        <v>1000</v>
      </c>
      <c r="S1380" s="2">
        <v>1000</v>
      </c>
      <c r="T1380" s="2">
        <v>1000</v>
      </c>
    </row>
    <row r="1381" spans="1:20" s="316" customFormat="1" ht="15" customHeight="1">
      <c r="A1381" s="1"/>
      <c r="B1381" s="315"/>
      <c r="C1381" s="315"/>
      <c r="D1381" s="81" t="s">
        <v>1576</v>
      </c>
      <c r="E1381" s="35"/>
      <c r="F1381" s="35"/>
      <c r="G1381" s="35"/>
      <c r="H1381" s="35"/>
      <c r="I1381" s="35"/>
      <c r="J1381" s="35"/>
      <c r="K1381" s="37"/>
      <c r="L1381" s="2"/>
      <c r="M1381" s="2"/>
      <c r="N1381" s="103"/>
      <c r="O1381" s="103"/>
      <c r="P1381" s="2"/>
      <c r="Q1381" s="2"/>
      <c r="R1381" s="2"/>
      <c r="S1381" s="2"/>
      <c r="T1381" s="2"/>
    </row>
    <row r="1382" spans="1:20" ht="15" customHeight="1">
      <c r="A1382" s="1" t="s">
        <v>873</v>
      </c>
      <c r="B1382" s="70"/>
      <c r="C1382" s="70"/>
      <c r="D1382" s="1" t="s">
        <v>502</v>
      </c>
      <c r="E1382" s="70"/>
      <c r="F1382" s="70"/>
      <c r="G1382" s="70"/>
      <c r="H1382" s="70"/>
      <c r="I1382" s="70"/>
      <c r="J1382" s="70"/>
      <c r="L1382" s="2">
        <v>0</v>
      </c>
      <c r="M1382" s="3">
        <v>375</v>
      </c>
      <c r="N1382" s="106">
        <v>400</v>
      </c>
      <c r="O1382" s="106">
        <v>375</v>
      </c>
      <c r="P1382" s="3">
        <v>375</v>
      </c>
      <c r="Q1382" s="3">
        <v>375</v>
      </c>
      <c r="R1382" s="3">
        <v>375</v>
      </c>
      <c r="S1382" s="3">
        <v>375</v>
      </c>
      <c r="T1382" s="3">
        <v>375</v>
      </c>
    </row>
    <row r="1383" spans="1:20" ht="15" customHeight="1">
      <c r="A1383" s="6" t="s">
        <v>874</v>
      </c>
      <c r="B1383" s="6"/>
      <c r="C1383" s="6"/>
      <c r="D1383" s="6"/>
      <c r="E1383" s="6"/>
      <c r="F1383" s="6"/>
      <c r="G1383" s="6"/>
      <c r="H1383" s="6"/>
      <c r="I1383" s="6"/>
      <c r="J1383" s="6"/>
      <c r="L1383" s="6"/>
    </row>
    <row r="1384" spans="1:20" ht="15" customHeight="1">
      <c r="A1384" s="1" t="s">
        <v>875</v>
      </c>
      <c r="B1384" s="70"/>
      <c r="C1384" s="70"/>
      <c r="D1384" s="1" t="s">
        <v>453</v>
      </c>
      <c r="E1384" s="70"/>
      <c r="F1384" s="70"/>
      <c r="G1384" s="70"/>
      <c r="H1384" s="70"/>
      <c r="I1384" s="70"/>
      <c r="J1384" s="70"/>
      <c r="L1384" s="2">
        <v>165000</v>
      </c>
      <c r="M1384" s="19">
        <v>170000</v>
      </c>
      <c r="N1384" s="98">
        <v>175000</v>
      </c>
      <c r="O1384" s="98">
        <v>175000</v>
      </c>
      <c r="P1384" s="3">
        <v>180000</v>
      </c>
      <c r="Q1384" s="3">
        <v>185000</v>
      </c>
      <c r="R1384" s="3">
        <v>195000</v>
      </c>
      <c r="S1384" s="3">
        <v>200000</v>
      </c>
      <c r="T1384" s="3">
        <v>210000</v>
      </c>
    </row>
    <row r="1385" spans="1:20" ht="15" customHeight="1">
      <c r="A1385" s="1" t="s">
        <v>876</v>
      </c>
      <c r="B1385" s="70"/>
      <c r="C1385" s="70"/>
      <c r="D1385" s="1" t="s">
        <v>455</v>
      </c>
      <c r="E1385" s="70"/>
      <c r="F1385" s="70"/>
      <c r="G1385" s="70"/>
      <c r="H1385" s="70"/>
      <c r="I1385" s="70"/>
      <c r="J1385" s="70"/>
      <c r="L1385" s="47">
        <v>142868</v>
      </c>
      <c r="M1385" s="51">
        <v>137093</v>
      </c>
      <c r="N1385" s="109">
        <v>131143</v>
      </c>
      <c r="O1385" s="109">
        <v>131143</v>
      </c>
      <c r="P1385" s="49">
        <v>124668</v>
      </c>
      <c r="Q1385" s="49">
        <v>117738</v>
      </c>
      <c r="R1385" s="49">
        <v>110523</v>
      </c>
      <c r="S1385" s="49">
        <v>102723</v>
      </c>
      <c r="T1385" s="49">
        <v>94723</v>
      </c>
    </row>
    <row r="1386" spans="1:20" ht="15" customHeight="1"/>
    <row r="1387" spans="1:20" ht="15" customHeight="1">
      <c r="K1387" s="6" t="s">
        <v>886</v>
      </c>
      <c r="L1387" s="29">
        <f>SUM(L1380:L1386)</f>
        <v>308867</v>
      </c>
      <c r="M1387" s="29">
        <f t="shared" ref="M1387:T1387" si="86">SUM(M1380:M1386)</f>
        <v>308716</v>
      </c>
      <c r="N1387" s="119">
        <f t="shared" si="86"/>
        <v>307543</v>
      </c>
      <c r="O1387" s="119">
        <f>SUM(O1380:O1386)</f>
        <v>307518</v>
      </c>
      <c r="P1387" s="29">
        <f t="shared" si="86"/>
        <v>306043</v>
      </c>
      <c r="Q1387" s="29">
        <f t="shared" si="86"/>
        <v>304113</v>
      </c>
      <c r="R1387" s="29">
        <f t="shared" si="86"/>
        <v>306898</v>
      </c>
      <c r="S1387" s="29">
        <f t="shared" si="86"/>
        <v>304098</v>
      </c>
      <c r="T1387" s="29">
        <f t="shared" si="86"/>
        <v>306098</v>
      </c>
    </row>
    <row r="1388" spans="1:20" ht="15" customHeight="1"/>
    <row r="1389" spans="1:20" ht="15" customHeight="1"/>
    <row r="1390" spans="1:20" ht="15" customHeight="1">
      <c r="K1390" s="6" t="s">
        <v>887</v>
      </c>
      <c r="L1390" s="17">
        <f>L1377-L1387</f>
        <v>-294394</v>
      </c>
      <c r="M1390" s="17">
        <f t="shared" ref="M1390:T1390" si="87">M1377-M1387</f>
        <v>-299210</v>
      </c>
      <c r="N1390" s="100">
        <f t="shared" si="87"/>
        <v>-297293</v>
      </c>
      <c r="O1390" s="100">
        <f t="shared" si="87"/>
        <v>-300730</v>
      </c>
      <c r="P1390" s="17">
        <f t="shared" si="87"/>
        <v>-299543</v>
      </c>
      <c r="Q1390" s="17">
        <f t="shared" si="87"/>
        <v>-297613</v>
      </c>
      <c r="R1390" s="17">
        <f t="shared" si="87"/>
        <v>-300398</v>
      </c>
      <c r="S1390" s="17">
        <f t="shared" si="87"/>
        <v>-297598</v>
      </c>
      <c r="T1390" s="17">
        <f t="shared" si="87"/>
        <v>-299598</v>
      </c>
    </row>
    <row r="1391" spans="1:20" ht="15" customHeight="1"/>
    <row r="1392" spans="1:20" ht="15" customHeight="1"/>
    <row r="1393" spans="1:20" ht="15" customHeight="1">
      <c r="K1393" s="27" t="s">
        <v>889</v>
      </c>
      <c r="L1393" s="27">
        <v>2477758</v>
      </c>
      <c r="M1393" s="27">
        <v>2178550</v>
      </c>
      <c r="N1393" s="116">
        <v>1883380</v>
      </c>
      <c r="O1393" s="116">
        <f>M1393+O1390</f>
        <v>1877820</v>
      </c>
      <c r="P1393" s="27">
        <f>O1393+P1390</f>
        <v>1578277</v>
      </c>
      <c r="Q1393" s="27">
        <f>P1393+Q1390</f>
        <v>1280664</v>
      </c>
      <c r="R1393" s="27">
        <f>Q1393+R1390</f>
        <v>980266</v>
      </c>
      <c r="S1393" s="27">
        <f>R1393+S1390</f>
        <v>682668</v>
      </c>
      <c r="T1393" s="27">
        <f>S1393+T1390</f>
        <v>383070</v>
      </c>
    </row>
    <row r="1394" spans="1:20" ht="15" customHeight="1">
      <c r="L1394" s="28">
        <f t="shared" ref="L1394:T1394" si="88">L1393/L1387</f>
        <v>8.0220871766812252</v>
      </c>
      <c r="M1394" s="28">
        <f t="shared" si="88"/>
        <v>7.0568094948107642</v>
      </c>
      <c r="N1394" s="117">
        <f t="shared" si="88"/>
        <v>6.1239566499643949</v>
      </c>
      <c r="O1394" s="117">
        <f t="shared" si="88"/>
        <v>6.1063742610188676</v>
      </c>
      <c r="P1394" s="28">
        <f t="shared" si="88"/>
        <v>5.1570432913022026</v>
      </c>
      <c r="Q1394" s="28">
        <f t="shared" si="88"/>
        <v>4.2111451993173592</v>
      </c>
      <c r="R1394" s="28">
        <f t="shared" si="88"/>
        <v>3.1941100952107866</v>
      </c>
      <c r="S1394" s="28">
        <f t="shared" si="88"/>
        <v>2.2448947378805517</v>
      </c>
      <c r="T1394" s="28">
        <f t="shared" si="88"/>
        <v>1.2514619500944142</v>
      </c>
    </row>
    <row r="1395" spans="1:20" ht="15" customHeight="1">
      <c r="L1395" s="27"/>
      <c r="M1395" s="27"/>
      <c r="N1395" s="116"/>
      <c r="O1395" s="116"/>
      <c r="P1395" s="27"/>
      <c r="Q1395" s="27"/>
      <c r="R1395" s="27"/>
      <c r="S1395" s="27"/>
      <c r="T1395" s="27"/>
    </row>
    <row r="1396" spans="1:20" ht="15" customHeight="1">
      <c r="L1396" s="27"/>
      <c r="M1396" s="27"/>
      <c r="N1396" s="116"/>
      <c r="O1396" s="116"/>
      <c r="P1396" s="27"/>
      <c r="Q1396" s="27"/>
      <c r="R1396" s="27"/>
      <c r="S1396" s="27"/>
      <c r="T1396" s="27"/>
    </row>
    <row r="1397" spans="1:20" ht="15" customHeight="1">
      <c r="A1397" s="5" t="s">
        <v>879</v>
      </c>
      <c r="L1397" s="27"/>
      <c r="M1397" s="27"/>
      <c r="N1397" s="116"/>
      <c r="O1397" s="116"/>
      <c r="P1397" s="27"/>
      <c r="Q1397" s="27"/>
      <c r="R1397" s="27"/>
      <c r="S1397" s="27"/>
      <c r="T1397" s="27"/>
    </row>
    <row r="1398" spans="1:20" ht="15" customHeight="1"/>
    <row r="1399" spans="1:20" ht="15" customHeight="1">
      <c r="A1399" s="71" t="s">
        <v>877</v>
      </c>
      <c r="D1399" s="71" t="s">
        <v>878</v>
      </c>
      <c r="L1399" s="11">
        <v>88550</v>
      </c>
      <c r="M1399" s="12">
        <v>75362</v>
      </c>
      <c r="N1399" s="94">
        <v>88550</v>
      </c>
      <c r="O1399" s="94">
        <v>67807</v>
      </c>
      <c r="P1399" s="12">
        <v>70000</v>
      </c>
      <c r="Q1399" s="12">
        <v>70000</v>
      </c>
      <c r="R1399" s="12">
        <v>70000</v>
      </c>
      <c r="S1399" s="12">
        <v>70000</v>
      </c>
      <c r="T1399" s="12">
        <v>70000</v>
      </c>
    </row>
    <row r="1400" spans="1:20" ht="15" customHeight="1">
      <c r="A1400" s="1" t="s">
        <v>1089</v>
      </c>
      <c r="B1400" s="70"/>
      <c r="C1400" s="70"/>
      <c r="D1400" s="305" t="s">
        <v>7</v>
      </c>
      <c r="E1400" s="70"/>
      <c r="F1400" s="70"/>
      <c r="G1400" s="70"/>
      <c r="H1400" s="70"/>
      <c r="I1400" s="70"/>
      <c r="J1400" s="70"/>
      <c r="K1400" s="70"/>
      <c r="L1400" s="62">
        <v>0</v>
      </c>
      <c r="M1400" s="64">
        <v>0</v>
      </c>
      <c r="N1400" s="122">
        <v>0</v>
      </c>
      <c r="O1400" s="122">
        <v>150</v>
      </c>
      <c r="P1400" s="64">
        <v>150</v>
      </c>
      <c r="Q1400" s="64">
        <v>150</v>
      </c>
      <c r="R1400" s="64">
        <v>150</v>
      </c>
      <c r="S1400" s="64">
        <v>150</v>
      </c>
      <c r="T1400" s="64">
        <v>150</v>
      </c>
    </row>
    <row r="1401" spans="1:20" ht="15" customHeight="1"/>
    <row r="1402" spans="1:20" ht="15" customHeight="1">
      <c r="K1402" s="6" t="s">
        <v>882</v>
      </c>
      <c r="L1402" s="17">
        <f>SUM(L1399:L1401)</f>
        <v>88550</v>
      </c>
      <c r="M1402" s="17">
        <f t="shared" ref="M1402:T1402" si="89">SUM(M1399:M1401)</f>
        <v>75362</v>
      </c>
      <c r="N1402" s="100">
        <f t="shared" si="89"/>
        <v>88550</v>
      </c>
      <c r="O1402" s="100">
        <f t="shared" si="89"/>
        <v>67957</v>
      </c>
      <c r="P1402" s="17">
        <f t="shared" si="89"/>
        <v>70150</v>
      </c>
      <c r="Q1402" s="17">
        <f t="shared" si="89"/>
        <v>70150</v>
      </c>
      <c r="R1402" s="17">
        <f t="shared" si="89"/>
        <v>70150</v>
      </c>
      <c r="S1402" s="17">
        <f t="shared" si="89"/>
        <v>70150</v>
      </c>
      <c r="T1402" s="17">
        <f t="shared" si="89"/>
        <v>70150</v>
      </c>
    </row>
    <row r="1403" spans="1:20" ht="15" customHeight="1"/>
    <row r="1404" spans="1:20" ht="15" customHeight="1"/>
    <row r="1405" spans="1:20" ht="15" customHeight="1">
      <c r="A1405" s="1" t="s">
        <v>880</v>
      </c>
      <c r="B1405" s="70"/>
      <c r="C1405" s="70"/>
      <c r="D1405" s="1" t="s">
        <v>862</v>
      </c>
      <c r="E1405" s="70"/>
      <c r="F1405" s="70"/>
      <c r="G1405" s="70"/>
      <c r="H1405" s="70"/>
      <c r="I1405" s="70"/>
      <c r="J1405" s="70"/>
      <c r="K1405" s="70"/>
      <c r="L1405" s="2">
        <v>1832</v>
      </c>
      <c r="M1405" s="19">
        <v>1896</v>
      </c>
      <c r="N1405" s="98">
        <v>1500</v>
      </c>
      <c r="O1405" s="98">
        <v>1500</v>
      </c>
      <c r="P1405" s="19">
        <v>1500</v>
      </c>
      <c r="Q1405" s="19">
        <v>1500</v>
      </c>
      <c r="R1405" s="19">
        <v>1500</v>
      </c>
      <c r="S1405" s="19">
        <v>1500</v>
      </c>
      <c r="T1405" s="19">
        <v>1500</v>
      </c>
    </row>
    <row r="1406" spans="1:20" s="316" customFormat="1" ht="15" customHeight="1">
      <c r="A1406" s="1"/>
      <c r="B1406" s="315"/>
      <c r="C1406" s="315"/>
      <c r="D1406" s="81" t="s">
        <v>1577</v>
      </c>
      <c r="E1406" s="315"/>
      <c r="F1406" s="315"/>
      <c r="G1406" s="315"/>
      <c r="H1406" s="315"/>
      <c r="I1406" s="315"/>
      <c r="J1406" s="315"/>
      <c r="K1406" s="315"/>
      <c r="L1406" s="2"/>
      <c r="M1406" s="3"/>
      <c r="N1406" s="106"/>
      <c r="O1406" s="106"/>
      <c r="P1406" s="3"/>
      <c r="Q1406" s="3"/>
      <c r="R1406" s="3"/>
      <c r="S1406" s="3"/>
      <c r="T1406" s="3"/>
    </row>
    <row r="1407" spans="1:20" ht="15" customHeight="1">
      <c r="A1407" s="1" t="s">
        <v>1071</v>
      </c>
      <c r="B1407" s="70"/>
      <c r="C1407" s="70"/>
      <c r="D1407" s="1" t="s">
        <v>200</v>
      </c>
      <c r="E1407" s="70"/>
      <c r="F1407" s="70"/>
      <c r="G1407" s="70"/>
      <c r="H1407" s="70"/>
      <c r="I1407" s="70"/>
      <c r="J1407" s="70"/>
      <c r="K1407" s="70"/>
      <c r="L1407" s="2">
        <v>0</v>
      </c>
      <c r="M1407" s="3">
        <v>0</v>
      </c>
      <c r="N1407" s="106">
        <v>10000</v>
      </c>
      <c r="O1407" s="106">
        <v>10000</v>
      </c>
      <c r="P1407" s="3">
        <v>10000</v>
      </c>
      <c r="Q1407" s="3">
        <v>10000</v>
      </c>
      <c r="R1407" s="3">
        <v>10000</v>
      </c>
      <c r="S1407" s="3">
        <v>10000</v>
      </c>
      <c r="T1407" s="3">
        <v>10000</v>
      </c>
    </row>
    <row r="1408" spans="1:20" ht="15" customHeight="1">
      <c r="A1408" s="1" t="s">
        <v>1072</v>
      </c>
      <c r="B1408" s="70"/>
      <c r="C1408" s="70"/>
      <c r="D1408" s="1" t="s">
        <v>1073</v>
      </c>
      <c r="E1408" s="70"/>
      <c r="F1408" s="70"/>
      <c r="G1408" s="70"/>
      <c r="H1408" s="70"/>
      <c r="I1408" s="70"/>
      <c r="J1408" s="70"/>
      <c r="K1408" s="70"/>
      <c r="L1408" s="2">
        <v>0</v>
      </c>
      <c r="M1408" s="3">
        <v>0</v>
      </c>
      <c r="N1408" s="106">
        <v>10000</v>
      </c>
      <c r="O1408" s="106">
        <v>10000</v>
      </c>
      <c r="P1408" s="3">
        <v>10000</v>
      </c>
      <c r="Q1408" s="3">
        <v>10000</v>
      </c>
      <c r="R1408" s="3">
        <v>10000</v>
      </c>
      <c r="S1408" s="3">
        <v>10000</v>
      </c>
      <c r="T1408" s="3">
        <v>10000</v>
      </c>
    </row>
    <row r="1409" spans="1:23" ht="15" customHeight="1">
      <c r="A1409" s="1" t="s">
        <v>881</v>
      </c>
      <c r="B1409" s="70"/>
      <c r="C1409" s="70"/>
      <c r="D1409" s="1" t="s">
        <v>418</v>
      </c>
      <c r="E1409" s="70"/>
      <c r="F1409" s="70"/>
      <c r="G1409" s="70"/>
      <c r="H1409" s="70"/>
      <c r="I1409" s="70"/>
      <c r="J1409" s="70"/>
      <c r="K1409" s="70"/>
      <c r="L1409" s="47">
        <v>0</v>
      </c>
      <c r="M1409" s="49">
        <v>0</v>
      </c>
      <c r="N1409" s="113">
        <v>515340</v>
      </c>
      <c r="O1409" s="113">
        <v>20000</v>
      </c>
      <c r="P1409" s="49">
        <v>20000</v>
      </c>
      <c r="Q1409" s="49">
        <v>20000</v>
      </c>
      <c r="R1409" s="49">
        <v>20000</v>
      </c>
      <c r="S1409" s="49">
        <v>20000</v>
      </c>
      <c r="T1409" s="49">
        <v>20000</v>
      </c>
      <c r="U1409" s="3"/>
      <c r="V1409" s="3"/>
      <c r="W1409" s="3"/>
    </row>
    <row r="1410" spans="1:23" ht="15" customHeight="1"/>
    <row r="1411" spans="1:23" ht="15" customHeight="1">
      <c r="K1411" s="6" t="s">
        <v>886</v>
      </c>
      <c r="L1411" s="29">
        <f>SUM(L1405:L1410)</f>
        <v>1832</v>
      </c>
      <c r="M1411" s="29">
        <f t="shared" ref="M1411:T1411" si="90">SUM(M1405:M1410)</f>
        <v>1896</v>
      </c>
      <c r="N1411" s="119">
        <f t="shared" si="90"/>
        <v>536840</v>
      </c>
      <c r="O1411" s="119">
        <f t="shared" si="90"/>
        <v>41500</v>
      </c>
      <c r="P1411" s="29">
        <f t="shared" si="90"/>
        <v>41500</v>
      </c>
      <c r="Q1411" s="29">
        <f t="shared" si="90"/>
        <v>41500</v>
      </c>
      <c r="R1411" s="29">
        <f t="shared" si="90"/>
        <v>41500</v>
      </c>
      <c r="S1411" s="29">
        <f t="shared" si="90"/>
        <v>41500</v>
      </c>
      <c r="T1411" s="29">
        <f t="shared" si="90"/>
        <v>41500</v>
      </c>
    </row>
    <row r="1412" spans="1:23" ht="15" customHeight="1"/>
    <row r="1413" spans="1:23" ht="15" customHeight="1">
      <c r="L1413" s="27"/>
      <c r="M1413" s="27"/>
      <c r="N1413" s="116"/>
      <c r="O1413" s="116"/>
      <c r="P1413" s="27"/>
      <c r="Q1413" s="27"/>
      <c r="R1413" s="27"/>
      <c r="S1413" s="27"/>
      <c r="T1413" s="27"/>
    </row>
    <row r="1414" spans="1:23" ht="15" customHeight="1">
      <c r="K1414" s="6" t="s">
        <v>887</v>
      </c>
      <c r="L1414" s="27">
        <f t="shared" ref="L1414:T1414" si="91">L1402-L1411</f>
        <v>86718</v>
      </c>
      <c r="M1414" s="27">
        <f t="shared" si="91"/>
        <v>73466</v>
      </c>
      <c r="N1414" s="116">
        <f t="shared" si="91"/>
        <v>-448290</v>
      </c>
      <c r="O1414" s="116">
        <f t="shared" si="91"/>
        <v>26457</v>
      </c>
      <c r="P1414" s="27">
        <f t="shared" si="91"/>
        <v>28650</v>
      </c>
      <c r="Q1414" s="27">
        <f t="shared" si="91"/>
        <v>28650</v>
      </c>
      <c r="R1414" s="27">
        <f t="shared" si="91"/>
        <v>28650</v>
      </c>
      <c r="S1414" s="27">
        <f t="shared" si="91"/>
        <v>28650</v>
      </c>
      <c r="T1414" s="27">
        <f t="shared" si="91"/>
        <v>28650</v>
      </c>
    </row>
    <row r="1415" spans="1:23" ht="15" customHeight="1">
      <c r="L1415" s="27"/>
      <c r="M1415" s="27"/>
      <c r="N1415" s="116"/>
      <c r="O1415" s="116"/>
      <c r="P1415" s="27"/>
      <c r="Q1415" s="27"/>
      <c r="R1415" s="27"/>
      <c r="S1415" s="27"/>
      <c r="T1415" s="27"/>
    </row>
    <row r="1416" spans="1:23" ht="15" customHeight="1">
      <c r="L1416" s="27"/>
      <c r="M1416" s="27"/>
      <c r="N1416" s="116"/>
      <c r="O1416" s="116"/>
      <c r="P1416" s="27"/>
      <c r="Q1416" s="27"/>
      <c r="R1416" s="27"/>
      <c r="S1416" s="27"/>
      <c r="T1416" s="27"/>
    </row>
    <row r="1417" spans="1:23" ht="15" customHeight="1">
      <c r="K1417" s="27" t="s">
        <v>889</v>
      </c>
      <c r="L1417" s="27">
        <v>136294</v>
      </c>
      <c r="M1417" s="27">
        <v>209760</v>
      </c>
      <c r="N1417" s="116">
        <v>-238134</v>
      </c>
      <c r="O1417" s="116">
        <f>M1417+O1414</f>
        <v>236217</v>
      </c>
      <c r="P1417" s="27">
        <f>O1417+P1414</f>
        <v>264867</v>
      </c>
      <c r="Q1417" s="27">
        <f>P1417+Q1414</f>
        <v>293517</v>
      </c>
      <c r="R1417" s="27">
        <f>Q1417+R1414</f>
        <v>322167</v>
      </c>
      <c r="S1417" s="27">
        <f>R1417+S1414</f>
        <v>350817</v>
      </c>
      <c r="T1417" s="27">
        <f>S1417+T1414</f>
        <v>379467</v>
      </c>
    </row>
    <row r="1418" spans="1:23" ht="15" customHeight="1">
      <c r="L1418" s="28">
        <f t="shared" ref="L1418:T1418" si="92">L1417/L1411</f>
        <v>74.396288209606993</v>
      </c>
      <c r="M1418" s="28">
        <f>M1417/M1411</f>
        <v>110.63291139240506</v>
      </c>
      <c r="N1418" s="117">
        <f t="shared" si="92"/>
        <v>-0.44358468072423812</v>
      </c>
      <c r="O1418" s="117">
        <f t="shared" si="92"/>
        <v>5.6919759036144582</v>
      </c>
      <c r="P1418" s="28">
        <f t="shared" si="92"/>
        <v>6.3823373493975906</v>
      </c>
      <c r="Q1418" s="28">
        <f t="shared" si="92"/>
        <v>7.072698795180723</v>
      </c>
      <c r="R1418" s="28">
        <f t="shared" si="92"/>
        <v>7.7630602409638554</v>
      </c>
      <c r="S1418" s="28">
        <f t="shared" si="92"/>
        <v>8.4534216867469887</v>
      </c>
      <c r="T1418" s="28">
        <f t="shared" si="92"/>
        <v>9.1437831325301211</v>
      </c>
    </row>
    <row r="1419" spans="1:23" ht="15" customHeight="1"/>
    <row r="1420" spans="1:23" ht="15" customHeight="1"/>
    <row r="1421" spans="1:23" ht="15" customHeight="1"/>
    <row r="1422" spans="1:23" ht="15" customHeight="1">
      <c r="F1422" s="39" t="s">
        <v>1095</v>
      </c>
    </row>
    <row r="1423" spans="1:23" ht="15" customHeight="1"/>
    <row r="1424" spans="1:23" ht="15" customHeight="1">
      <c r="K1424" s="39" t="s">
        <v>992</v>
      </c>
    </row>
    <row r="1425" spans="11:20" ht="15" customHeight="1">
      <c r="K1425" s="71" t="s">
        <v>993</v>
      </c>
      <c r="L1425" s="40">
        <f t="shared" ref="L1425:T1425" si="93">L417</f>
        <v>-1711138</v>
      </c>
      <c r="M1425" s="22">
        <f t="shared" si="93"/>
        <v>221031</v>
      </c>
      <c r="N1425" s="112">
        <f t="shared" si="93"/>
        <v>763882</v>
      </c>
      <c r="O1425" s="112">
        <f t="shared" si="93"/>
        <v>936752</v>
      </c>
      <c r="P1425" s="40">
        <f t="shared" si="93"/>
        <v>931242</v>
      </c>
      <c r="Q1425" s="40">
        <f t="shared" si="93"/>
        <v>36379</v>
      </c>
      <c r="R1425" s="40">
        <f t="shared" si="93"/>
        <v>-308705</v>
      </c>
      <c r="S1425" s="40">
        <f t="shared" si="93"/>
        <v>-995508</v>
      </c>
      <c r="T1425" s="40">
        <f t="shared" si="93"/>
        <v>-1027301</v>
      </c>
    </row>
    <row r="1426" spans="11:20" ht="15" customHeight="1">
      <c r="K1426" s="71" t="s">
        <v>994</v>
      </c>
      <c r="L1426" s="40">
        <f t="shared" ref="L1426:T1426" si="94">L438</f>
        <v>15886</v>
      </c>
      <c r="M1426" s="22">
        <f t="shared" si="94"/>
        <v>15716</v>
      </c>
      <c r="N1426" s="112">
        <f t="shared" si="94"/>
        <v>-18</v>
      </c>
      <c r="O1426" s="112">
        <f t="shared" si="94"/>
        <v>-509</v>
      </c>
      <c r="P1426" s="40">
        <f t="shared" si="94"/>
        <v>-714</v>
      </c>
      <c r="Q1426" s="40">
        <f t="shared" si="94"/>
        <v>-335</v>
      </c>
      <c r="R1426" s="40">
        <f t="shared" si="94"/>
        <v>-22</v>
      </c>
      <c r="S1426" s="40">
        <f t="shared" si="94"/>
        <v>436</v>
      </c>
      <c r="T1426" s="40">
        <f t="shared" si="94"/>
        <v>940</v>
      </c>
    </row>
    <row r="1427" spans="11:20" ht="15" customHeight="1">
      <c r="K1427" s="71" t="s">
        <v>995</v>
      </c>
      <c r="L1427" s="41">
        <f t="shared" ref="L1427:T1427" si="95">L459</f>
        <v>5089</v>
      </c>
      <c r="M1427" s="22">
        <f t="shared" si="95"/>
        <v>5735</v>
      </c>
      <c r="N1427" s="112">
        <f t="shared" si="95"/>
        <v>-1548</v>
      </c>
      <c r="O1427" s="112">
        <f t="shared" si="95"/>
        <v>540</v>
      </c>
      <c r="P1427" s="41">
        <f t="shared" si="95"/>
        <v>-2455</v>
      </c>
      <c r="Q1427" s="41">
        <f t="shared" si="95"/>
        <v>-2701</v>
      </c>
      <c r="R1427" s="41">
        <f t="shared" si="95"/>
        <v>-1872</v>
      </c>
      <c r="S1427" s="41">
        <f t="shared" si="95"/>
        <v>-961</v>
      </c>
      <c r="T1427" s="41">
        <f t="shared" si="95"/>
        <v>41</v>
      </c>
    </row>
    <row r="1428" spans="11:20" ht="15" customHeight="1">
      <c r="K1428" s="133" t="s">
        <v>1260</v>
      </c>
      <c r="L1428" s="41">
        <f t="shared" ref="L1428:T1428" si="96">L501</f>
        <v>104685</v>
      </c>
      <c r="M1428" s="22">
        <f t="shared" si="96"/>
        <v>234779</v>
      </c>
      <c r="N1428" s="112">
        <f t="shared" si="96"/>
        <v>350000</v>
      </c>
      <c r="O1428" s="112">
        <f t="shared" si="96"/>
        <v>-55831</v>
      </c>
      <c r="P1428" s="41">
        <f t="shared" si="96"/>
        <v>-119313</v>
      </c>
      <c r="Q1428" s="41">
        <f t="shared" si="96"/>
        <v>-22656</v>
      </c>
      <c r="R1428" s="41">
        <f t="shared" si="96"/>
        <v>12360</v>
      </c>
      <c r="S1428" s="41">
        <f t="shared" si="96"/>
        <v>-3513</v>
      </c>
      <c r="T1428" s="41">
        <f t="shared" si="96"/>
        <v>-20340</v>
      </c>
    </row>
    <row r="1429" spans="11:20" ht="15" customHeight="1">
      <c r="K1429" s="133" t="s">
        <v>1261</v>
      </c>
      <c r="L1429" s="41">
        <f t="shared" ref="L1429:T1429" si="97">L524</f>
        <v>-47450</v>
      </c>
      <c r="M1429" s="22">
        <f t="shared" si="97"/>
        <v>20700</v>
      </c>
      <c r="N1429" s="112">
        <f t="shared" si="97"/>
        <v>5250</v>
      </c>
      <c r="O1429" s="112">
        <f t="shared" si="97"/>
        <v>6000</v>
      </c>
      <c r="P1429" s="41">
        <f t="shared" si="97"/>
        <v>5250</v>
      </c>
      <c r="Q1429" s="41">
        <f t="shared" si="97"/>
        <v>5250</v>
      </c>
      <c r="R1429" s="41">
        <f t="shared" si="97"/>
        <v>5250</v>
      </c>
      <c r="S1429" s="41">
        <f t="shared" si="97"/>
        <v>5250</v>
      </c>
      <c r="T1429" s="41">
        <f t="shared" si="97"/>
        <v>5250</v>
      </c>
    </row>
    <row r="1430" spans="11:20" ht="15" customHeight="1">
      <c r="K1430" s="133" t="s">
        <v>1262</v>
      </c>
      <c r="L1430" s="41">
        <f t="shared" ref="L1430:T1430" si="98">L559</f>
        <v>34434</v>
      </c>
      <c r="M1430" s="22">
        <f t="shared" si="98"/>
        <v>-15336</v>
      </c>
      <c r="N1430" s="112">
        <f t="shared" si="98"/>
        <v>-32500</v>
      </c>
      <c r="O1430" s="112">
        <f t="shared" si="98"/>
        <v>-59410</v>
      </c>
      <c r="P1430" s="41">
        <f t="shared" si="98"/>
        <v>-30800</v>
      </c>
      <c r="Q1430" s="41">
        <f t="shared" si="98"/>
        <v>-13800</v>
      </c>
      <c r="R1430" s="41">
        <f t="shared" si="98"/>
        <v>-13800</v>
      </c>
      <c r="S1430" s="41">
        <f t="shared" si="98"/>
        <v>-13800</v>
      </c>
      <c r="T1430" s="41">
        <f t="shared" si="98"/>
        <v>-13800</v>
      </c>
    </row>
    <row r="1431" spans="11:20" ht="15" customHeight="1">
      <c r="K1431" s="133" t="s">
        <v>1263</v>
      </c>
      <c r="L1431" s="41">
        <f t="shared" ref="L1431:T1431" si="99">L600</f>
        <v>-38287</v>
      </c>
      <c r="M1431" s="22">
        <f t="shared" si="99"/>
        <v>-49064</v>
      </c>
      <c r="N1431" s="112">
        <f t="shared" si="99"/>
        <v>-56695</v>
      </c>
      <c r="O1431" s="112">
        <f t="shared" si="99"/>
        <v>-57607</v>
      </c>
      <c r="P1431" s="41">
        <f t="shared" si="99"/>
        <v>-116295</v>
      </c>
      <c r="Q1431" s="41">
        <f t="shared" si="99"/>
        <v>-72295</v>
      </c>
      <c r="R1431" s="41">
        <f t="shared" si="99"/>
        <v>-72295</v>
      </c>
      <c r="S1431" s="41">
        <f t="shared" si="99"/>
        <v>-41295</v>
      </c>
      <c r="T1431" s="41">
        <f t="shared" si="99"/>
        <v>-41295</v>
      </c>
    </row>
    <row r="1432" spans="11:20" ht="15" customHeight="1">
      <c r="K1432" s="133" t="s">
        <v>1264</v>
      </c>
      <c r="L1432" s="41">
        <f t="shared" ref="L1432:T1432" si="100">L694</f>
        <v>74800</v>
      </c>
      <c r="M1432" s="22">
        <f t="shared" si="100"/>
        <v>19030</v>
      </c>
      <c r="N1432" s="112">
        <f t="shared" si="100"/>
        <v>56600</v>
      </c>
      <c r="O1432" s="112">
        <f t="shared" si="100"/>
        <v>68616</v>
      </c>
      <c r="P1432" s="41">
        <f t="shared" si="100"/>
        <v>263232</v>
      </c>
      <c r="Q1432" s="41">
        <f t="shared" si="100"/>
        <v>0</v>
      </c>
      <c r="R1432" s="41">
        <f t="shared" si="100"/>
        <v>-332500</v>
      </c>
      <c r="S1432" s="41">
        <f t="shared" si="100"/>
        <v>0</v>
      </c>
      <c r="T1432" s="41">
        <f t="shared" si="100"/>
        <v>0</v>
      </c>
    </row>
    <row r="1433" spans="11:20" ht="15" customHeight="1">
      <c r="K1433" s="71" t="s">
        <v>1133</v>
      </c>
      <c r="L1433" s="41">
        <f>L735</f>
        <v>7628</v>
      </c>
      <c r="M1433" s="41">
        <f t="shared" ref="M1433:T1433" si="101">M735</f>
        <v>1025</v>
      </c>
      <c r="N1433" s="127">
        <f t="shared" si="101"/>
        <v>-750</v>
      </c>
      <c r="O1433" s="127">
        <f t="shared" si="101"/>
        <v>78498</v>
      </c>
      <c r="P1433" s="41">
        <f t="shared" si="101"/>
        <v>-78226</v>
      </c>
      <c r="Q1433" s="41">
        <f t="shared" si="101"/>
        <v>925</v>
      </c>
      <c r="R1433" s="41">
        <f t="shared" si="101"/>
        <v>925</v>
      </c>
      <c r="S1433" s="41">
        <f t="shared" si="101"/>
        <v>-4978</v>
      </c>
      <c r="T1433" s="41">
        <f t="shared" si="101"/>
        <v>1325</v>
      </c>
    </row>
    <row r="1434" spans="11:20" ht="15" customHeight="1">
      <c r="K1434" s="71" t="s">
        <v>996</v>
      </c>
      <c r="L1434" s="41">
        <f t="shared" ref="L1434:T1434" si="102">L845</f>
        <v>-114516</v>
      </c>
      <c r="M1434" s="22">
        <f t="shared" si="102"/>
        <v>356362</v>
      </c>
      <c r="N1434" s="112">
        <f t="shared" si="102"/>
        <v>123121</v>
      </c>
      <c r="O1434" s="112">
        <f t="shared" si="102"/>
        <v>231333</v>
      </c>
      <c r="P1434" s="41">
        <f t="shared" si="102"/>
        <v>-284604</v>
      </c>
      <c r="Q1434" s="41">
        <f t="shared" si="102"/>
        <v>131690</v>
      </c>
      <c r="R1434" s="41">
        <f t="shared" si="102"/>
        <v>96669</v>
      </c>
      <c r="S1434" s="41">
        <f t="shared" si="102"/>
        <v>-62655</v>
      </c>
      <c r="T1434" s="41">
        <f t="shared" si="102"/>
        <v>-103243</v>
      </c>
    </row>
    <row r="1435" spans="11:20" ht="15" customHeight="1">
      <c r="K1435" s="71" t="s">
        <v>997</v>
      </c>
      <c r="L1435" s="41">
        <f t="shared" ref="L1435:T1435" si="103">L953</f>
        <v>177948</v>
      </c>
      <c r="M1435" s="22">
        <f t="shared" si="103"/>
        <v>-357379</v>
      </c>
      <c r="N1435" s="112">
        <f t="shared" si="103"/>
        <v>185501</v>
      </c>
      <c r="O1435" s="112">
        <f t="shared" si="103"/>
        <v>503323</v>
      </c>
      <c r="P1435" s="41">
        <f t="shared" si="103"/>
        <v>-255393</v>
      </c>
      <c r="Q1435" s="41">
        <f t="shared" si="103"/>
        <v>6952</v>
      </c>
      <c r="R1435" s="41">
        <f t="shared" si="103"/>
        <v>-221890</v>
      </c>
      <c r="S1435" s="41">
        <f t="shared" si="103"/>
        <v>-48423</v>
      </c>
      <c r="T1435" s="41">
        <f t="shared" si="103"/>
        <v>-67278</v>
      </c>
    </row>
    <row r="1436" spans="11:20" ht="15" customHeight="1">
      <c r="K1436" s="71" t="s">
        <v>998</v>
      </c>
      <c r="L1436" s="41">
        <f t="shared" ref="L1436:T1436" si="104">L1001</f>
        <v>-37910</v>
      </c>
      <c r="M1436" s="22">
        <f t="shared" si="104"/>
        <v>214800</v>
      </c>
      <c r="N1436" s="112">
        <f t="shared" si="104"/>
        <v>119416</v>
      </c>
      <c r="O1436" s="112">
        <f t="shared" si="104"/>
        <v>119416</v>
      </c>
      <c r="P1436" s="41">
        <f t="shared" si="104"/>
        <v>96675</v>
      </c>
      <c r="Q1436" s="41">
        <f t="shared" si="104"/>
        <v>-46500</v>
      </c>
      <c r="R1436" s="41">
        <f t="shared" si="104"/>
        <v>-333850</v>
      </c>
      <c r="S1436" s="41">
        <f t="shared" si="104"/>
        <v>360000</v>
      </c>
      <c r="T1436" s="41">
        <f t="shared" si="104"/>
        <v>10000</v>
      </c>
    </row>
    <row r="1437" spans="11:20" ht="15" customHeight="1">
      <c r="K1437" s="133" t="s">
        <v>1153</v>
      </c>
      <c r="L1437" s="41">
        <f>L1365</f>
        <v>137709</v>
      </c>
      <c r="M1437" s="41">
        <f t="shared" ref="M1437:T1437" si="105">M1365</f>
        <v>146437</v>
      </c>
      <c r="N1437" s="112">
        <f t="shared" si="105"/>
        <v>0</v>
      </c>
      <c r="O1437" s="112">
        <f t="shared" si="105"/>
        <v>-569790</v>
      </c>
      <c r="P1437" s="41">
        <f t="shared" si="105"/>
        <v>0</v>
      </c>
      <c r="Q1437" s="41">
        <f t="shared" si="105"/>
        <v>0</v>
      </c>
      <c r="R1437" s="41">
        <f t="shared" si="105"/>
        <v>0</v>
      </c>
      <c r="S1437" s="41">
        <f t="shared" si="105"/>
        <v>0</v>
      </c>
      <c r="T1437" s="41">
        <f t="shared" si="105"/>
        <v>0</v>
      </c>
    </row>
    <row r="1438" spans="11:20" ht="15" customHeight="1">
      <c r="K1438" s="133" t="s">
        <v>871</v>
      </c>
      <c r="L1438" s="41">
        <f>L1390</f>
        <v>-294394</v>
      </c>
      <c r="M1438" s="41">
        <f t="shared" ref="M1438:T1438" si="106">M1390</f>
        <v>-299210</v>
      </c>
      <c r="N1438" s="112">
        <f t="shared" si="106"/>
        <v>-297293</v>
      </c>
      <c r="O1438" s="112">
        <f t="shared" si="106"/>
        <v>-300730</v>
      </c>
      <c r="P1438" s="41">
        <f t="shared" si="106"/>
        <v>-299543</v>
      </c>
      <c r="Q1438" s="41">
        <f t="shared" si="106"/>
        <v>-297613</v>
      </c>
      <c r="R1438" s="41">
        <f t="shared" si="106"/>
        <v>-300398</v>
      </c>
      <c r="S1438" s="41">
        <f t="shared" si="106"/>
        <v>-297598</v>
      </c>
      <c r="T1438" s="41">
        <f t="shared" si="106"/>
        <v>-299598</v>
      </c>
    </row>
    <row r="1439" spans="11:20" ht="15" customHeight="1">
      <c r="K1439" s="71" t="s">
        <v>879</v>
      </c>
      <c r="L1439" s="134">
        <f t="shared" ref="L1439:T1439" si="107">L1414</f>
        <v>86718</v>
      </c>
      <c r="M1439" s="66">
        <f t="shared" si="107"/>
        <v>73466</v>
      </c>
      <c r="N1439" s="126">
        <f t="shared" si="107"/>
        <v>-448290</v>
      </c>
      <c r="O1439" s="126">
        <f t="shared" si="107"/>
        <v>26457</v>
      </c>
      <c r="P1439" s="134">
        <f t="shared" si="107"/>
        <v>28650</v>
      </c>
      <c r="Q1439" s="134">
        <f t="shared" si="107"/>
        <v>28650</v>
      </c>
      <c r="R1439" s="134">
        <f t="shared" si="107"/>
        <v>28650</v>
      </c>
      <c r="S1439" s="134">
        <f t="shared" si="107"/>
        <v>28650</v>
      </c>
      <c r="T1439" s="134">
        <f t="shared" si="107"/>
        <v>28650</v>
      </c>
    </row>
    <row r="1440" spans="11:20" ht="15" customHeight="1">
      <c r="M1440" s="22"/>
      <c r="N1440" s="112"/>
      <c r="O1440" s="112"/>
    </row>
    <row r="1441" spans="11:20" s="6" customFormat="1" ht="15" customHeight="1">
      <c r="L1441" s="17">
        <f>SUM(L1425:L1440)</f>
        <v>-1598798</v>
      </c>
      <c r="M1441" s="27">
        <f t="shared" ref="M1441:T1441" si="108">SUM(M1425:M1440)</f>
        <v>588092</v>
      </c>
      <c r="N1441" s="116">
        <f t="shared" si="108"/>
        <v>766676</v>
      </c>
      <c r="O1441" s="116">
        <f t="shared" si="108"/>
        <v>927058</v>
      </c>
      <c r="P1441" s="17">
        <f t="shared" si="108"/>
        <v>137706</v>
      </c>
      <c r="Q1441" s="17">
        <f t="shared" si="108"/>
        <v>-246054</v>
      </c>
      <c r="R1441" s="17">
        <f t="shared" si="108"/>
        <v>-1441478</v>
      </c>
      <c r="S1441" s="17">
        <f t="shared" si="108"/>
        <v>-1074395</v>
      </c>
      <c r="T1441" s="17">
        <f t="shared" si="108"/>
        <v>-1526649</v>
      </c>
    </row>
    <row r="1442" spans="11:20" ht="15" customHeight="1">
      <c r="M1442" s="22"/>
      <c r="N1442" s="112"/>
      <c r="O1442" s="112"/>
    </row>
    <row r="1443" spans="11:20" ht="15" customHeight="1"/>
    <row r="1444" spans="11:20" ht="15" customHeight="1"/>
    <row r="1445" spans="11:20" ht="15" customHeight="1">
      <c r="K1445" s="39" t="s">
        <v>1464</v>
      </c>
    </row>
    <row r="1446" spans="11:20" ht="15" customHeight="1">
      <c r="K1446" s="71" t="s">
        <v>993</v>
      </c>
      <c r="L1446" s="41">
        <f t="shared" ref="L1446:T1446" si="109">L420</f>
        <v>-492939</v>
      </c>
      <c r="M1446" s="22">
        <f t="shared" si="109"/>
        <v>-271900</v>
      </c>
      <c r="N1446" s="112">
        <f t="shared" si="109"/>
        <v>258636</v>
      </c>
      <c r="O1446" s="112">
        <f t="shared" si="109"/>
        <v>664852</v>
      </c>
      <c r="P1446" s="41">
        <f t="shared" si="109"/>
        <v>1596094</v>
      </c>
      <c r="Q1446" s="41">
        <f t="shared" si="109"/>
        <v>1632473</v>
      </c>
      <c r="R1446" s="41">
        <f t="shared" si="109"/>
        <v>1323768</v>
      </c>
      <c r="S1446" s="41">
        <f t="shared" si="109"/>
        <v>328260</v>
      </c>
      <c r="T1446" s="41">
        <f t="shared" si="109"/>
        <v>-699041</v>
      </c>
    </row>
    <row r="1447" spans="11:20" ht="15" customHeight="1">
      <c r="K1447" s="71" t="s">
        <v>994</v>
      </c>
      <c r="L1447" s="41">
        <f t="shared" ref="L1447:T1447" si="110">L441</f>
        <v>2226</v>
      </c>
      <c r="M1447" s="22">
        <f t="shared" si="110"/>
        <v>17942</v>
      </c>
      <c r="N1447" s="112">
        <f t="shared" si="110"/>
        <v>18316</v>
      </c>
      <c r="O1447" s="112">
        <f t="shared" si="110"/>
        <v>17433</v>
      </c>
      <c r="P1447" s="41">
        <f t="shared" si="110"/>
        <v>16719</v>
      </c>
      <c r="Q1447" s="41">
        <f t="shared" si="110"/>
        <v>16384</v>
      </c>
      <c r="R1447" s="41">
        <f t="shared" si="110"/>
        <v>16362</v>
      </c>
      <c r="S1447" s="41">
        <f t="shared" si="110"/>
        <v>16798</v>
      </c>
      <c r="T1447" s="41">
        <f t="shared" si="110"/>
        <v>17738</v>
      </c>
    </row>
    <row r="1448" spans="11:20" ht="15" customHeight="1">
      <c r="K1448" s="71" t="s">
        <v>995</v>
      </c>
      <c r="L1448" s="41">
        <f t="shared" ref="L1448:T1448" si="111">L462</f>
        <v>6188</v>
      </c>
      <c r="M1448" s="22">
        <f t="shared" si="111"/>
        <v>11922</v>
      </c>
      <c r="N1448" s="112">
        <f t="shared" si="111"/>
        <v>10980</v>
      </c>
      <c r="O1448" s="112">
        <f t="shared" si="111"/>
        <v>12462</v>
      </c>
      <c r="P1448" s="41">
        <f t="shared" si="111"/>
        <v>10007</v>
      </c>
      <c r="Q1448" s="41">
        <f t="shared" si="111"/>
        <v>7306</v>
      </c>
      <c r="R1448" s="41">
        <f t="shared" si="111"/>
        <v>5434</v>
      </c>
      <c r="S1448" s="41">
        <f t="shared" si="111"/>
        <v>4473</v>
      </c>
      <c r="T1448" s="41">
        <f t="shared" si="111"/>
        <v>4514</v>
      </c>
    </row>
    <row r="1449" spans="11:20" ht="15" customHeight="1">
      <c r="K1449" s="133" t="s">
        <v>1260</v>
      </c>
      <c r="L1449" s="41">
        <f t="shared" ref="L1449:T1449" si="112">L504</f>
        <v>405618</v>
      </c>
      <c r="M1449" s="22">
        <f t="shared" si="112"/>
        <v>640399</v>
      </c>
      <c r="N1449" s="112">
        <f t="shared" si="112"/>
        <v>776755</v>
      </c>
      <c r="O1449" s="112">
        <f t="shared" si="112"/>
        <v>584568</v>
      </c>
      <c r="P1449" s="41">
        <f t="shared" si="112"/>
        <v>465255</v>
      </c>
      <c r="Q1449" s="41">
        <f t="shared" si="112"/>
        <v>442599</v>
      </c>
      <c r="R1449" s="41">
        <f t="shared" si="112"/>
        <v>454959</v>
      </c>
      <c r="S1449" s="41">
        <f t="shared" si="112"/>
        <v>451446</v>
      </c>
      <c r="T1449" s="41">
        <f t="shared" si="112"/>
        <v>431106</v>
      </c>
    </row>
    <row r="1450" spans="11:20" ht="15" customHeight="1">
      <c r="K1450" s="133" t="s">
        <v>1261</v>
      </c>
      <c r="L1450" s="41">
        <f t="shared" ref="L1450:T1450" si="113">L527</f>
        <v>-607724</v>
      </c>
      <c r="M1450" s="22">
        <f t="shared" si="113"/>
        <v>-587024</v>
      </c>
      <c r="N1450" s="112">
        <f t="shared" si="113"/>
        <v>-580474</v>
      </c>
      <c r="O1450" s="112">
        <f t="shared" si="113"/>
        <v>-581024</v>
      </c>
      <c r="P1450" s="41">
        <f t="shared" si="113"/>
        <v>-575774</v>
      </c>
      <c r="Q1450" s="41">
        <f t="shared" si="113"/>
        <v>-570524</v>
      </c>
      <c r="R1450" s="41">
        <f t="shared" si="113"/>
        <v>-565274</v>
      </c>
      <c r="S1450" s="41">
        <f t="shared" si="113"/>
        <v>-560024</v>
      </c>
      <c r="T1450" s="41">
        <f t="shared" si="113"/>
        <v>-554774</v>
      </c>
    </row>
    <row r="1451" spans="11:20" ht="15" customHeight="1">
      <c r="K1451" s="133" t="s">
        <v>1262</v>
      </c>
      <c r="L1451" s="41">
        <f t="shared" ref="L1451:T1451" si="114">L562</f>
        <v>210284</v>
      </c>
      <c r="M1451" s="22">
        <f t="shared" si="114"/>
        <v>194947</v>
      </c>
      <c r="N1451" s="112">
        <f t="shared" si="114"/>
        <v>134647</v>
      </c>
      <c r="O1451" s="112">
        <f t="shared" si="114"/>
        <v>135537</v>
      </c>
      <c r="P1451" s="41">
        <f t="shared" si="114"/>
        <v>104737</v>
      </c>
      <c r="Q1451" s="41">
        <f t="shared" si="114"/>
        <v>90937</v>
      </c>
      <c r="R1451" s="41">
        <f t="shared" si="114"/>
        <v>77137</v>
      </c>
      <c r="S1451" s="41">
        <f t="shared" si="114"/>
        <v>63337</v>
      </c>
      <c r="T1451" s="41">
        <f t="shared" si="114"/>
        <v>49537</v>
      </c>
    </row>
    <row r="1452" spans="11:20" ht="15" customHeight="1">
      <c r="K1452" s="133" t="s">
        <v>1263</v>
      </c>
      <c r="L1452" s="41">
        <f t="shared" ref="L1452:T1452" si="115">L603</f>
        <v>157807</v>
      </c>
      <c r="M1452" s="22">
        <f t="shared" si="115"/>
        <v>108743</v>
      </c>
      <c r="N1452" s="112">
        <f t="shared" si="115"/>
        <v>45542</v>
      </c>
      <c r="O1452" s="112">
        <f t="shared" si="115"/>
        <v>51136</v>
      </c>
      <c r="P1452" s="41">
        <f t="shared" si="115"/>
        <v>-65159</v>
      </c>
      <c r="Q1452" s="41">
        <f t="shared" si="115"/>
        <v>-137454</v>
      </c>
      <c r="R1452" s="41">
        <f t="shared" si="115"/>
        <v>-209749</v>
      </c>
      <c r="S1452" s="41">
        <f t="shared" si="115"/>
        <v>-251044</v>
      </c>
      <c r="T1452" s="41">
        <f t="shared" si="115"/>
        <v>-292339</v>
      </c>
    </row>
    <row r="1453" spans="11:20" ht="15" customHeight="1">
      <c r="K1453" s="133" t="s">
        <v>1264</v>
      </c>
      <c r="L1453" s="41">
        <f t="shared" ref="L1453:T1453" si="116">L697</f>
        <v>-18378</v>
      </c>
      <c r="M1453" s="22">
        <f t="shared" si="116"/>
        <v>652</v>
      </c>
      <c r="N1453" s="112">
        <f t="shared" si="116"/>
        <v>51537</v>
      </c>
      <c r="O1453" s="112">
        <f t="shared" si="116"/>
        <v>69268</v>
      </c>
      <c r="P1453" s="41">
        <f t="shared" si="116"/>
        <v>332500</v>
      </c>
      <c r="Q1453" s="41">
        <f t="shared" si="116"/>
        <v>332500</v>
      </c>
      <c r="R1453" s="41">
        <f t="shared" si="116"/>
        <v>0</v>
      </c>
      <c r="S1453" s="41">
        <f t="shared" si="116"/>
        <v>0</v>
      </c>
      <c r="T1453" s="41">
        <f t="shared" si="116"/>
        <v>0</v>
      </c>
    </row>
    <row r="1454" spans="11:20" ht="15" customHeight="1">
      <c r="K1454" s="71" t="s">
        <v>1133</v>
      </c>
      <c r="L1454" s="41">
        <f>L738</f>
        <v>7628</v>
      </c>
      <c r="M1454" s="41">
        <f t="shared" ref="M1454:T1454" si="117">M738</f>
        <v>8653</v>
      </c>
      <c r="N1454" s="127">
        <f t="shared" si="117"/>
        <v>7778</v>
      </c>
      <c r="O1454" s="127">
        <f t="shared" si="117"/>
        <v>87151</v>
      </c>
      <c r="P1454" s="41">
        <f t="shared" si="117"/>
        <v>8925</v>
      </c>
      <c r="Q1454" s="41">
        <f t="shared" si="117"/>
        <v>9850</v>
      </c>
      <c r="R1454" s="41">
        <f t="shared" si="117"/>
        <v>10775</v>
      </c>
      <c r="S1454" s="41">
        <f t="shared" si="117"/>
        <v>5797</v>
      </c>
      <c r="T1454" s="41">
        <f t="shared" si="117"/>
        <v>7122</v>
      </c>
    </row>
    <row r="1455" spans="11:20" ht="15" customHeight="1">
      <c r="K1455" s="71" t="s">
        <v>996</v>
      </c>
      <c r="L1455" s="41">
        <f t="shared" ref="L1455:T1455" si="118">L848</f>
        <v>339359</v>
      </c>
      <c r="M1455" s="22">
        <f t="shared" si="118"/>
        <v>695723</v>
      </c>
      <c r="N1455" s="112">
        <f t="shared" si="118"/>
        <v>683405</v>
      </c>
      <c r="O1455" s="112">
        <f t="shared" si="118"/>
        <v>927056</v>
      </c>
      <c r="P1455" s="41">
        <f t="shared" si="118"/>
        <v>642452</v>
      </c>
      <c r="Q1455" s="41">
        <f t="shared" si="118"/>
        <v>774142</v>
      </c>
      <c r="R1455" s="41">
        <f t="shared" si="118"/>
        <v>870811</v>
      </c>
      <c r="S1455" s="41">
        <f t="shared" si="118"/>
        <v>808156</v>
      </c>
      <c r="T1455" s="41">
        <f t="shared" si="118"/>
        <v>704913</v>
      </c>
    </row>
    <row r="1456" spans="11:20" ht="15" customHeight="1">
      <c r="K1456" s="71" t="s">
        <v>997</v>
      </c>
      <c r="L1456" s="41">
        <f t="shared" ref="L1456:T1456" si="119">L956</f>
        <v>2735213</v>
      </c>
      <c r="M1456" s="22">
        <f t="shared" si="119"/>
        <v>2377831</v>
      </c>
      <c r="N1456" s="112">
        <f t="shared" si="119"/>
        <v>2482790</v>
      </c>
      <c r="O1456" s="112">
        <f t="shared" si="119"/>
        <v>2881154</v>
      </c>
      <c r="P1456" s="41">
        <f t="shared" si="119"/>
        <v>2625761</v>
      </c>
      <c r="Q1456" s="41">
        <f t="shared" si="119"/>
        <v>2632713</v>
      </c>
      <c r="R1456" s="41">
        <f t="shared" si="119"/>
        <v>2410823</v>
      </c>
      <c r="S1456" s="41">
        <f t="shared" si="119"/>
        <v>2362400</v>
      </c>
      <c r="T1456" s="41">
        <f t="shared" si="119"/>
        <v>2295122</v>
      </c>
    </row>
    <row r="1457" spans="6:20" ht="15" customHeight="1">
      <c r="K1457" s="71" t="s">
        <v>998</v>
      </c>
      <c r="L1457" s="41">
        <f t="shared" ref="L1457:T1457" si="120">L1004</f>
        <v>-603425</v>
      </c>
      <c r="M1457" s="22">
        <f t="shared" si="120"/>
        <v>-388625</v>
      </c>
      <c r="N1457" s="112">
        <f t="shared" si="120"/>
        <v>-312230</v>
      </c>
      <c r="O1457" s="112">
        <f t="shared" si="120"/>
        <v>-269209</v>
      </c>
      <c r="P1457" s="41">
        <f t="shared" si="120"/>
        <v>-172534</v>
      </c>
      <c r="Q1457" s="41">
        <f t="shared" si="120"/>
        <v>-219034</v>
      </c>
      <c r="R1457" s="41">
        <f t="shared" si="120"/>
        <v>-552884</v>
      </c>
      <c r="S1457" s="41">
        <f t="shared" si="120"/>
        <v>-192884</v>
      </c>
      <c r="T1457" s="41">
        <f t="shared" si="120"/>
        <v>-182884</v>
      </c>
    </row>
    <row r="1458" spans="6:20" ht="15" customHeight="1">
      <c r="K1458" s="133" t="s">
        <v>1153</v>
      </c>
      <c r="L1458" s="41">
        <f>L1368</f>
        <v>423351</v>
      </c>
      <c r="M1458" s="41">
        <f t="shared" ref="M1458:T1458" si="121">M1368</f>
        <v>569790</v>
      </c>
      <c r="N1458" s="127">
        <f t="shared" si="121"/>
        <v>0</v>
      </c>
      <c r="O1458" s="127">
        <f t="shared" si="121"/>
        <v>0</v>
      </c>
      <c r="P1458" s="41">
        <f t="shared" si="121"/>
        <v>0</v>
      </c>
      <c r="Q1458" s="41">
        <f t="shared" si="121"/>
        <v>0</v>
      </c>
      <c r="R1458" s="41">
        <f t="shared" si="121"/>
        <v>0</v>
      </c>
      <c r="S1458" s="41">
        <f t="shared" si="121"/>
        <v>0</v>
      </c>
      <c r="T1458" s="22">
        <f t="shared" si="121"/>
        <v>0</v>
      </c>
    </row>
    <row r="1459" spans="6:20" ht="15" customHeight="1">
      <c r="K1459" s="133" t="s">
        <v>871</v>
      </c>
      <c r="L1459" s="41">
        <f>L1393</f>
        <v>2477758</v>
      </c>
      <c r="M1459" s="41">
        <f t="shared" ref="M1459:T1459" si="122">M1393</f>
        <v>2178550</v>
      </c>
      <c r="N1459" s="112">
        <f t="shared" si="122"/>
        <v>1883380</v>
      </c>
      <c r="O1459" s="112">
        <f t="shared" si="122"/>
        <v>1877820</v>
      </c>
      <c r="P1459" s="41">
        <f t="shared" si="122"/>
        <v>1578277</v>
      </c>
      <c r="Q1459" s="41">
        <f t="shared" si="122"/>
        <v>1280664</v>
      </c>
      <c r="R1459" s="41">
        <f t="shared" si="122"/>
        <v>980266</v>
      </c>
      <c r="S1459" s="41">
        <f t="shared" si="122"/>
        <v>682668</v>
      </c>
      <c r="T1459" s="41">
        <f t="shared" si="122"/>
        <v>383070</v>
      </c>
    </row>
    <row r="1460" spans="6:20" ht="15" customHeight="1">
      <c r="K1460" s="133" t="s">
        <v>879</v>
      </c>
      <c r="L1460" s="134">
        <f t="shared" ref="L1460:T1460" si="123">L1417</f>
        <v>136294</v>
      </c>
      <c r="M1460" s="66">
        <f t="shared" si="123"/>
        <v>209760</v>
      </c>
      <c r="N1460" s="126">
        <f t="shared" si="123"/>
        <v>-238134</v>
      </c>
      <c r="O1460" s="126">
        <f t="shared" si="123"/>
        <v>236217</v>
      </c>
      <c r="P1460" s="134">
        <f t="shared" si="123"/>
        <v>264867</v>
      </c>
      <c r="Q1460" s="134">
        <f t="shared" si="123"/>
        <v>293517</v>
      </c>
      <c r="R1460" s="134">
        <f t="shared" si="123"/>
        <v>322167</v>
      </c>
      <c r="S1460" s="134">
        <f t="shared" si="123"/>
        <v>350817</v>
      </c>
      <c r="T1460" s="134">
        <f t="shared" si="123"/>
        <v>379467</v>
      </c>
    </row>
    <row r="1461" spans="6:20" ht="15" customHeight="1">
      <c r="M1461" s="22"/>
      <c r="N1461" s="112"/>
      <c r="O1461" s="112"/>
    </row>
    <row r="1462" spans="6:20" ht="15" customHeight="1">
      <c r="L1462" s="29">
        <f>SUM(L1446:L1461)</f>
        <v>5179260</v>
      </c>
      <c r="M1462" s="27">
        <f t="shared" ref="M1462:S1462" si="124">SUM(M1446:M1461)</f>
        <v>5767363</v>
      </c>
      <c r="N1462" s="116">
        <f t="shared" si="124"/>
        <v>5222928</v>
      </c>
      <c r="O1462" s="116">
        <f t="shared" si="124"/>
        <v>6694421</v>
      </c>
      <c r="P1462" s="29">
        <f>SUM(P1446:P1461)</f>
        <v>6832127</v>
      </c>
      <c r="Q1462" s="29">
        <f t="shared" si="124"/>
        <v>6586073</v>
      </c>
      <c r="R1462" s="29">
        <f>SUM(R1446:R1461)</f>
        <v>5144595</v>
      </c>
      <c r="S1462" s="29">
        <f t="shared" si="124"/>
        <v>4070200</v>
      </c>
      <c r="T1462" s="29">
        <f>SUM(T1446:T1461)</f>
        <v>2543551</v>
      </c>
    </row>
    <row r="1463" spans="6:20" ht="15" customHeight="1"/>
    <row r="1464" spans="6:20" ht="15" customHeight="1">
      <c r="K1464" s="58"/>
      <c r="P1464" s="22"/>
      <c r="Q1464" s="22"/>
      <c r="R1464" s="22"/>
      <c r="S1464" s="22"/>
      <c r="T1464" s="22"/>
    </row>
    <row r="1465" spans="6:20" ht="15" customHeight="1">
      <c r="F1465" s="39" t="s">
        <v>1096</v>
      </c>
    </row>
    <row r="1466" spans="6:20" ht="15" customHeight="1">
      <c r="P1466" s="41"/>
      <c r="Q1466" s="41"/>
      <c r="R1466" s="41"/>
      <c r="S1466" s="41"/>
      <c r="T1466" s="41"/>
    </row>
    <row r="1467" spans="6:20" ht="15" customHeight="1">
      <c r="K1467" s="39" t="s">
        <v>992</v>
      </c>
    </row>
    <row r="1468" spans="6:20" ht="15" customHeight="1">
      <c r="K1468" s="71" t="s">
        <v>1097</v>
      </c>
      <c r="L1468" s="40">
        <f>L633</f>
        <v>41100</v>
      </c>
      <c r="M1468" s="40">
        <f t="shared" ref="M1468:T1468" si="125">M633</f>
        <v>-15409</v>
      </c>
      <c r="N1468" s="112">
        <f t="shared" si="125"/>
        <v>-120670</v>
      </c>
      <c r="O1468" s="112">
        <f t="shared" si="125"/>
        <v>-19898</v>
      </c>
      <c r="P1468" s="22">
        <f t="shared" si="125"/>
        <v>-9000</v>
      </c>
      <c r="Q1468" s="40">
        <f t="shared" si="125"/>
        <v>1000</v>
      </c>
      <c r="R1468" s="40">
        <f t="shared" si="125"/>
        <v>1000</v>
      </c>
      <c r="S1468" s="40">
        <f t="shared" si="125"/>
        <v>1000</v>
      </c>
      <c r="T1468" s="40">
        <f t="shared" si="125"/>
        <v>1000</v>
      </c>
    </row>
    <row r="1469" spans="6:20" ht="15" customHeight="1">
      <c r="K1469" s="71" t="s">
        <v>1098</v>
      </c>
      <c r="L1469" s="40">
        <f>L1115</f>
        <v>81260</v>
      </c>
      <c r="M1469" s="40">
        <f t="shared" ref="M1469:T1469" si="126">M1115</f>
        <v>206408</v>
      </c>
      <c r="N1469" s="112">
        <f t="shared" si="126"/>
        <v>-13500</v>
      </c>
      <c r="O1469" s="112">
        <f t="shared" si="126"/>
        <v>9397</v>
      </c>
      <c r="P1469" s="22">
        <f t="shared" si="126"/>
        <v>-55320</v>
      </c>
      <c r="Q1469" s="40">
        <f t="shared" si="126"/>
        <v>-20469</v>
      </c>
      <c r="R1469" s="40">
        <f t="shared" si="126"/>
        <v>-12489</v>
      </c>
      <c r="S1469" s="40">
        <f t="shared" si="126"/>
        <v>-2576</v>
      </c>
      <c r="T1469" s="40">
        <f t="shared" si="126"/>
        <v>11076</v>
      </c>
    </row>
    <row r="1470" spans="6:20" ht="15" customHeight="1">
      <c r="K1470" s="71" t="s">
        <v>1099</v>
      </c>
      <c r="L1470" s="134">
        <f>L1182</f>
        <v>-50240</v>
      </c>
      <c r="M1470" s="134">
        <f t="shared" ref="M1470:T1470" si="127">M1182</f>
        <v>-67272</v>
      </c>
      <c r="N1470" s="126">
        <f t="shared" si="127"/>
        <v>-80738</v>
      </c>
      <c r="O1470" s="126">
        <f t="shared" si="127"/>
        <v>-91301</v>
      </c>
      <c r="P1470" s="66">
        <f t="shared" si="127"/>
        <v>-81133</v>
      </c>
      <c r="Q1470" s="134">
        <f t="shared" si="127"/>
        <v>-53500</v>
      </c>
      <c r="R1470" s="134">
        <f t="shared" si="127"/>
        <v>0</v>
      </c>
      <c r="S1470" s="134">
        <f t="shared" si="127"/>
        <v>0</v>
      </c>
      <c r="T1470" s="134">
        <f t="shared" si="127"/>
        <v>0</v>
      </c>
    </row>
    <row r="1471" spans="6:20" ht="15" customHeight="1">
      <c r="M1471" s="22"/>
      <c r="N1471" s="112"/>
      <c r="O1471" s="112"/>
    </row>
    <row r="1472" spans="6:20" ht="15" customHeight="1">
      <c r="K1472" s="6"/>
      <c r="L1472" s="17">
        <f>SUM(L1468:L1471)</f>
        <v>72120</v>
      </c>
      <c r="M1472" s="27">
        <f t="shared" ref="M1472:T1472" si="128">SUM(M1468:M1471)</f>
        <v>123727</v>
      </c>
      <c r="N1472" s="116">
        <f t="shared" si="128"/>
        <v>-214908</v>
      </c>
      <c r="O1472" s="116">
        <f t="shared" si="128"/>
        <v>-101802</v>
      </c>
      <c r="P1472" s="17">
        <f t="shared" si="128"/>
        <v>-145453</v>
      </c>
      <c r="Q1472" s="17">
        <f>SUM(Q1468:Q1471)</f>
        <v>-72969</v>
      </c>
      <c r="R1472" s="17">
        <f>SUM(R1468:R1471)</f>
        <v>-11489</v>
      </c>
      <c r="S1472" s="17">
        <f t="shared" si="128"/>
        <v>-1576</v>
      </c>
      <c r="T1472" s="17">
        <f t="shared" si="128"/>
        <v>12076</v>
      </c>
    </row>
    <row r="1473" spans="6:20" ht="15" customHeight="1">
      <c r="M1473" s="22"/>
      <c r="N1473" s="112"/>
      <c r="O1473" s="112"/>
    </row>
    <row r="1474" spans="6:20" ht="15" customHeight="1"/>
    <row r="1475" spans="6:20" ht="15" customHeight="1"/>
    <row r="1476" spans="6:20" ht="15" customHeight="1">
      <c r="K1476" s="39" t="s">
        <v>1464</v>
      </c>
    </row>
    <row r="1477" spans="6:20" ht="15" customHeight="1">
      <c r="K1477" s="71" t="s">
        <v>1097</v>
      </c>
      <c r="L1477" s="41">
        <f>L636</f>
        <v>66852</v>
      </c>
      <c r="M1477" s="41">
        <f t="shared" ref="M1477:T1477" si="129">M636</f>
        <v>51443</v>
      </c>
      <c r="N1477" s="112">
        <f t="shared" si="129"/>
        <v>-76369</v>
      </c>
      <c r="O1477" s="112">
        <f t="shared" si="129"/>
        <v>31545</v>
      </c>
      <c r="P1477" s="22">
        <f t="shared" si="129"/>
        <v>22545</v>
      </c>
      <c r="Q1477" s="41">
        <f t="shared" si="129"/>
        <v>23545</v>
      </c>
      <c r="R1477" s="41">
        <f t="shared" si="129"/>
        <v>24545</v>
      </c>
      <c r="S1477" s="41">
        <f t="shared" si="129"/>
        <v>25545</v>
      </c>
      <c r="T1477" s="41">
        <f t="shared" si="129"/>
        <v>26545</v>
      </c>
    </row>
    <row r="1478" spans="6:20" ht="15" customHeight="1">
      <c r="K1478" s="71" t="s">
        <v>1098</v>
      </c>
      <c r="L1478" s="41">
        <f>L1118</f>
        <v>25151</v>
      </c>
      <c r="M1478" s="41">
        <f t="shared" ref="M1478:T1478" si="130">M1118</f>
        <v>231558</v>
      </c>
      <c r="N1478" s="112">
        <f t="shared" si="130"/>
        <v>-33500</v>
      </c>
      <c r="O1478" s="112">
        <f t="shared" si="130"/>
        <v>240955</v>
      </c>
      <c r="P1478" s="22">
        <f t="shared" si="130"/>
        <v>185635</v>
      </c>
      <c r="Q1478" s="41">
        <f t="shared" si="130"/>
        <v>165166</v>
      </c>
      <c r="R1478" s="41">
        <f t="shared" si="130"/>
        <v>152677</v>
      </c>
      <c r="S1478" s="41">
        <f t="shared" si="130"/>
        <v>150101</v>
      </c>
      <c r="T1478" s="41">
        <f t="shared" si="130"/>
        <v>161177</v>
      </c>
    </row>
    <row r="1479" spans="6:20" ht="15" customHeight="1">
      <c r="K1479" s="71" t="s">
        <v>1099</v>
      </c>
      <c r="L1479" s="134">
        <f>L1185</f>
        <v>-127819</v>
      </c>
      <c r="M1479" s="134">
        <f t="shared" ref="M1479:T1479" si="131">M1185</f>
        <v>-195087</v>
      </c>
      <c r="N1479" s="126">
        <f t="shared" si="131"/>
        <v>-308434</v>
      </c>
      <c r="O1479" s="126">
        <f t="shared" si="131"/>
        <v>-286388</v>
      </c>
      <c r="P1479" s="66">
        <f t="shared" si="131"/>
        <v>-367521</v>
      </c>
      <c r="Q1479" s="134">
        <f t="shared" si="131"/>
        <v>-421021</v>
      </c>
      <c r="R1479" s="134">
        <f t="shared" si="131"/>
        <v>-421021</v>
      </c>
      <c r="S1479" s="134">
        <f t="shared" si="131"/>
        <v>-421021</v>
      </c>
      <c r="T1479" s="134">
        <f t="shared" si="131"/>
        <v>-421021</v>
      </c>
    </row>
    <row r="1480" spans="6:20" ht="15" customHeight="1">
      <c r="M1480" s="22"/>
      <c r="N1480" s="112"/>
      <c r="O1480" s="112"/>
    </row>
    <row r="1481" spans="6:20" ht="15" customHeight="1">
      <c r="L1481" s="29">
        <f>SUM(L1477:L1480)</f>
        <v>-35816</v>
      </c>
      <c r="M1481" s="27">
        <f t="shared" ref="M1481:T1481" si="132">SUM(M1477:M1480)</f>
        <v>87914</v>
      </c>
      <c r="N1481" s="116">
        <f t="shared" si="132"/>
        <v>-418303</v>
      </c>
      <c r="O1481" s="116">
        <f t="shared" si="132"/>
        <v>-13888</v>
      </c>
      <c r="P1481" s="29">
        <f t="shared" si="132"/>
        <v>-159341</v>
      </c>
      <c r="Q1481" s="29">
        <f t="shared" si="132"/>
        <v>-232310</v>
      </c>
      <c r="R1481" s="29">
        <f>SUM(R1477:R1480)</f>
        <v>-243799</v>
      </c>
      <c r="S1481" s="29">
        <f t="shared" si="132"/>
        <v>-245375</v>
      </c>
      <c r="T1481" s="29">
        <f t="shared" si="132"/>
        <v>-233299</v>
      </c>
    </row>
    <row r="1482" spans="6:20" ht="15" customHeight="1"/>
    <row r="1483" spans="6:20" ht="15" customHeight="1"/>
    <row r="1484" spans="6:20" ht="15" customHeight="1"/>
    <row r="1485" spans="6:20" ht="15" customHeight="1"/>
    <row r="1486" spans="6:20" ht="15" customHeight="1"/>
    <row r="1487" spans="6:20" ht="15" customHeight="1">
      <c r="F1487" s="39" t="s">
        <v>1100</v>
      </c>
    </row>
    <row r="1488" spans="6:20" ht="15" customHeight="1">
      <c r="P1488" s="41"/>
      <c r="Q1488" s="41"/>
      <c r="R1488" s="41"/>
      <c r="S1488" s="41"/>
      <c r="T1488" s="41"/>
    </row>
    <row r="1489" spans="11:20" ht="15" customHeight="1">
      <c r="K1489" s="39" t="s">
        <v>992</v>
      </c>
    </row>
    <row r="1490" spans="11:20" ht="15" customHeight="1">
      <c r="K1490" s="71" t="s">
        <v>1101</v>
      </c>
      <c r="L1490" s="40">
        <f>L1283</f>
        <v>-228058</v>
      </c>
      <c r="M1490" s="40">
        <f t="shared" ref="M1490:T1490" si="133">M1283</f>
        <v>-253670</v>
      </c>
      <c r="N1490" s="112">
        <f t="shared" si="133"/>
        <v>9175</v>
      </c>
      <c r="O1490" s="112">
        <f t="shared" si="133"/>
        <v>29773</v>
      </c>
      <c r="P1490" s="22">
        <f t="shared" si="133"/>
        <v>23221</v>
      </c>
      <c r="Q1490" s="40">
        <f t="shared" si="133"/>
        <v>32554</v>
      </c>
      <c r="R1490" s="40">
        <f t="shared" si="133"/>
        <v>45063</v>
      </c>
      <c r="S1490" s="40">
        <f t="shared" si="133"/>
        <v>56345</v>
      </c>
      <c r="T1490" s="40">
        <f t="shared" si="133"/>
        <v>66288</v>
      </c>
    </row>
    <row r="1491" spans="11:20" ht="15" customHeight="1">
      <c r="K1491" s="71" t="s">
        <v>857</v>
      </c>
      <c r="L1491" s="40">
        <f>L1309</f>
        <v>0</v>
      </c>
      <c r="M1491" s="40">
        <f t="shared" ref="M1491:T1491" si="134">M1309</f>
        <v>0</v>
      </c>
      <c r="N1491" s="112">
        <f t="shared" si="134"/>
        <v>0</v>
      </c>
      <c r="O1491" s="112">
        <f t="shared" si="134"/>
        <v>-1811</v>
      </c>
      <c r="P1491" s="22">
        <f t="shared" si="134"/>
        <v>1811</v>
      </c>
      <c r="Q1491" s="40">
        <f t="shared" si="134"/>
        <v>300</v>
      </c>
      <c r="R1491" s="40">
        <f t="shared" si="134"/>
        <v>300</v>
      </c>
      <c r="S1491" s="40">
        <f t="shared" si="134"/>
        <v>300</v>
      </c>
      <c r="T1491" s="40">
        <f t="shared" si="134"/>
        <v>300</v>
      </c>
    </row>
    <row r="1492" spans="11:20" ht="15" customHeight="1">
      <c r="K1492" s="71" t="s">
        <v>1102</v>
      </c>
      <c r="L1492" s="134">
        <f>L1337</f>
        <v>0</v>
      </c>
      <c r="M1492" s="134">
        <f t="shared" ref="M1492:T1492" si="135">M1337</f>
        <v>0</v>
      </c>
      <c r="N1492" s="126">
        <f t="shared" si="135"/>
        <v>4500</v>
      </c>
      <c r="O1492" s="126">
        <f t="shared" si="135"/>
        <v>-2876</v>
      </c>
      <c r="P1492" s="66">
        <f t="shared" si="135"/>
        <v>2876</v>
      </c>
      <c r="Q1492" s="134">
        <f t="shared" si="135"/>
        <v>0</v>
      </c>
      <c r="R1492" s="134">
        <f t="shared" si="135"/>
        <v>0</v>
      </c>
      <c r="S1492" s="134">
        <f t="shared" si="135"/>
        <v>0</v>
      </c>
      <c r="T1492" s="134">
        <f t="shared" si="135"/>
        <v>0</v>
      </c>
    </row>
    <row r="1493" spans="11:20" ht="15" customHeight="1">
      <c r="M1493" s="22"/>
      <c r="N1493" s="112"/>
      <c r="O1493" s="112"/>
    </row>
    <row r="1494" spans="11:20" ht="15" customHeight="1">
      <c r="K1494" s="6"/>
      <c r="L1494" s="17">
        <f t="shared" ref="L1494:T1494" si="136">SUM(L1490:L1493)</f>
        <v>-228058</v>
      </c>
      <c r="M1494" s="27">
        <f t="shared" si="136"/>
        <v>-253670</v>
      </c>
      <c r="N1494" s="116">
        <f t="shared" si="136"/>
        <v>13675</v>
      </c>
      <c r="O1494" s="116">
        <f t="shared" si="136"/>
        <v>25086</v>
      </c>
      <c r="P1494" s="17">
        <f t="shared" si="136"/>
        <v>27908</v>
      </c>
      <c r="Q1494" s="17">
        <f t="shared" si="136"/>
        <v>32854</v>
      </c>
      <c r="R1494" s="17">
        <f t="shared" si="136"/>
        <v>45363</v>
      </c>
      <c r="S1494" s="17">
        <f t="shared" si="136"/>
        <v>56645</v>
      </c>
      <c r="T1494" s="17">
        <f t="shared" si="136"/>
        <v>66588</v>
      </c>
    </row>
    <row r="1495" spans="11:20" ht="15" customHeight="1">
      <c r="M1495" s="22"/>
      <c r="N1495" s="112"/>
      <c r="O1495" s="112"/>
    </row>
    <row r="1496" spans="11:20" ht="15" customHeight="1"/>
    <row r="1497" spans="11:20" ht="15" customHeight="1"/>
    <row r="1498" spans="11:20" ht="15" customHeight="1">
      <c r="K1498" s="39" t="s">
        <v>1464</v>
      </c>
    </row>
    <row r="1499" spans="11:20" ht="15" customHeight="1">
      <c r="K1499" s="71" t="s">
        <v>1101</v>
      </c>
      <c r="L1499" s="41">
        <f>L1286</f>
        <v>571002</v>
      </c>
      <c r="M1499" s="41">
        <f t="shared" ref="M1499:T1499" si="137">M1286</f>
        <v>317336</v>
      </c>
      <c r="N1499" s="112">
        <f t="shared" si="137"/>
        <v>256445</v>
      </c>
      <c r="O1499" s="112">
        <f t="shared" si="137"/>
        <v>347109</v>
      </c>
      <c r="P1499" s="22">
        <f t="shared" si="137"/>
        <v>370330</v>
      </c>
      <c r="Q1499" s="41">
        <f t="shared" si="137"/>
        <v>402884</v>
      </c>
      <c r="R1499" s="41">
        <f t="shared" si="137"/>
        <v>447947</v>
      </c>
      <c r="S1499" s="41">
        <f t="shared" si="137"/>
        <v>504292</v>
      </c>
      <c r="T1499" s="41">
        <f t="shared" si="137"/>
        <v>570580</v>
      </c>
    </row>
    <row r="1500" spans="11:20" ht="15" customHeight="1">
      <c r="K1500" s="71" t="s">
        <v>857</v>
      </c>
      <c r="L1500" s="41">
        <f>L1312</f>
        <v>0</v>
      </c>
      <c r="M1500" s="41">
        <f t="shared" ref="M1500:T1500" si="138">M1312</f>
        <v>0</v>
      </c>
      <c r="N1500" s="112">
        <f t="shared" si="138"/>
        <v>0</v>
      </c>
      <c r="O1500" s="112">
        <f t="shared" si="138"/>
        <v>-1811</v>
      </c>
      <c r="P1500" s="22">
        <f t="shared" si="138"/>
        <v>0</v>
      </c>
      <c r="Q1500" s="41">
        <f t="shared" si="138"/>
        <v>300</v>
      </c>
      <c r="R1500" s="41">
        <f t="shared" si="138"/>
        <v>600</v>
      </c>
      <c r="S1500" s="41">
        <f t="shared" si="138"/>
        <v>900</v>
      </c>
      <c r="T1500" s="41">
        <f t="shared" si="138"/>
        <v>1200</v>
      </c>
    </row>
    <row r="1501" spans="11:20" ht="15" customHeight="1">
      <c r="K1501" s="71" t="s">
        <v>1102</v>
      </c>
      <c r="L1501" s="134">
        <f>L1340</f>
        <v>0</v>
      </c>
      <c r="M1501" s="134">
        <f t="shared" ref="M1501:T1501" si="139">M1340</f>
        <v>0</v>
      </c>
      <c r="N1501" s="126">
        <f t="shared" si="139"/>
        <v>4500</v>
      </c>
      <c r="O1501" s="126">
        <f t="shared" si="139"/>
        <v>-2876</v>
      </c>
      <c r="P1501" s="66">
        <f t="shared" si="139"/>
        <v>0</v>
      </c>
      <c r="Q1501" s="134">
        <f t="shared" si="139"/>
        <v>0</v>
      </c>
      <c r="R1501" s="134">
        <f t="shared" si="139"/>
        <v>0</v>
      </c>
      <c r="S1501" s="134">
        <f t="shared" si="139"/>
        <v>0</v>
      </c>
      <c r="T1501" s="134">
        <f t="shared" si="139"/>
        <v>0</v>
      </c>
    </row>
    <row r="1502" spans="11:20" ht="15" customHeight="1">
      <c r="M1502" s="22"/>
      <c r="N1502" s="112"/>
      <c r="O1502" s="112"/>
    </row>
    <row r="1503" spans="11:20" ht="15" customHeight="1">
      <c r="L1503" s="29">
        <f t="shared" ref="L1503:T1503" si="140">SUM(L1499:L1502)</f>
        <v>571002</v>
      </c>
      <c r="M1503" s="27">
        <f t="shared" si="140"/>
        <v>317336</v>
      </c>
      <c r="N1503" s="116">
        <f t="shared" si="140"/>
        <v>260945</v>
      </c>
      <c r="O1503" s="116">
        <f t="shared" si="140"/>
        <v>342422</v>
      </c>
      <c r="P1503" s="29">
        <f t="shared" si="140"/>
        <v>370330</v>
      </c>
      <c r="Q1503" s="29">
        <f t="shared" si="140"/>
        <v>403184</v>
      </c>
      <c r="R1503" s="29">
        <f t="shared" si="140"/>
        <v>448547</v>
      </c>
      <c r="S1503" s="29">
        <f t="shared" si="140"/>
        <v>505192</v>
      </c>
      <c r="T1503" s="29">
        <f t="shared" si="140"/>
        <v>571780</v>
      </c>
    </row>
    <row r="1504" spans="11:20" ht="15" customHeight="1"/>
    <row r="1505" spans="1:20" ht="15" customHeight="1"/>
    <row r="1506" spans="1:20" ht="15" customHeight="1"/>
    <row r="1507" spans="1:20" ht="15" customHeight="1">
      <c r="N1507" s="112"/>
      <c r="O1507" s="112"/>
      <c r="P1507" s="22"/>
    </row>
    <row r="1508" spans="1:20" ht="15" customHeight="1">
      <c r="A1508" s="356" t="s">
        <v>1284</v>
      </c>
      <c r="B1508" s="356"/>
      <c r="C1508" s="356"/>
      <c r="D1508" s="356"/>
      <c r="E1508" s="356"/>
      <c r="F1508" s="356"/>
      <c r="K1508" s="71" t="s">
        <v>1127</v>
      </c>
      <c r="L1508" s="41">
        <f t="shared" ref="L1508:T1508" si="141">L364+L778+L889+L1231</f>
        <v>276386</v>
      </c>
      <c r="M1508" s="41">
        <f t="shared" si="141"/>
        <v>325906</v>
      </c>
      <c r="N1508" s="112">
        <f t="shared" si="141"/>
        <v>339200</v>
      </c>
      <c r="O1508" s="112">
        <f t="shared" si="141"/>
        <v>310000</v>
      </c>
      <c r="P1508" s="22">
        <f t="shared" si="141"/>
        <v>424000</v>
      </c>
      <c r="Q1508" s="41">
        <f t="shared" si="141"/>
        <v>449440</v>
      </c>
      <c r="R1508" s="41">
        <f t="shared" si="141"/>
        <v>476406</v>
      </c>
      <c r="S1508" s="41">
        <f t="shared" si="141"/>
        <v>504991</v>
      </c>
      <c r="T1508" s="41">
        <f t="shared" si="141"/>
        <v>535292</v>
      </c>
    </row>
    <row r="1509" spans="1:20" ht="15" customHeight="1"/>
    <row r="1510" spans="1:20" ht="15" customHeight="1">
      <c r="K1510" s="71" t="s">
        <v>1128</v>
      </c>
      <c r="L1510" s="41">
        <f t="shared" ref="L1510:T1510" si="142">L362+L777+L888+L1229</f>
        <v>38466</v>
      </c>
      <c r="M1510" s="41">
        <f t="shared" si="142"/>
        <v>77786</v>
      </c>
      <c r="N1510" s="112">
        <f t="shared" si="142"/>
        <v>60000</v>
      </c>
      <c r="O1510" s="112">
        <f t="shared" si="142"/>
        <v>90000</v>
      </c>
      <c r="P1510" s="22">
        <f t="shared" si="142"/>
        <v>60000</v>
      </c>
      <c r="Q1510" s="41">
        <f t="shared" si="142"/>
        <v>60000</v>
      </c>
      <c r="R1510" s="41">
        <f t="shared" si="142"/>
        <v>60000</v>
      </c>
      <c r="S1510" s="41">
        <f t="shared" si="142"/>
        <v>60000</v>
      </c>
      <c r="T1510" s="41">
        <f t="shared" si="142"/>
        <v>60000</v>
      </c>
    </row>
    <row r="1511" spans="1:20" s="137" customFormat="1" ht="15" customHeight="1">
      <c r="L1511" s="41"/>
      <c r="M1511" s="41"/>
      <c r="N1511" s="112"/>
      <c r="O1511" s="112"/>
      <c r="P1511" s="22"/>
      <c r="Q1511" s="41"/>
      <c r="R1511" s="41"/>
      <c r="S1511" s="41"/>
      <c r="T1511" s="41"/>
    </row>
    <row r="1512" spans="1:20" s="137" customFormat="1" ht="15" customHeight="1">
      <c r="I1512" s="349" t="s">
        <v>1265</v>
      </c>
      <c r="J1512" s="349"/>
      <c r="K1512" s="6" t="s">
        <v>1129</v>
      </c>
      <c r="L1512" s="29">
        <f t="shared" ref="L1512:T1512" si="143">L104+L108+L140+L219+L275+L307+L353+L773+L884+L1045+L1078+L1149+L366+L369</f>
        <v>1118821</v>
      </c>
      <c r="M1512" s="29">
        <f t="shared" si="143"/>
        <v>1185928</v>
      </c>
      <c r="N1512" s="116">
        <f t="shared" si="143"/>
        <v>1204000</v>
      </c>
      <c r="O1512" s="116">
        <f t="shared" si="143"/>
        <v>1225000</v>
      </c>
      <c r="P1512" s="29">
        <f t="shared" si="143"/>
        <v>1346185</v>
      </c>
      <c r="Q1512" s="29">
        <f t="shared" si="143"/>
        <v>1478346</v>
      </c>
      <c r="R1512" s="29">
        <f t="shared" si="143"/>
        <v>1625043</v>
      </c>
      <c r="S1512" s="29">
        <f t="shared" si="143"/>
        <v>1786409</v>
      </c>
      <c r="T1512" s="29">
        <f t="shared" si="143"/>
        <v>1963913</v>
      </c>
    </row>
    <row r="1513" spans="1:20" s="137" customFormat="1" ht="15" customHeight="1">
      <c r="I1513" s="350" t="s">
        <v>1265</v>
      </c>
      <c r="J1513" s="350"/>
      <c r="K1513" s="137" t="s">
        <v>1268</v>
      </c>
      <c r="L1513" s="41">
        <f t="shared" ref="L1513:T1513" si="144">L60</f>
        <v>0</v>
      </c>
      <c r="M1513" s="41">
        <f t="shared" si="144"/>
        <v>21675</v>
      </c>
      <c r="N1513" s="112">
        <f t="shared" si="144"/>
        <v>20000</v>
      </c>
      <c r="O1513" s="112">
        <f t="shared" si="144"/>
        <v>25000</v>
      </c>
      <c r="P1513" s="41">
        <f t="shared" si="144"/>
        <v>12500</v>
      </c>
      <c r="Q1513" s="41">
        <f t="shared" si="144"/>
        <v>12500</v>
      </c>
      <c r="R1513" s="41">
        <f t="shared" si="144"/>
        <v>12500</v>
      </c>
      <c r="S1513" s="41">
        <f t="shared" si="144"/>
        <v>12500</v>
      </c>
      <c r="T1513" s="41">
        <f t="shared" si="144"/>
        <v>12500</v>
      </c>
    </row>
    <row r="1514" spans="1:20" s="137" customFormat="1" ht="15" customHeight="1">
      <c r="I1514" s="350" t="s">
        <v>1265</v>
      </c>
      <c r="J1514" s="350"/>
      <c r="K1514" s="137" t="s">
        <v>1269</v>
      </c>
      <c r="L1514" s="41">
        <f t="shared" ref="L1514:T1514" si="145">L62</f>
        <v>0</v>
      </c>
      <c r="M1514" s="41">
        <f t="shared" si="145"/>
        <v>39671</v>
      </c>
      <c r="N1514" s="112">
        <f t="shared" si="145"/>
        <v>50000</v>
      </c>
      <c r="O1514" s="112">
        <f t="shared" si="145"/>
        <v>50000</v>
      </c>
      <c r="P1514" s="41">
        <f t="shared" si="145"/>
        <v>60398</v>
      </c>
      <c r="Q1514" s="41">
        <f t="shared" si="145"/>
        <v>66438</v>
      </c>
      <c r="R1514" s="41">
        <f t="shared" si="145"/>
        <v>73082</v>
      </c>
      <c r="S1514" s="41">
        <f t="shared" si="145"/>
        <v>80390</v>
      </c>
      <c r="T1514" s="41">
        <f t="shared" si="145"/>
        <v>88429</v>
      </c>
    </row>
    <row r="1515" spans="1:20" s="137" customFormat="1" ht="15" customHeight="1">
      <c r="I1515" s="350" t="s">
        <v>1265</v>
      </c>
      <c r="J1515" s="350"/>
      <c r="K1515" s="137" t="s">
        <v>1266</v>
      </c>
      <c r="L1515" s="134">
        <f t="shared" ref="L1515:T1515" si="146">L64+L754+L871+L1024+L1131</f>
        <v>227600</v>
      </c>
      <c r="M1515" s="134">
        <f t="shared" si="146"/>
        <v>193147</v>
      </c>
      <c r="N1515" s="126">
        <f t="shared" si="146"/>
        <v>190000</v>
      </c>
      <c r="O1515" s="126">
        <f t="shared" si="146"/>
        <v>90000</v>
      </c>
      <c r="P1515" s="134">
        <f t="shared" si="146"/>
        <v>84768</v>
      </c>
      <c r="Q1515" s="134">
        <f t="shared" si="146"/>
        <v>90702</v>
      </c>
      <c r="R1515" s="134">
        <f t="shared" si="146"/>
        <v>97051</v>
      </c>
      <c r="S1515" s="134">
        <f t="shared" si="146"/>
        <v>103845</v>
      </c>
      <c r="T1515" s="134">
        <f t="shared" si="146"/>
        <v>111113</v>
      </c>
    </row>
    <row r="1516" spans="1:20" s="137" customFormat="1" ht="15" customHeight="1">
      <c r="I1516" s="350" t="s">
        <v>1265</v>
      </c>
      <c r="J1516" s="350"/>
      <c r="K1516" s="137" t="s">
        <v>1267</v>
      </c>
      <c r="L1516" s="41">
        <f>L1512-L1515-L1513-L1514</f>
        <v>891221</v>
      </c>
      <c r="M1516" s="41">
        <f t="shared" ref="M1516:T1516" si="147">M1512-M1515-M1513-M1514</f>
        <v>931435</v>
      </c>
      <c r="N1516" s="112">
        <f t="shared" si="147"/>
        <v>944000</v>
      </c>
      <c r="O1516" s="112">
        <f t="shared" si="147"/>
        <v>1060000</v>
      </c>
      <c r="P1516" s="41">
        <f t="shared" si="147"/>
        <v>1188519</v>
      </c>
      <c r="Q1516" s="41">
        <f t="shared" si="147"/>
        <v>1308706</v>
      </c>
      <c r="R1516" s="41">
        <f t="shared" si="147"/>
        <v>1442410</v>
      </c>
      <c r="S1516" s="41">
        <f t="shared" si="147"/>
        <v>1589674</v>
      </c>
      <c r="T1516" s="41">
        <f t="shared" si="147"/>
        <v>1751871</v>
      </c>
    </row>
    <row r="1517" spans="1:20" s="137" customFormat="1" ht="15" customHeight="1">
      <c r="I1517" s="58"/>
      <c r="J1517" s="58"/>
      <c r="L1517" s="41"/>
      <c r="M1517" s="41"/>
      <c r="N1517" s="112"/>
      <c r="O1517" s="112"/>
      <c r="P1517" s="41"/>
      <c r="Q1517" s="41"/>
      <c r="R1517" s="41"/>
      <c r="S1517" s="41"/>
      <c r="T1517" s="41"/>
    </row>
    <row r="1518" spans="1:20" s="137" customFormat="1" ht="15" customHeight="1">
      <c r="I1518" s="350" t="s">
        <v>1265</v>
      </c>
      <c r="J1518" s="350"/>
      <c r="K1518" s="71" t="s">
        <v>1130</v>
      </c>
      <c r="L1518" s="40">
        <f t="shared" ref="L1518:T1518" si="148">L106+L142+L221+L277+L309+L775+L886+L1047+L1080+L1151+L357+L110+L367+L371</f>
        <v>76557</v>
      </c>
      <c r="M1518" s="40">
        <f t="shared" si="148"/>
        <v>86818</v>
      </c>
      <c r="N1518" s="128">
        <f t="shared" si="148"/>
        <v>114000</v>
      </c>
      <c r="O1518" s="128">
        <f t="shared" si="148"/>
        <v>88000</v>
      </c>
      <c r="P1518" s="40">
        <f t="shared" si="148"/>
        <v>96667</v>
      </c>
      <c r="Q1518" s="40">
        <f t="shared" si="148"/>
        <v>106235</v>
      </c>
      <c r="R1518" s="40">
        <f t="shared" si="148"/>
        <v>116758</v>
      </c>
      <c r="S1518" s="40">
        <f t="shared" si="148"/>
        <v>128334</v>
      </c>
      <c r="T1518" s="40">
        <f t="shared" si="148"/>
        <v>141066</v>
      </c>
    </row>
    <row r="1519" spans="1:20" s="137" customFormat="1" ht="15" customHeight="1">
      <c r="I1519" s="58"/>
      <c r="J1519" s="58"/>
      <c r="K1519" s="71"/>
      <c r="L1519" s="71"/>
      <c r="M1519" s="71"/>
      <c r="N1519" s="112"/>
      <c r="O1519" s="112"/>
      <c r="P1519" s="71"/>
      <c r="Q1519" s="71"/>
      <c r="R1519" s="71"/>
      <c r="S1519" s="71"/>
      <c r="T1519" s="71"/>
    </row>
    <row r="1520" spans="1:20" s="137" customFormat="1" ht="15" customHeight="1">
      <c r="I1520" s="350" t="s">
        <v>1265</v>
      </c>
      <c r="J1520" s="350"/>
      <c r="K1520" s="71" t="s">
        <v>1131</v>
      </c>
      <c r="L1520" s="40">
        <f t="shared" ref="L1520:T1520" si="149">L107+L143+L222+L278+L310+L359+L776+L887+L1048+L1081+L1152+L111</f>
        <v>13448</v>
      </c>
      <c r="M1520" s="40">
        <f t="shared" si="149"/>
        <v>12532</v>
      </c>
      <c r="N1520" s="112">
        <f t="shared" si="149"/>
        <v>0</v>
      </c>
      <c r="O1520" s="112">
        <f t="shared" si="149"/>
        <v>10500</v>
      </c>
      <c r="P1520" s="40">
        <f t="shared" si="149"/>
        <v>10377</v>
      </c>
      <c r="Q1520" s="40">
        <f t="shared" si="149"/>
        <v>11415</v>
      </c>
      <c r="R1520" s="40">
        <f t="shared" si="149"/>
        <v>12557</v>
      </c>
      <c r="S1520" s="40">
        <f t="shared" si="149"/>
        <v>13812</v>
      </c>
      <c r="T1520" s="40">
        <f t="shared" si="149"/>
        <v>15192</v>
      </c>
    </row>
    <row r="1521" spans="6:21" s="137" customFormat="1" ht="15" customHeight="1">
      <c r="I1521" s="58"/>
      <c r="J1521" s="58"/>
      <c r="L1521" s="41"/>
      <c r="M1521" s="41"/>
      <c r="N1521" s="112"/>
      <c r="O1521" s="112"/>
      <c r="P1521" s="41"/>
      <c r="Q1521" s="41"/>
      <c r="R1521" s="41"/>
      <c r="S1521" s="41"/>
      <c r="T1521" s="41"/>
    </row>
    <row r="1522" spans="6:21" s="137" customFormat="1" ht="15" customHeight="1">
      <c r="L1522" s="41"/>
      <c r="M1522" s="41"/>
      <c r="N1522" s="112"/>
      <c r="O1522" s="112"/>
      <c r="P1522" s="22"/>
      <c r="Q1522" s="41"/>
      <c r="R1522" s="41"/>
      <c r="S1522" s="41"/>
      <c r="T1522" s="41"/>
    </row>
    <row r="1523" spans="6:21" s="137" customFormat="1" ht="15" customHeight="1">
      <c r="I1523" s="349" t="s">
        <v>1270</v>
      </c>
      <c r="J1523" s="349"/>
      <c r="K1523" s="6" t="s">
        <v>1129</v>
      </c>
      <c r="L1523" s="29">
        <f>L1224</f>
        <v>70805</v>
      </c>
      <c r="M1523" s="29">
        <f t="shared" ref="M1523:T1523" si="150">M1224</f>
        <v>76487</v>
      </c>
      <c r="N1523" s="116">
        <f t="shared" si="150"/>
        <v>87975</v>
      </c>
      <c r="O1523" s="116">
        <f t="shared" si="150"/>
        <v>86500</v>
      </c>
      <c r="P1523" s="29">
        <f t="shared" si="150"/>
        <v>102877</v>
      </c>
      <c r="Q1523" s="29">
        <f t="shared" si="150"/>
        <v>113165</v>
      </c>
      <c r="R1523" s="29">
        <f t="shared" si="150"/>
        <v>124482</v>
      </c>
      <c r="S1523" s="29">
        <f t="shared" si="150"/>
        <v>136930</v>
      </c>
      <c r="T1523" s="29">
        <f t="shared" si="150"/>
        <v>150623</v>
      </c>
    </row>
    <row r="1524" spans="6:21" s="138" customFormat="1" ht="15" customHeight="1">
      <c r="I1524" s="350" t="s">
        <v>1270</v>
      </c>
      <c r="J1524" s="350"/>
      <c r="K1524" s="138" t="s">
        <v>1266</v>
      </c>
      <c r="L1524" s="134">
        <f>L1206</f>
        <v>0</v>
      </c>
      <c r="M1524" s="134">
        <f t="shared" ref="M1524:T1524" si="151">M1206</f>
        <v>0</v>
      </c>
      <c r="N1524" s="140">
        <f t="shared" si="151"/>
        <v>0</v>
      </c>
      <c r="O1524" s="140">
        <f t="shared" si="151"/>
        <v>0</v>
      </c>
      <c r="P1524" s="134">
        <f t="shared" si="151"/>
        <v>6670</v>
      </c>
      <c r="Q1524" s="134">
        <f t="shared" si="151"/>
        <v>7137</v>
      </c>
      <c r="R1524" s="134">
        <f t="shared" si="151"/>
        <v>7637</v>
      </c>
      <c r="S1524" s="134">
        <f t="shared" si="151"/>
        <v>8171</v>
      </c>
      <c r="T1524" s="134">
        <f t="shared" si="151"/>
        <v>8743</v>
      </c>
    </row>
    <row r="1525" spans="6:21" s="138" customFormat="1" ht="15" customHeight="1">
      <c r="I1525" s="350" t="s">
        <v>1270</v>
      </c>
      <c r="J1525" s="350"/>
      <c r="K1525" s="138" t="s">
        <v>1267</v>
      </c>
      <c r="L1525" s="41">
        <f>L1523-L1524</f>
        <v>70805</v>
      </c>
      <c r="M1525" s="41">
        <f t="shared" ref="M1525:T1525" si="152">M1523-M1524</f>
        <v>76487</v>
      </c>
      <c r="N1525" s="127">
        <f t="shared" si="152"/>
        <v>87975</v>
      </c>
      <c r="O1525" s="127">
        <f t="shared" si="152"/>
        <v>86500</v>
      </c>
      <c r="P1525" s="41">
        <f t="shared" si="152"/>
        <v>96207</v>
      </c>
      <c r="Q1525" s="41">
        <f t="shared" si="152"/>
        <v>106028</v>
      </c>
      <c r="R1525" s="41">
        <f t="shared" si="152"/>
        <v>116845</v>
      </c>
      <c r="S1525" s="41">
        <f t="shared" si="152"/>
        <v>128759</v>
      </c>
      <c r="T1525" s="41">
        <f t="shared" si="152"/>
        <v>141880</v>
      </c>
    </row>
    <row r="1526" spans="6:21" s="138" customFormat="1" ht="15" customHeight="1">
      <c r="I1526" s="139"/>
      <c r="J1526" s="139"/>
      <c r="L1526" s="41"/>
      <c r="M1526" s="41"/>
      <c r="N1526" s="112"/>
      <c r="O1526" s="112"/>
      <c r="P1526" s="41"/>
      <c r="Q1526" s="41"/>
      <c r="R1526" s="41"/>
      <c r="S1526" s="41"/>
      <c r="T1526" s="41"/>
    </row>
    <row r="1527" spans="6:21" s="138" customFormat="1" ht="15" customHeight="1">
      <c r="I1527" s="139"/>
      <c r="J1527" s="139"/>
      <c r="L1527" s="41"/>
      <c r="M1527" s="41"/>
      <c r="N1527" s="112"/>
      <c r="O1527" s="112"/>
      <c r="P1527" s="41"/>
      <c r="Q1527" s="41"/>
      <c r="R1527" s="41"/>
      <c r="S1527" s="41"/>
      <c r="T1527" s="41"/>
    </row>
    <row r="1528" spans="6:21" ht="15" customHeight="1">
      <c r="F1528" s="350" t="s">
        <v>1151</v>
      </c>
      <c r="G1528" s="350"/>
      <c r="H1528" s="350"/>
      <c r="I1528" s="350"/>
      <c r="J1528" s="350"/>
      <c r="K1528" s="350"/>
      <c r="L1528" s="40">
        <f t="shared" ref="L1528:T1528" si="153">L703+L745+L855+L856+L857</f>
        <v>0</v>
      </c>
      <c r="M1528" s="40">
        <f t="shared" si="153"/>
        <v>0</v>
      </c>
      <c r="N1528" s="128">
        <f t="shared" si="153"/>
        <v>2212735</v>
      </c>
      <c r="O1528" s="128">
        <f t="shared" si="153"/>
        <v>2207080</v>
      </c>
      <c r="P1528" s="40">
        <f t="shared" si="153"/>
        <v>723683</v>
      </c>
      <c r="Q1528" s="40">
        <f t="shared" si="153"/>
        <v>590000</v>
      </c>
      <c r="R1528" s="40">
        <f t="shared" si="153"/>
        <v>460002</v>
      </c>
      <c r="S1528" s="40">
        <f t="shared" si="153"/>
        <v>320000</v>
      </c>
      <c r="T1528" s="40">
        <f t="shared" si="153"/>
        <v>250000</v>
      </c>
    </row>
    <row r="1529" spans="6:21" ht="15" customHeight="1"/>
    <row r="1530" spans="6:21" ht="15" customHeight="1">
      <c r="K1530" s="138" t="s">
        <v>1285</v>
      </c>
      <c r="L1530" s="40">
        <f t="shared" ref="L1530:T1530" si="154">L41+L647</f>
        <v>190579</v>
      </c>
      <c r="M1530" s="40">
        <f t="shared" si="154"/>
        <v>126829</v>
      </c>
      <c r="N1530" s="128">
        <f t="shared" si="154"/>
        <v>140000</v>
      </c>
      <c r="O1530" s="128">
        <f t="shared" si="154"/>
        <v>140000</v>
      </c>
      <c r="P1530" s="40">
        <f t="shared" si="154"/>
        <v>140000</v>
      </c>
      <c r="Q1530" s="40">
        <f t="shared" si="154"/>
        <v>140000</v>
      </c>
      <c r="R1530" s="40">
        <f t="shared" si="154"/>
        <v>140000</v>
      </c>
      <c r="S1530" s="40">
        <f t="shared" si="154"/>
        <v>140000</v>
      </c>
      <c r="T1530" s="40">
        <f t="shared" si="154"/>
        <v>140000</v>
      </c>
      <c r="U1530" s="40"/>
    </row>
    <row r="1531" spans="6:21" ht="15" customHeight="1"/>
    <row r="1532" spans="6:21" ht="15" customHeight="1"/>
    <row r="1533" spans="6:21" ht="15" customHeight="1">
      <c r="I1533" s="349" t="s">
        <v>1265</v>
      </c>
      <c r="J1533" s="349"/>
      <c r="K1533" s="6" t="s">
        <v>1308</v>
      </c>
    </row>
    <row r="1534" spans="6:21" ht="15" customHeight="1">
      <c r="K1534" s="284" t="s">
        <v>1447</v>
      </c>
      <c r="L1534" s="40">
        <f t="shared" ref="L1534:T1534" si="155">L100+L137+L161+L177+L202+L204+L206+L207+L209+L269+L303+L769+L880+L1040+L1070+L1142</f>
        <v>5183148</v>
      </c>
      <c r="M1534" s="40">
        <f t="shared" si="155"/>
        <v>4500413</v>
      </c>
      <c r="N1534" s="128">
        <f t="shared" si="155"/>
        <v>4247200</v>
      </c>
      <c r="O1534" s="128">
        <f t="shared" si="155"/>
        <v>4122263</v>
      </c>
      <c r="P1534" s="40">
        <f t="shared" si="155"/>
        <v>4261000</v>
      </c>
      <c r="Q1534" s="40">
        <f t="shared" si="155"/>
        <v>4135000</v>
      </c>
      <c r="R1534" s="40">
        <f t="shared" si="155"/>
        <v>4185000</v>
      </c>
      <c r="S1534" s="40">
        <f t="shared" si="155"/>
        <v>4235000</v>
      </c>
      <c r="T1534" s="40">
        <f t="shared" si="155"/>
        <v>4285000</v>
      </c>
    </row>
    <row r="1535" spans="6:21" ht="15" customHeight="1">
      <c r="K1535" s="284" t="s">
        <v>1448</v>
      </c>
      <c r="L1535" s="40">
        <f t="shared" ref="L1535:T1535" si="156">L101+L178+L214+L304+L770+L881+L1042+L1072+L1144</f>
        <v>96938</v>
      </c>
      <c r="M1535" s="40">
        <f t="shared" si="156"/>
        <v>98513</v>
      </c>
      <c r="N1535" s="128">
        <f t="shared" si="156"/>
        <v>108875</v>
      </c>
      <c r="O1535" s="128">
        <f t="shared" si="156"/>
        <v>149330</v>
      </c>
      <c r="P1535" s="40">
        <f t="shared" si="156"/>
        <v>122875</v>
      </c>
      <c r="Q1535" s="40">
        <f t="shared" si="156"/>
        <v>123875</v>
      </c>
      <c r="R1535" s="40">
        <f t="shared" si="156"/>
        <v>123875</v>
      </c>
      <c r="S1535" s="40">
        <f t="shared" si="156"/>
        <v>123875</v>
      </c>
      <c r="T1535" s="40">
        <f t="shared" si="156"/>
        <v>123875</v>
      </c>
    </row>
    <row r="1536" spans="6:21" ht="15" customHeight="1">
      <c r="K1536" s="284" t="s">
        <v>1449</v>
      </c>
      <c r="L1536" s="285">
        <f t="shared" ref="L1536:T1536" si="157">L95+L96+L97+L98+L99+L162+L210+L211+L212+L270+L1041+L1073+L1074+L1075+L1143+L1145+L1146</f>
        <v>372400</v>
      </c>
      <c r="M1536" s="285">
        <f t="shared" si="157"/>
        <v>401940</v>
      </c>
      <c r="N1536" s="287">
        <f t="shared" si="157"/>
        <v>427820</v>
      </c>
      <c r="O1536" s="287">
        <f t="shared" si="157"/>
        <v>419755</v>
      </c>
      <c r="P1536" s="285">
        <f t="shared" si="157"/>
        <v>477820</v>
      </c>
      <c r="Q1536" s="285">
        <f t="shared" si="157"/>
        <v>283820</v>
      </c>
      <c r="R1536" s="285">
        <f t="shared" si="157"/>
        <v>283820</v>
      </c>
      <c r="S1536" s="285">
        <f t="shared" si="157"/>
        <v>283820</v>
      </c>
      <c r="T1536" s="285">
        <f t="shared" si="157"/>
        <v>283820</v>
      </c>
    </row>
    <row r="1537" spans="6:20" ht="15" customHeight="1">
      <c r="K1537" s="284" t="s">
        <v>1418</v>
      </c>
      <c r="L1537" s="40">
        <f>SUM(L1534:L1536)</f>
        <v>5652486</v>
      </c>
      <c r="M1537" s="40">
        <f t="shared" ref="M1537:T1537" si="158">SUM(M1534:M1536)</f>
        <v>5000866</v>
      </c>
      <c r="N1537" s="128">
        <f t="shared" si="158"/>
        <v>4783895</v>
      </c>
      <c r="O1537" s="128">
        <f t="shared" si="158"/>
        <v>4691348</v>
      </c>
      <c r="P1537" s="40">
        <f t="shared" si="158"/>
        <v>4861695</v>
      </c>
      <c r="Q1537" s="40">
        <f t="shared" si="158"/>
        <v>4542695</v>
      </c>
      <c r="R1537" s="40">
        <f t="shared" si="158"/>
        <v>4592695</v>
      </c>
      <c r="S1537" s="40">
        <f t="shared" si="158"/>
        <v>4642695</v>
      </c>
      <c r="T1537" s="40">
        <f t="shared" si="158"/>
        <v>4692695</v>
      </c>
    </row>
    <row r="1538" spans="6:20" ht="15" customHeight="1"/>
    <row r="1539" spans="6:20" ht="15" customHeight="1">
      <c r="I1539" s="349" t="s">
        <v>1270</v>
      </c>
      <c r="J1539" s="349"/>
      <c r="K1539" s="6" t="s">
        <v>1308</v>
      </c>
    </row>
    <row r="1540" spans="6:20" ht="15" customHeight="1">
      <c r="I1540" s="284"/>
      <c r="J1540" s="284"/>
      <c r="K1540" s="284" t="s">
        <v>1447</v>
      </c>
      <c r="L1540" s="41">
        <f>L1220</f>
        <v>486675</v>
      </c>
      <c r="M1540" s="41">
        <f t="shared" ref="M1540:T1540" si="159">M1220</f>
        <v>501353</v>
      </c>
      <c r="N1540" s="128">
        <f t="shared" si="159"/>
        <v>241000</v>
      </c>
      <c r="O1540" s="128">
        <f t="shared" si="159"/>
        <v>243000</v>
      </c>
      <c r="P1540" s="41">
        <f t="shared" si="159"/>
        <v>245000</v>
      </c>
      <c r="Q1540" s="41">
        <f t="shared" si="159"/>
        <v>245000</v>
      </c>
      <c r="R1540" s="41">
        <f t="shared" si="159"/>
        <v>245000</v>
      </c>
      <c r="S1540" s="41">
        <f t="shared" si="159"/>
        <v>245000</v>
      </c>
      <c r="T1540" s="41">
        <f t="shared" si="159"/>
        <v>245000</v>
      </c>
    </row>
    <row r="1541" spans="6:20" ht="15" customHeight="1">
      <c r="I1541" s="284"/>
      <c r="J1541" s="284"/>
      <c r="K1541" s="284" t="s">
        <v>1449</v>
      </c>
      <c r="L1541" s="286">
        <f>L1221</f>
        <v>0</v>
      </c>
      <c r="M1541" s="286">
        <f t="shared" ref="M1541:T1541" si="160">M1221</f>
        <v>0</v>
      </c>
      <c r="N1541" s="287">
        <f t="shared" si="160"/>
        <v>193000</v>
      </c>
      <c r="O1541" s="287">
        <f t="shared" si="160"/>
        <v>195000</v>
      </c>
      <c r="P1541" s="286">
        <f t="shared" si="160"/>
        <v>195000</v>
      </c>
      <c r="Q1541" s="286">
        <f t="shared" si="160"/>
        <v>195000</v>
      </c>
      <c r="R1541" s="286">
        <f t="shared" si="160"/>
        <v>195000</v>
      </c>
      <c r="S1541" s="286">
        <f t="shared" si="160"/>
        <v>195000</v>
      </c>
      <c r="T1541" s="286">
        <f t="shared" si="160"/>
        <v>195000</v>
      </c>
    </row>
    <row r="1542" spans="6:20" ht="15" customHeight="1">
      <c r="I1542" s="284"/>
      <c r="J1542" s="284"/>
      <c r="K1542" s="284" t="s">
        <v>1418</v>
      </c>
      <c r="L1542" s="41">
        <f>SUM(L1540:L1541)</f>
        <v>486675</v>
      </c>
      <c r="M1542" s="41">
        <f t="shared" ref="M1542:T1542" si="161">SUM(M1540:M1541)</f>
        <v>501353</v>
      </c>
      <c r="N1542" s="128">
        <f t="shared" si="161"/>
        <v>434000</v>
      </c>
      <c r="O1542" s="128">
        <f t="shared" si="161"/>
        <v>438000</v>
      </c>
      <c r="P1542" s="41">
        <f t="shared" si="161"/>
        <v>440000</v>
      </c>
      <c r="Q1542" s="41">
        <f t="shared" si="161"/>
        <v>440000</v>
      </c>
      <c r="R1542" s="41">
        <f t="shared" si="161"/>
        <v>440000</v>
      </c>
      <c r="S1542" s="41">
        <f t="shared" si="161"/>
        <v>440000</v>
      </c>
      <c r="T1542" s="41">
        <f t="shared" si="161"/>
        <v>440000</v>
      </c>
    </row>
    <row r="1543" spans="6:20" ht="15" customHeight="1"/>
    <row r="1544" spans="6:20" ht="15" customHeight="1">
      <c r="I1544" s="349" t="s">
        <v>1418</v>
      </c>
      <c r="J1544" s="349"/>
      <c r="K1544" s="6" t="s">
        <v>1308</v>
      </c>
    </row>
    <row r="1545" spans="6:20" ht="15" customHeight="1">
      <c r="I1545" s="284"/>
      <c r="J1545" s="284"/>
      <c r="K1545" s="284" t="s">
        <v>1447</v>
      </c>
      <c r="L1545" s="40">
        <f>L1534+L1540</f>
        <v>5669823</v>
      </c>
      <c r="M1545" s="40">
        <f t="shared" ref="M1545:T1545" si="162">M1534+M1540</f>
        <v>5001766</v>
      </c>
      <c r="N1545" s="128">
        <f t="shared" si="162"/>
        <v>4488200</v>
      </c>
      <c r="O1545" s="128">
        <f t="shared" si="162"/>
        <v>4365263</v>
      </c>
      <c r="P1545" s="40">
        <f t="shared" si="162"/>
        <v>4506000</v>
      </c>
      <c r="Q1545" s="40">
        <f t="shared" si="162"/>
        <v>4380000</v>
      </c>
      <c r="R1545" s="40">
        <f t="shared" si="162"/>
        <v>4430000</v>
      </c>
      <c r="S1545" s="40">
        <f t="shared" si="162"/>
        <v>4480000</v>
      </c>
      <c r="T1545" s="40">
        <f t="shared" si="162"/>
        <v>4530000</v>
      </c>
    </row>
    <row r="1546" spans="6:20" ht="15" customHeight="1">
      <c r="I1546" s="284"/>
      <c r="J1546" s="284"/>
      <c r="K1546" s="284" t="s">
        <v>1448</v>
      </c>
      <c r="L1546" s="40">
        <f>L1535</f>
        <v>96938</v>
      </c>
      <c r="M1546" s="40">
        <f t="shared" ref="M1546:T1546" si="163">M1535</f>
        <v>98513</v>
      </c>
      <c r="N1546" s="128">
        <f t="shared" si="163"/>
        <v>108875</v>
      </c>
      <c r="O1546" s="128">
        <f t="shared" si="163"/>
        <v>149330</v>
      </c>
      <c r="P1546" s="40">
        <f t="shared" si="163"/>
        <v>122875</v>
      </c>
      <c r="Q1546" s="40">
        <f t="shared" si="163"/>
        <v>123875</v>
      </c>
      <c r="R1546" s="40">
        <f t="shared" si="163"/>
        <v>123875</v>
      </c>
      <c r="S1546" s="40">
        <f t="shared" si="163"/>
        <v>123875</v>
      </c>
      <c r="T1546" s="40">
        <f t="shared" si="163"/>
        <v>123875</v>
      </c>
    </row>
    <row r="1547" spans="6:20" ht="15" customHeight="1">
      <c r="I1547" s="284"/>
      <c r="J1547" s="284"/>
      <c r="K1547" s="284" t="s">
        <v>1449</v>
      </c>
      <c r="L1547" s="285">
        <f>L1536+L1541</f>
        <v>372400</v>
      </c>
      <c r="M1547" s="285">
        <f t="shared" ref="M1547:T1547" si="164">M1536+M1541</f>
        <v>401940</v>
      </c>
      <c r="N1547" s="287">
        <f t="shared" si="164"/>
        <v>620820</v>
      </c>
      <c r="O1547" s="287">
        <f t="shared" si="164"/>
        <v>614755</v>
      </c>
      <c r="P1547" s="285">
        <f t="shared" si="164"/>
        <v>672820</v>
      </c>
      <c r="Q1547" s="285">
        <f t="shared" si="164"/>
        <v>478820</v>
      </c>
      <c r="R1547" s="285">
        <f t="shared" si="164"/>
        <v>478820</v>
      </c>
      <c r="S1547" s="285">
        <f t="shared" si="164"/>
        <v>478820</v>
      </c>
      <c r="T1547" s="285">
        <f t="shared" si="164"/>
        <v>478820</v>
      </c>
    </row>
    <row r="1548" spans="6:20" ht="15" customHeight="1">
      <c r="I1548" s="284"/>
      <c r="J1548" s="284"/>
      <c r="K1548" s="284" t="s">
        <v>1418</v>
      </c>
      <c r="L1548" s="40">
        <f>SUM(L1545:L1547)</f>
        <v>6139161</v>
      </c>
      <c r="M1548" s="40">
        <f t="shared" ref="M1548:T1548" si="165">SUM(M1545:M1547)</f>
        <v>5502219</v>
      </c>
      <c r="N1548" s="128">
        <f t="shared" si="165"/>
        <v>5217895</v>
      </c>
      <c r="O1548" s="128">
        <f t="shared" si="165"/>
        <v>5129348</v>
      </c>
      <c r="P1548" s="40">
        <f t="shared" si="165"/>
        <v>5301695</v>
      </c>
      <c r="Q1548" s="40">
        <f t="shared" si="165"/>
        <v>4982695</v>
      </c>
      <c r="R1548" s="40">
        <f t="shared" si="165"/>
        <v>5032695</v>
      </c>
      <c r="S1548" s="40">
        <f t="shared" si="165"/>
        <v>5082695</v>
      </c>
      <c r="T1548" s="40">
        <f t="shared" si="165"/>
        <v>5132695</v>
      </c>
    </row>
    <row r="1549" spans="6:20" ht="15" customHeight="1"/>
    <row r="1550" spans="6:20" ht="15" customHeight="1"/>
    <row r="1551" spans="6:20" ht="15" customHeight="1"/>
    <row r="1552" spans="6:20" ht="15" customHeight="1">
      <c r="F1552" s="356" t="s">
        <v>1586</v>
      </c>
      <c r="G1552" s="356"/>
      <c r="H1552" s="356"/>
      <c r="I1552" s="356"/>
      <c r="J1552" s="356"/>
      <c r="K1552" s="356"/>
    </row>
    <row r="1553" spans="1:20" ht="15" customHeight="1">
      <c r="F1553" s="6"/>
      <c r="G1553" s="351" t="s">
        <v>1587</v>
      </c>
      <c r="H1553" s="351"/>
      <c r="I1553" s="351"/>
      <c r="J1553" s="351"/>
      <c r="K1553" s="351"/>
      <c r="L1553" s="332">
        <f>SUM(L1554:L1557)</f>
        <v>0</v>
      </c>
      <c r="M1553" s="332">
        <f t="shared" ref="M1553:T1553" si="166">SUM(M1554:M1557)</f>
        <v>0</v>
      </c>
      <c r="N1553" s="334">
        <f t="shared" si="166"/>
        <v>755340</v>
      </c>
      <c r="O1553" s="334">
        <f t="shared" si="166"/>
        <v>317900</v>
      </c>
      <c r="P1553" s="333">
        <f t="shared" si="166"/>
        <v>317900</v>
      </c>
      <c r="Q1553" s="333">
        <f t="shared" si="166"/>
        <v>317900</v>
      </c>
      <c r="R1553" s="333">
        <f t="shared" si="166"/>
        <v>317900</v>
      </c>
      <c r="S1553" s="333">
        <f t="shared" si="166"/>
        <v>317900</v>
      </c>
      <c r="T1553" s="333">
        <f t="shared" si="166"/>
        <v>317900</v>
      </c>
    </row>
    <row r="1554" spans="1:20" ht="15" customHeight="1">
      <c r="F1554" s="331"/>
      <c r="G1554" s="331"/>
      <c r="H1554" s="331"/>
      <c r="I1554" s="331"/>
      <c r="J1554" s="331"/>
      <c r="K1554" s="331" t="s">
        <v>1588</v>
      </c>
      <c r="L1554" s="41">
        <f>L494</f>
        <v>0</v>
      </c>
      <c r="M1554" s="41">
        <f t="shared" ref="M1554:T1554" si="167">M494</f>
        <v>0</v>
      </c>
      <c r="N1554" s="112">
        <f t="shared" si="167"/>
        <v>119400</v>
      </c>
      <c r="O1554" s="112">
        <f t="shared" si="167"/>
        <v>121900</v>
      </c>
      <c r="P1554" s="22">
        <f t="shared" si="167"/>
        <v>121900</v>
      </c>
      <c r="Q1554" s="22">
        <f t="shared" si="167"/>
        <v>121900</v>
      </c>
      <c r="R1554" s="22">
        <f t="shared" si="167"/>
        <v>121900</v>
      </c>
      <c r="S1554" s="22">
        <f t="shared" si="167"/>
        <v>121900</v>
      </c>
      <c r="T1554" s="22">
        <f t="shared" si="167"/>
        <v>121900</v>
      </c>
    </row>
    <row r="1555" spans="1:20" ht="15" customHeight="1">
      <c r="F1555" s="331"/>
      <c r="G1555" s="331"/>
      <c r="H1555" s="331"/>
      <c r="I1555" s="331"/>
      <c r="J1555" s="331"/>
      <c r="K1555" s="331" t="s">
        <v>996</v>
      </c>
      <c r="L1555" s="41">
        <f>L818</f>
        <v>0</v>
      </c>
      <c r="M1555" s="41">
        <f t="shared" ref="M1555:T1555" si="168">M818</f>
        <v>0</v>
      </c>
      <c r="N1555" s="112">
        <f t="shared" si="168"/>
        <v>96000</v>
      </c>
      <c r="O1555" s="112">
        <f t="shared" si="168"/>
        <v>116000</v>
      </c>
      <c r="P1555" s="22">
        <f t="shared" si="168"/>
        <v>116000</v>
      </c>
      <c r="Q1555" s="22">
        <f t="shared" si="168"/>
        <v>116000</v>
      </c>
      <c r="R1555" s="22">
        <f t="shared" si="168"/>
        <v>116000</v>
      </c>
      <c r="S1555" s="22">
        <f t="shared" si="168"/>
        <v>116000</v>
      </c>
      <c r="T1555" s="22">
        <f t="shared" si="168"/>
        <v>116000</v>
      </c>
    </row>
    <row r="1556" spans="1:20" ht="15" customHeight="1">
      <c r="F1556" s="331"/>
      <c r="G1556" s="331"/>
      <c r="H1556" s="331"/>
      <c r="I1556" s="331"/>
      <c r="J1556" s="331"/>
      <c r="K1556" s="331" t="s">
        <v>997</v>
      </c>
      <c r="L1556" s="41">
        <f>L915</f>
        <v>0</v>
      </c>
      <c r="M1556" s="41">
        <f t="shared" ref="M1556:T1556" si="169">M915</f>
        <v>0</v>
      </c>
      <c r="N1556" s="112">
        <f t="shared" si="169"/>
        <v>24600</v>
      </c>
      <c r="O1556" s="112">
        <f t="shared" si="169"/>
        <v>60000</v>
      </c>
      <c r="P1556" s="22">
        <f t="shared" si="169"/>
        <v>60000</v>
      </c>
      <c r="Q1556" s="22">
        <f t="shared" si="169"/>
        <v>60000</v>
      </c>
      <c r="R1556" s="22">
        <f t="shared" si="169"/>
        <v>60000</v>
      </c>
      <c r="S1556" s="22">
        <f t="shared" si="169"/>
        <v>60000</v>
      </c>
      <c r="T1556" s="22">
        <f t="shared" si="169"/>
        <v>60000</v>
      </c>
    </row>
    <row r="1557" spans="1:20" ht="15" customHeight="1">
      <c r="F1557" s="331"/>
      <c r="G1557" s="331"/>
      <c r="H1557" s="331"/>
      <c r="I1557" s="331"/>
      <c r="J1557" s="331"/>
      <c r="K1557" s="331" t="s">
        <v>879</v>
      </c>
      <c r="L1557" s="41">
        <f>L1409</f>
        <v>0</v>
      </c>
      <c r="M1557" s="41">
        <f t="shared" ref="M1557:T1557" si="170">M1409</f>
        <v>0</v>
      </c>
      <c r="N1557" s="112">
        <f t="shared" si="170"/>
        <v>515340</v>
      </c>
      <c r="O1557" s="112">
        <f t="shared" si="170"/>
        <v>20000</v>
      </c>
      <c r="P1557" s="22">
        <f t="shared" si="170"/>
        <v>20000</v>
      </c>
      <c r="Q1557" s="22">
        <f t="shared" si="170"/>
        <v>20000</v>
      </c>
      <c r="R1557" s="22">
        <f t="shared" si="170"/>
        <v>20000</v>
      </c>
      <c r="S1557" s="22">
        <f t="shared" si="170"/>
        <v>20000</v>
      </c>
      <c r="T1557" s="22">
        <f t="shared" si="170"/>
        <v>20000</v>
      </c>
    </row>
    <row r="1558" spans="1:20" ht="15" customHeight="1">
      <c r="N1558" s="112"/>
      <c r="O1558" s="112"/>
      <c r="P1558" s="22"/>
      <c r="Q1558" s="22"/>
      <c r="R1558" s="22"/>
      <c r="S1558" s="22"/>
      <c r="T1558" s="22"/>
    </row>
    <row r="1559" spans="1:20" ht="15" customHeight="1"/>
    <row r="1560" spans="1:20" ht="15" customHeight="1"/>
    <row r="1561" spans="1:20" ht="15" customHeight="1">
      <c r="A1561" s="349" t="s">
        <v>1591</v>
      </c>
      <c r="B1561" s="349"/>
      <c r="C1561" s="349"/>
      <c r="D1561" s="349"/>
      <c r="E1561" s="349"/>
      <c r="F1561" s="349"/>
      <c r="G1561" s="349"/>
      <c r="H1561" s="349"/>
      <c r="I1561" s="349"/>
      <c r="J1561" s="349"/>
      <c r="K1561" s="349"/>
      <c r="L1561" s="17">
        <f t="shared" ref="L1561:T1561" si="171">L91+L430+L451+L478+L515+L544+L581+L618+L663+L711+L766+L877+L977+L1037+L1139+L1217+L1297+L1323+L1349+L1377+L1402</f>
        <v>20252340</v>
      </c>
      <c r="M1561" s="17">
        <f t="shared" si="171"/>
        <v>21312181</v>
      </c>
      <c r="N1561" s="100">
        <f t="shared" si="171"/>
        <v>23993918</v>
      </c>
      <c r="O1561" s="100">
        <f t="shared" si="171"/>
        <v>24057597</v>
      </c>
      <c r="P1561" s="17">
        <f t="shared" si="171"/>
        <v>23282875</v>
      </c>
      <c r="Q1561" s="17">
        <f t="shared" si="171"/>
        <v>22669751</v>
      </c>
      <c r="R1561" s="17">
        <f t="shared" si="171"/>
        <v>27137675</v>
      </c>
      <c r="S1561" s="17">
        <f t="shared" si="171"/>
        <v>23591545</v>
      </c>
      <c r="T1561" s="17">
        <f t="shared" si="171"/>
        <v>23440044</v>
      </c>
    </row>
    <row r="1562" spans="1:20" ht="15" customHeight="1">
      <c r="A1562" s="6"/>
      <c r="B1562" s="6"/>
      <c r="C1562" s="6"/>
      <c r="D1562" s="6"/>
      <c r="E1562" s="6"/>
      <c r="F1562" s="6"/>
      <c r="G1562" s="6"/>
      <c r="H1562" s="6"/>
      <c r="I1562" s="6"/>
      <c r="J1562" s="6"/>
      <c r="K1562" s="6"/>
      <c r="L1562" s="6"/>
      <c r="M1562" s="6"/>
      <c r="N1562" s="115"/>
      <c r="O1562" s="115"/>
      <c r="P1562" s="6"/>
      <c r="Q1562" s="6"/>
      <c r="R1562" s="6"/>
      <c r="S1562" s="6"/>
      <c r="T1562" s="6"/>
    </row>
    <row r="1563" spans="1:20" ht="15" customHeight="1">
      <c r="A1563" s="349" t="s">
        <v>1315</v>
      </c>
      <c r="B1563" s="349"/>
      <c r="C1563" s="349"/>
      <c r="D1563" s="349"/>
      <c r="E1563" s="349"/>
      <c r="F1563" s="349"/>
      <c r="G1563" s="349"/>
      <c r="H1563" s="349"/>
      <c r="I1563" s="349"/>
      <c r="J1563" s="349"/>
      <c r="K1563" s="349"/>
      <c r="L1563" s="17">
        <f t="shared" ref="L1563:T1563" si="172">L414+L435+L456+L498+L521+L556+L597+L630+L691+L732+L842+L950+L998+L1112+L1179+L1280+L1306+L1334+L1362+L1387+L1411</f>
        <v>22007076</v>
      </c>
      <c r="M1563" s="17">
        <f t="shared" si="172"/>
        <v>20854032</v>
      </c>
      <c r="N1563" s="100">
        <f t="shared" si="172"/>
        <v>23428475</v>
      </c>
      <c r="O1563" s="100">
        <f t="shared" si="172"/>
        <v>23207255</v>
      </c>
      <c r="P1563" s="17">
        <f t="shared" si="172"/>
        <v>23262714</v>
      </c>
      <c r="Q1563" s="17">
        <f t="shared" si="172"/>
        <v>22955920</v>
      </c>
      <c r="R1563" s="17">
        <f t="shared" si="172"/>
        <v>28545279</v>
      </c>
      <c r="S1563" s="17">
        <f t="shared" si="172"/>
        <v>24610871</v>
      </c>
      <c r="T1563" s="17">
        <f t="shared" si="172"/>
        <v>24888029</v>
      </c>
    </row>
    <row r="1564" spans="1:20" ht="15" customHeight="1"/>
    <row r="1565" spans="1:20" ht="15" customHeight="1">
      <c r="A1565" s="349" t="s">
        <v>1592</v>
      </c>
      <c r="B1565" s="349"/>
      <c r="C1565" s="349"/>
      <c r="D1565" s="349"/>
      <c r="E1565" s="349"/>
      <c r="F1565" s="349"/>
      <c r="G1565" s="349"/>
      <c r="H1565" s="349"/>
      <c r="I1565" s="349"/>
      <c r="J1565" s="349"/>
      <c r="K1565" s="349"/>
      <c r="L1565" s="17">
        <f>L1441+L1472+L1494</f>
        <v>-1754736</v>
      </c>
      <c r="M1565" s="17">
        <f t="shared" ref="M1565:T1565" si="173">M1441+M1472+M1494</f>
        <v>458149</v>
      </c>
      <c r="N1565" s="100">
        <f t="shared" si="173"/>
        <v>565443</v>
      </c>
      <c r="O1565" s="100">
        <f t="shared" si="173"/>
        <v>850342</v>
      </c>
      <c r="P1565" s="17">
        <f t="shared" si="173"/>
        <v>20161</v>
      </c>
      <c r="Q1565" s="17">
        <f t="shared" si="173"/>
        <v>-286169</v>
      </c>
      <c r="R1565" s="17">
        <f t="shared" si="173"/>
        <v>-1407604</v>
      </c>
      <c r="S1565" s="17">
        <f t="shared" si="173"/>
        <v>-1019326</v>
      </c>
      <c r="T1565" s="17">
        <f t="shared" si="173"/>
        <v>-1447985</v>
      </c>
    </row>
    <row r="1566" spans="1:20" ht="15" customHeight="1"/>
    <row r="1567" spans="1:20" ht="15" customHeight="1">
      <c r="A1567" s="349" t="s">
        <v>1593</v>
      </c>
      <c r="B1567" s="349"/>
      <c r="C1567" s="349"/>
      <c r="D1567" s="349"/>
      <c r="E1567" s="349"/>
      <c r="F1567" s="349"/>
      <c r="G1567" s="349"/>
      <c r="H1567" s="349"/>
      <c r="I1567" s="349"/>
      <c r="J1567" s="349"/>
      <c r="K1567" s="349"/>
      <c r="L1567" s="29">
        <f>L1462+L1481+L1503</f>
        <v>5714446</v>
      </c>
      <c r="M1567" s="29">
        <f t="shared" ref="M1567:T1567" si="174">M1462+M1481+M1503</f>
        <v>6172613</v>
      </c>
      <c r="N1567" s="119">
        <f t="shared" si="174"/>
        <v>5065570</v>
      </c>
      <c r="O1567" s="119">
        <f t="shared" si="174"/>
        <v>7022955</v>
      </c>
      <c r="P1567" s="29">
        <f t="shared" si="174"/>
        <v>7043116</v>
      </c>
      <c r="Q1567" s="29">
        <f t="shared" si="174"/>
        <v>6756947</v>
      </c>
      <c r="R1567" s="29">
        <f t="shared" si="174"/>
        <v>5349343</v>
      </c>
      <c r="S1567" s="29">
        <f t="shared" si="174"/>
        <v>4330017</v>
      </c>
      <c r="T1567" s="29">
        <f t="shared" si="174"/>
        <v>2882032</v>
      </c>
    </row>
    <row r="1568" spans="1:20"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sheetData>
  <sortState ref="A36:H45">
    <sortCondition ref="A36:A45"/>
  </sortState>
  <mergeCells count="44">
    <mergeCell ref="A1:T1"/>
    <mergeCell ref="I1533:J1533"/>
    <mergeCell ref="I1539:J1539"/>
    <mergeCell ref="I1544:J1544"/>
    <mergeCell ref="I1525:J1525"/>
    <mergeCell ref="D109:K109"/>
    <mergeCell ref="D110:K110"/>
    <mergeCell ref="D111:K111"/>
    <mergeCell ref="A1508:F1508"/>
    <mergeCell ref="D1375:K1375"/>
    <mergeCell ref="D1347:K1347"/>
    <mergeCell ref="D1320:K1320"/>
    <mergeCell ref="D1205:K1205"/>
    <mergeCell ref="I1518:J1518"/>
    <mergeCell ref="I1524:J1524"/>
    <mergeCell ref="I1516:J1516"/>
    <mergeCell ref="I1513:J1513"/>
    <mergeCell ref="I1514:J1514"/>
    <mergeCell ref="F1552:K1552"/>
    <mergeCell ref="I1512:J1512"/>
    <mergeCell ref="I1520:J1520"/>
    <mergeCell ref="I1523:J1523"/>
    <mergeCell ref="D108:K108"/>
    <mergeCell ref="I1515:J1515"/>
    <mergeCell ref="D1023:K1023"/>
    <mergeCell ref="A5:K5"/>
    <mergeCell ref="D3:F3"/>
    <mergeCell ref="D654:K654"/>
    <mergeCell ref="D613:K613"/>
    <mergeCell ref="D612:K612"/>
    <mergeCell ref="D537:K537"/>
    <mergeCell ref="D539:K539"/>
    <mergeCell ref="D873:K873"/>
    <mergeCell ref="D870:K870"/>
    <mergeCell ref="D753:K753"/>
    <mergeCell ref="D473:K473"/>
    <mergeCell ref="D56:K56"/>
    <mergeCell ref="D538:K538"/>
    <mergeCell ref="A1561:K1561"/>
    <mergeCell ref="A1563:K1563"/>
    <mergeCell ref="A1565:K1565"/>
    <mergeCell ref="A1567:K1567"/>
    <mergeCell ref="F1528:K1528"/>
    <mergeCell ref="G1553:K1553"/>
  </mergeCells>
  <printOptions horizontalCentered="1"/>
  <pageMargins left="0" right="0" top="0.5" bottom="0.15" header="0" footer="0"/>
  <pageSetup scale="69" fitToHeight="20" orientation="landscape" horizontalDpi="4294967293" r:id="rId1"/>
  <headerFooter alignWithMargins="0"/>
  <rowBreaks count="39" manualBreakCount="39">
    <brk id="53" max="19" man="1"/>
    <brk id="93" max="19" man="1"/>
    <brk id="135" max="19" man="1"/>
    <brk id="159" max="16383" man="1"/>
    <brk id="175" max="16383" man="1"/>
    <brk id="200" max="16383" man="1"/>
    <brk id="248" max="19" man="1"/>
    <brk id="267" max="16383" man="1"/>
    <brk id="301" max="16383" man="1"/>
    <brk id="347" max="16383" man="1"/>
    <brk id="423" max="16383" man="1"/>
    <brk id="444" max="16383" man="1"/>
    <brk id="466" max="16383" man="1"/>
    <brk id="507" max="16383" man="1"/>
    <brk id="532" max="16383" man="1"/>
    <brk id="567" max="16383" man="1"/>
    <brk id="607" max="16383" man="1"/>
    <brk id="640" max="16383" man="1"/>
    <brk id="684" max="19" man="1"/>
    <brk id="700" max="16383" man="1"/>
    <brk id="742" max="16383" man="1"/>
    <brk id="836" max="19" man="1"/>
    <brk id="852" max="16383" man="1"/>
    <brk id="900" max="19" man="1"/>
    <brk id="944" max="19" man="1"/>
    <brk id="960" max="16383" man="1"/>
    <brk id="1008" max="16383" man="1"/>
    <brk id="1121" max="16383" man="1"/>
    <brk id="1188" max="16383" man="1"/>
    <brk id="1237" max="19" man="1"/>
    <brk id="1289" max="19" man="1"/>
    <brk id="1316" max="16383" man="1"/>
    <brk id="1343" max="16383" man="1"/>
    <brk id="1371" max="16383" man="1"/>
    <brk id="1396" max="16383" man="1"/>
    <brk id="1421" max="16383" man="1"/>
    <brk id="1464" max="16383" man="1"/>
    <brk id="1486" max="16383" man="1"/>
    <brk id="1507" max="16383" man="1"/>
  </rowBreaks>
</worksheet>
</file>

<file path=xl/worksheets/sheet8.xml><?xml version="1.0" encoding="utf-8"?>
<worksheet xmlns="http://schemas.openxmlformats.org/spreadsheetml/2006/main" xmlns:r="http://schemas.openxmlformats.org/officeDocument/2006/relationships">
  <dimension ref="B2:I17"/>
  <sheetViews>
    <sheetView zoomScaleNormal="100" workbookViewId="0">
      <selection activeCell="C1" sqref="C1"/>
    </sheetView>
  </sheetViews>
  <sheetFormatPr defaultRowHeight="12.75"/>
  <cols>
    <col min="2" max="7" width="13.7109375" customWidth="1"/>
    <col min="8" max="8" width="2.140625" customWidth="1"/>
    <col min="9" max="9" width="18.28515625" customWidth="1"/>
    <col min="10" max="10" width="14.5703125" customWidth="1"/>
  </cols>
  <sheetData>
    <row r="2" spans="2:9">
      <c r="B2" s="38" t="s">
        <v>1468</v>
      </c>
    </row>
    <row r="4" spans="2:9" ht="15">
      <c r="B4" s="43" t="s">
        <v>286</v>
      </c>
      <c r="C4" s="43" t="s">
        <v>355</v>
      </c>
      <c r="D4" s="43" t="s">
        <v>356</v>
      </c>
      <c r="E4" s="43" t="s">
        <v>373</v>
      </c>
      <c r="F4" s="43" t="s">
        <v>376</v>
      </c>
      <c r="G4" s="43" t="s">
        <v>377</v>
      </c>
    </row>
    <row r="5" spans="2:9" ht="15">
      <c r="B5" s="44" t="s">
        <v>32</v>
      </c>
      <c r="C5" s="44" t="s">
        <v>33</v>
      </c>
      <c r="D5" s="44" t="s">
        <v>32</v>
      </c>
      <c r="E5" s="44" t="s">
        <v>32</v>
      </c>
      <c r="F5" s="44" t="s">
        <v>32</v>
      </c>
      <c r="G5" s="44" t="s">
        <v>32</v>
      </c>
    </row>
    <row r="6" spans="2:9">
      <c r="B6" s="42">
        <f>'Budget Detail FY 2013-17'!O1441</f>
        <v>927058</v>
      </c>
      <c r="C6" s="42">
        <f>'Budget Detail FY 2013-17'!P1441</f>
        <v>137706</v>
      </c>
      <c r="D6" s="42">
        <f>'Budget Detail FY 2013-17'!Q1441</f>
        <v>-246054</v>
      </c>
      <c r="E6" s="42">
        <f>'Budget Detail FY 2013-17'!R1441</f>
        <v>-1441478</v>
      </c>
      <c r="F6" s="42">
        <f>'Budget Detail FY 2013-17'!S1441</f>
        <v>-1074395</v>
      </c>
      <c r="G6" s="42">
        <f>'Budget Detail FY 2013-17'!T1441</f>
        <v>-1526649</v>
      </c>
      <c r="I6" s="59">
        <f>SUM(B6:H6)</f>
        <v>-3223812</v>
      </c>
    </row>
    <row r="7" spans="2:9">
      <c r="I7" s="60"/>
    </row>
    <row r="8" spans="2:9">
      <c r="I8" s="60"/>
    </row>
    <row r="9" spans="2:9">
      <c r="I9" s="60"/>
    </row>
    <row r="10" spans="2:9">
      <c r="I10" s="60"/>
    </row>
    <row r="11" spans="2:9">
      <c r="I11" s="60"/>
    </row>
    <row r="12" spans="2:9">
      <c r="B12" s="38" t="s">
        <v>1469</v>
      </c>
      <c r="I12" s="60"/>
    </row>
    <row r="13" spans="2:9">
      <c r="I13" s="60"/>
    </row>
    <row r="14" spans="2:9" ht="15">
      <c r="B14" s="43" t="s">
        <v>286</v>
      </c>
      <c r="C14" s="43" t="s">
        <v>355</v>
      </c>
      <c r="D14" s="43" t="s">
        <v>356</v>
      </c>
      <c r="E14" s="43" t="s">
        <v>373</v>
      </c>
      <c r="F14" s="43" t="s">
        <v>376</v>
      </c>
      <c r="G14" s="43" t="s">
        <v>377</v>
      </c>
      <c r="I14" s="60"/>
    </row>
    <row r="15" spans="2:9" ht="15">
      <c r="B15" s="45" t="s">
        <v>32</v>
      </c>
      <c r="C15" s="45" t="s">
        <v>33</v>
      </c>
      <c r="D15" s="45" t="s">
        <v>32</v>
      </c>
      <c r="E15" s="45" t="s">
        <v>32</v>
      </c>
      <c r="F15" s="45" t="s">
        <v>32</v>
      </c>
      <c r="G15" s="45" t="s">
        <v>32</v>
      </c>
      <c r="I15" s="60"/>
    </row>
    <row r="16" spans="2:9">
      <c r="B16" s="42">
        <f>'Budget Detail FY 2013-17'!O1462</f>
        <v>6694421</v>
      </c>
      <c r="C16" s="42">
        <f>'Budget Detail FY 2013-17'!P1462</f>
        <v>6832127</v>
      </c>
      <c r="D16" s="42">
        <f>'Budget Detail FY 2013-17'!Q1462</f>
        <v>6586073</v>
      </c>
      <c r="E16" s="42">
        <f>'Budget Detail FY 2013-17'!R1462</f>
        <v>5144595</v>
      </c>
      <c r="F16" s="42">
        <f>'Budget Detail FY 2013-17'!S1462</f>
        <v>4070200</v>
      </c>
      <c r="G16" s="42">
        <f>'Budget Detail FY 2013-17'!T1462</f>
        <v>2543551</v>
      </c>
      <c r="I16" s="59">
        <f>SUM(B16:H16)</f>
        <v>31870967</v>
      </c>
    </row>
    <row r="17" spans="9:9">
      <c r="I17" s="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Budget Summary</vt:lpstr>
      <vt:lpstr>Budget Summary by Category</vt:lpstr>
      <vt:lpstr>Fund Balance History</vt:lpstr>
      <vt:lpstr>Fund Balance Summary</vt:lpstr>
      <vt:lpstr>Gen Fd Cover Sheets</vt:lpstr>
      <vt:lpstr>Fund Cover Sheets</vt:lpstr>
      <vt:lpstr>Budget Detail FY 2013-17</vt:lpstr>
      <vt:lpstr>Cash Flow Summary</vt:lpstr>
      <vt:lpstr>'Budget Detail FY 2013-17'!Print_Area</vt:lpstr>
      <vt:lpstr>'Budget Summary by Category'!Print_Area</vt:lpstr>
      <vt:lpstr>'Fund Balance Summary'!Print_Area</vt:lpstr>
      <vt:lpstr>'Fund Cover Sheets'!Print_Area</vt:lpstr>
      <vt:lpstr>'Gen Fd Cover Sheets'!Print_Area</vt:lpstr>
      <vt:lpstr>'Budget Detail FY 2013-17'!Print_Titles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Mostreko</cp:lastModifiedBy>
  <cp:lastPrinted>2012-05-03T18:31:30Z</cp:lastPrinted>
  <dcterms:created xsi:type="dcterms:W3CDTF">2010-07-13T03:18:21Z</dcterms:created>
  <dcterms:modified xsi:type="dcterms:W3CDTF">2012-11-01T21:06:34Z</dcterms:modified>
</cp:coreProperties>
</file>